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codeName="{DF908ECD-C663-F43C-BE37-009161E90720}"/>
  <fileSharing readOnlyRecommended="1" userName="Martens" algorithmName="SHA-512" hashValue="L3mwG/yx2TDaCH/BzCv1hjnqz4UCpS/92mASul3JiD6wMR//GUjvi1gr0Gdiz5pjSarnekJuVbNlcj+wJxtDLg==" saltValue="AlRhJ/QrhZfJCzsmJbaaQg==" spinCount="100000"/>
  <workbookPr codeName="ThisWorkbook"/>
  <mc:AlternateContent xmlns:mc="http://schemas.openxmlformats.org/markup-compatibility/2006">
    <mc:Choice Requires="x15">
      <x15ac:absPath xmlns:x15ac="http://schemas.microsoft.com/office/spreadsheetml/2010/11/ac" url="D:\Mijn documenten\___WordPress___\LWBG nieuwe site\"/>
    </mc:Choice>
  </mc:AlternateContent>
  <bookViews>
    <workbookView xWindow="-15" yWindow="-15" windowWidth="12600" windowHeight="11745" firstSheet="2" activeTab="9"/>
  </bookViews>
  <sheets>
    <sheet name="Disclaimer" sheetId="7" r:id="rId1"/>
    <sheet name="Toepassingsvormen in opp.water" sheetId="6" r:id="rId2"/>
    <sheet name="Toepassingsvormen" sheetId="4" r:id="rId3"/>
    <sheet name="Grootschalige toepassing" sheetId="3" r:id="rId4"/>
    <sheet name="In opp.water" sheetId="5" r:id="rId5"/>
    <sheet name="Toepassingseis" sheetId="8" r:id="rId6"/>
    <sheet name="Partijgrootte" sheetId="9" r:id="rId7"/>
    <sheet name="TEQ - dioxines" sheetId="10" r:id="rId8"/>
    <sheet name="Bodemkwaliteit" sheetId="2" r:id="rId9"/>
    <sheet name="Start" sheetId="11" r:id="rId10"/>
  </sheets>
  <calcPr calcId="162913" iterate="1"/>
</workbook>
</file>

<file path=xl/calcChain.xml><?xml version="1.0" encoding="utf-8"?>
<calcChain xmlns="http://schemas.openxmlformats.org/spreadsheetml/2006/main">
  <c r="Z19" i="2" l="1"/>
  <c r="BY33" i="2" s="1"/>
  <c r="Y19" i="2"/>
  <c r="BX33" i="2" s="1"/>
  <c r="Z20" i="2"/>
  <c r="BY27" i="2" s="1"/>
  <c r="Y20" i="2"/>
  <c r="BX26" i="2" s="1"/>
  <c r="BX25" i="2" l="1"/>
  <c r="BY25" i="2"/>
  <c r="BX32" i="2"/>
  <c r="BY28" i="2"/>
  <c r="BY32" i="2"/>
  <c r="BX30" i="2"/>
  <c r="BX31" i="2"/>
  <c r="BX28" i="2"/>
  <c r="BX29" i="2"/>
  <c r="BY30" i="2"/>
  <c r="BY31" i="2"/>
  <c r="BY29" i="2"/>
  <c r="BY26" i="2"/>
  <c r="BX27" i="2"/>
  <c r="AT58" i="2"/>
  <c r="AT55" i="2"/>
  <c r="AS55" i="2"/>
  <c r="AR55" i="2"/>
  <c r="AT54" i="2"/>
  <c r="AS54" i="2"/>
  <c r="AR54" i="2"/>
  <c r="AT53" i="2"/>
  <c r="AS53" i="2"/>
  <c r="AR53" i="2"/>
  <c r="AT52" i="2"/>
  <c r="AS52" i="2"/>
  <c r="AR52" i="2"/>
  <c r="AT51" i="2"/>
  <c r="AS51" i="2"/>
  <c r="AR51" i="2"/>
  <c r="AT50" i="2"/>
  <c r="AS50" i="2"/>
  <c r="AR50" i="2"/>
  <c r="AT49" i="2"/>
  <c r="AS49" i="2"/>
  <c r="AR49" i="2"/>
  <c r="AT45" i="2"/>
  <c r="AS45" i="2"/>
  <c r="AR45" i="2"/>
  <c r="AT44" i="2"/>
  <c r="AS44" i="2"/>
  <c r="AR44" i="2"/>
  <c r="AT43" i="2"/>
  <c r="AS43" i="2"/>
  <c r="AR43" i="2"/>
  <c r="AT42" i="2"/>
  <c r="AS42" i="2"/>
  <c r="AR42" i="2"/>
  <c r="AT41" i="2"/>
  <c r="AS41" i="2"/>
  <c r="AR41" i="2"/>
  <c r="AT40" i="2"/>
  <c r="AS40" i="2"/>
  <c r="AR40" i="2"/>
  <c r="AT39" i="2"/>
  <c r="AS39" i="2"/>
  <c r="AR39" i="2"/>
  <c r="AT38" i="2"/>
  <c r="AS38" i="2"/>
  <c r="AR38" i="2"/>
  <c r="AT37" i="2"/>
  <c r="AS37" i="2"/>
  <c r="AR37" i="2"/>
  <c r="AT36" i="2"/>
  <c r="AS36" i="2"/>
  <c r="AR36" i="2"/>
  <c r="AT35" i="2"/>
  <c r="AS35" i="2"/>
  <c r="AR35" i="2"/>
  <c r="AT33" i="2"/>
  <c r="AS33" i="2"/>
  <c r="AR33" i="2"/>
  <c r="AT32" i="2"/>
  <c r="AS32" i="2"/>
  <c r="AT31" i="2"/>
  <c r="AS31" i="2"/>
  <c r="AR31" i="2"/>
  <c r="AT30" i="2"/>
  <c r="AS30" i="2"/>
  <c r="AR30" i="2"/>
  <c r="AT29" i="2"/>
  <c r="AS29" i="2"/>
  <c r="AR29" i="2"/>
  <c r="AT28" i="2"/>
  <c r="AS28" i="2"/>
  <c r="AR28" i="2"/>
  <c r="AT27" i="2"/>
  <c r="AS27" i="2"/>
  <c r="AR27" i="2"/>
  <c r="AT26" i="2"/>
  <c r="AS26" i="2"/>
  <c r="AR26" i="2"/>
  <c r="AE55" i="2"/>
  <c r="AE54" i="2"/>
  <c r="AE53" i="2"/>
  <c r="AE52" i="2"/>
  <c r="AE51" i="2"/>
  <c r="AE50" i="2"/>
  <c r="AE49" i="2"/>
  <c r="AE45" i="2"/>
  <c r="AE44" i="2"/>
  <c r="AE43" i="2"/>
  <c r="AE42" i="2"/>
  <c r="AE41" i="2"/>
  <c r="AE40" i="2"/>
  <c r="AE39" i="2"/>
  <c r="AE38" i="2"/>
  <c r="AE37" i="2"/>
  <c r="AE36" i="2"/>
  <c r="AE35" i="2"/>
  <c r="AE33" i="2"/>
  <c r="AE32" i="2"/>
  <c r="AE31" i="2"/>
  <c r="AE30" i="2"/>
  <c r="AE29" i="2"/>
  <c r="AE28" i="2"/>
  <c r="AE27" i="2"/>
  <c r="AE26" i="2"/>
  <c r="BY58" i="2"/>
  <c r="BX58" i="2"/>
  <c r="BW58" i="2"/>
  <c r="BV58" i="2"/>
  <c r="BY56" i="2"/>
  <c r="BX56" i="2"/>
  <c r="BW56" i="2"/>
  <c r="BV56" i="2"/>
  <c r="BY55" i="2"/>
  <c r="BX55" i="2"/>
  <c r="BW55" i="2"/>
  <c r="BV55" i="2"/>
  <c r="BY54" i="2"/>
  <c r="BX54" i="2"/>
  <c r="BW54" i="2"/>
  <c r="BV54" i="2"/>
  <c r="BY53" i="2"/>
  <c r="BX53" i="2"/>
  <c r="BW53" i="2"/>
  <c r="BV53" i="2"/>
  <c r="BY52" i="2"/>
  <c r="BX52" i="2"/>
  <c r="BW52" i="2"/>
  <c r="BV52" i="2"/>
  <c r="BY51" i="2"/>
  <c r="BX51" i="2"/>
  <c r="BW51" i="2"/>
  <c r="BV51" i="2"/>
  <c r="BY50" i="2"/>
  <c r="BX50" i="2"/>
  <c r="BW50" i="2"/>
  <c r="BV50" i="2"/>
  <c r="BY49" i="2"/>
  <c r="BX49" i="2"/>
  <c r="BW49" i="2"/>
  <c r="BV49" i="2"/>
  <c r="BY45" i="2"/>
  <c r="BX45" i="2"/>
  <c r="BW45" i="2"/>
  <c r="BV45" i="2"/>
  <c r="BY44" i="2"/>
  <c r="BX44" i="2"/>
  <c r="BW44" i="2"/>
  <c r="BV44" i="2"/>
  <c r="BY43" i="2"/>
  <c r="BX43" i="2"/>
  <c r="BW43" i="2"/>
  <c r="BV43" i="2"/>
  <c r="BY42" i="2"/>
  <c r="BX42" i="2"/>
  <c r="BW42" i="2"/>
  <c r="BV42" i="2"/>
  <c r="BY41" i="2"/>
  <c r="BX41" i="2"/>
  <c r="BW41" i="2"/>
  <c r="BV41" i="2"/>
  <c r="BY40" i="2"/>
  <c r="BX40" i="2"/>
  <c r="BW40" i="2"/>
  <c r="BV40" i="2"/>
  <c r="BY39" i="2"/>
  <c r="BX39" i="2"/>
  <c r="BW39" i="2"/>
  <c r="BV39" i="2"/>
  <c r="BY38" i="2"/>
  <c r="BX38" i="2"/>
  <c r="BW38" i="2"/>
  <c r="BV38" i="2"/>
  <c r="BY37" i="2"/>
  <c r="BX37" i="2"/>
  <c r="BW37" i="2"/>
  <c r="BV37" i="2"/>
  <c r="BY36" i="2"/>
  <c r="BX36" i="2"/>
  <c r="BW36" i="2"/>
  <c r="BV36" i="2"/>
  <c r="BY35" i="2"/>
  <c r="BX35" i="2"/>
  <c r="BW35" i="2"/>
  <c r="BV35" i="2"/>
  <c r="BW33" i="2"/>
  <c r="BV33" i="2"/>
  <c r="BW32" i="2"/>
  <c r="BV32" i="2"/>
  <c r="BW31" i="2"/>
  <c r="BV31" i="2"/>
  <c r="BW30" i="2"/>
  <c r="BV30" i="2"/>
  <c r="BW29" i="2"/>
  <c r="BV29" i="2"/>
  <c r="BW28" i="2"/>
  <c r="BV28" i="2"/>
  <c r="BW27" i="2"/>
  <c r="BV27" i="2"/>
  <c r="BW26" i="2"/>
  <c r="BV26" i="2"/>
  <c r="BW25" i="2"/>
  <c r="BV25" i="2"/>
  <c r="F44" i="2" l="1"/>
  <c r="F43" i="2"/>
  <c r="F42" i="2"/>
  <c r="F41" i="2"/>
  <c r="F40" i="2"/>
  <c r="F39" i="2"/>
  <c r="F38" i="2"/>
  <c r="F37" i="2"/>
  <c r="F36" i="2"/>
  <c r="F35" i="2"/>
  <c r="BC34" i="2"/>
  <c r="BL58" i="2" l="1"/>
  <c r="AS58" i="2" s="1"/>
  <c r="BK58" i="2"/>
  <c r="AR58" i="2" s="1"/>
  <c r="BJ58" i="2"/>
  <c r="AE58" i="2" s="1"/>
  <c r="Z57" i="2" l="1"/>
  <c r="Z46" i="2"/>
  <c r="Z34" i="2"/>
  <c r="W25" i="2"/>
  <c r="X25" i="2" s="1"/>
  <c r="W26" i="2"/>
  <c r="X26" i="2" s="1"/>
  <c r="W27" i="2"/>
  <c r="X27" i="2" s="1"/>
  <c r="W28" i="2"/>
  <c r="X28" i="2" s="1"/>
  <c r="W29" i="2"/>
  <c r="X29" i="2" s="1"/>
  <c r="W30" i="2"/>
  <c r="X30" i="2" s="1"/>
  <c r="W31" i="2"/>
  <c r="X31" i="2" s="1"/>
  <c r="W32" i="2"/>
  <c r="X32" i="2" s="1"/>
  <c r="W33" i="2"/>
  <c r="X33" i="2" s="1"/>
  <c r="BH11" i="2" l="1"/>
  <c r="BI11" i="2" s="1"/>
  <c r="BH9" i="2"/>
  <c r="I5" i="10"/>
  <c r="E60" i="2"/>
  <c r="D60" i="2"/>
  <c r="I4" i="10" s="1"/>
  <c r="V32" i="10"/>
  <c r="H32" i="10" s="1"/>
  <c r="BO56" i="2"/>
  <c r="AT56" i="2" s="1"/>
  <c r="BL56" i="2"/>
  <c r="AS56" i="2" s="1"/>
  <c r="BJ56" i="2"/>
  <c r="AE56" i="2" s="1"/>
  <c r="U2" i="3"/>
  <c r="C21" i="3"/>
  <c r="L21" i="3"/>
  <c r="K21" i="3"/>
  <c r="AT23" i="2"/>
  <c r="AS23" i="2"/>
  <c r="AR23" i="2"/>
  <c r="AD23" i="2"/>
  <c r="BF11" i="2"/>
  <c r="P32" i="10"/>
  <c r="G32" i="10"/>
  <c r="N39" i="10"/>
  <c r="N38" i="10"/>
  <c r="N37" i="10"/>
  <c r="N36" i="10"/>
  <c r="N35" i="10"/>
  <c r="N34" i="10"/>
  <c r="N33" i="10"/>
  <c r="N31" i="10"/>
  <c r="N30" i="10"/>
  <c r="N29" i="10"/>
  <c r="N28" i="10"/>
  <c r="E39" i="10"/>
  <c r="E38" i="10"/>
  <c r="E37" i="10"/>
  <c r="E36" i="10"/>
  <c r="E35" i="10"/>
  <c r="E34" i="10"/>
  <c r="E33" i="10"/>
  <c r="E31" i="10"/>
  <c r="E30" i="10"/>
  <c r="E29" i="10"/>
  <c r="E28" i="10"/>
  <c r="T16" i="10"/>
  <c r="P27" i="10"/>
  <c r="G27" i="10"/>
  <c r="R39" i="10"/>
  <c r="R38" i="10"/>
  <c r="R37" i="10"/>
  <c r="R36" i="10"/>
  <c r="R35" i="10"/>
  <c r="R34" i="10"/>
  <c r="R33" i="10"/>
  <c r="R31" i="10"/>
  <c r="R30" i="10"/>
  <c r="R29" i="10"/>
  <c r="R28" i="10"/>
  <c r="R26" i="10"/>
  <c r="S26" i="10" s="1"/>
  <c r="T26" i="10" s="1"/>
  <c r="R25" i="10"/>
  <c r="S25" i="10" s="1"/>
  <c r="T25" i="10" s="1"/>
  <c r="R24" i="10"/>
  <c r="S24" i="10" s="1"/>
  <c r="T24" i="10" s="1"/>
  <c r="R23" i="10"/>
  <c r="S23" i="10" s="1"/>
  <c r="T23" i="10" s="1"/>
  <c r="R22" i="10"/>
  <c r="S22" i="10" s="1"/>
  <c r="T22" i="10" s="1"/>
  <c r="R21" i="10"/>
  <c r="S21" i="10" s="1"/>
  <c r="T21" i="10" s="1"/>
  <c r="R20" i="10"/>
  <c r="S20" i="10" s="1"/>
  <c r="T20" i="10" s="1"/>
  <c r="R19" i="10"/>
  <c r="S19" i="10" s="1"/>
  <c r="T19" i="10" s="1"/>
  <c r="R18" i="10"/>
  <c r="S18" i="10" s="1"/>
  <c r="T18" i="10" s="1"/>
  <c r="R17" i="10"/>
  <c r="S17" i="10" s="1"/>
  <c r="T17" i="10" s="1"/>
  <c r="R15" i="10"/>
  <c r="S15" i="10" s="1"/>
  <c r="T15" i="10" s="1"/>
  <c r="R14" i="10"/>
  <c r="S14" i="10" s="1"/>
  <c r="T14" i="10" s="1"/>
  <c r="R13" i="10"/>
  <c r="S13" i="10" s="1"/>
  <c r="T13" i="10" s="1"/>
  <c r="R12" i="10"/>
  <c r="S12" i="10" s="1"/>
  <c r="T12" i="10" s="1"/>
  <c r="R11" i="10"/>
  <c r="S11" i="10" s="1"/>
  <c r="T11" i="10" s="1"/>
  <c r="R10" i="10"/>
  <c r="S10" i="10" s="1"/>
  <c r="T10" i="10" s="1"/>
  <c r="R9" i="10"/>
  <c r="S9" i="10" s="1"/>
  <c r="T9" i="10" s="1"/>
  <c r="I39" i="10"/>
  <c r="I38" i="10"/>
  <c r="I37" i="10"/>
  <c r="I36" i="10"/>
  <c r="I35" i="10"/>
  <c r="I34" i="10"/>
  <c r="I33" i="10"/>
  <c r="I31" i="10"/>
  <c r="I30" i="10"/>
  <c r="I29" i="10"/>
  <c r="I28" i="10"/>
  <c r="I26" i="10"/>
  <c r="J26" i="10" s="1"/>
  <c r="K26" i="10" s="1"/>
  <c r="I25" i="10"/>
  <c r="J25" i="10" s="1"/>
  <c r="K25" i="10" s="1"/>
  <c r="I24" i="10"/>
  <c r="J24" i="10" s="1"/>
  <c r="K24" i="10" s="1"/>
  <c r="I23" i="10"/>
  <c r="J23" i="10" s="1"/>
  <c r="K23" i="10" s="1"/>
  <c r="I22" i="10"/>
  <c r="J22" i="10" s="1"/>
  <c r="K22" i="10" s="1"/>
  <c r="I21" i="10"/>
  <c r="J21" i="10" s="1"/>
  <c r="K21" i="10" s="1"/>
  <c r="I20" i="10"/>
  <c r="J20" i="10" s="1"/>
  <c r="K20" i="10" s="1"/>
  <c r="I19" i="10"/>
  <c r="J19" i="10" s="1"/>
  <c r="K19" i="10" s="1"/>
  <c r="I18" i="10"/>
  <c r="J18" i="10" s="1"/>
  <c r="K18" i="10" s="1"/>
  <c r="I17" i="10"/>
  <c r="J17" i="10" s="1"/>
  <c r="K17" i="10" s="1"/>
  <c r="I15" i="10"/>
  <c r="J15" i="10" s="1"/>
  <c r="K15" i="10" s="1"/>
  <c r="I14" i="10"/>
  <c r="J14" i="10" s="1"/>
  <c r="K14" i="10" s="1"/>
  <c r="I13" i="10"/>
  <c r="J13" i="10" s="1"/>
  <c r="K13" i="10" s="1"/>
  <c r="I12" i="10"/>
  <c r="J12" i="10" s="1"/>
  <c r="K12" i="10" s="1"/>
  <c r="I11" i="10"/>
  <c r="J11" i="10" s="1"/>
  <c r="K11" i="10" s="1"/>
  <c r="I10" i="10"/>
  <c r="J10" i="10" s="1"/>
  <c r="K10" i="10" s="1"/>
  <c r="I9" i="10"/>
  <c r="J9" i="10" s="1"/>
  <c r="K9" i="10" s="1"/>
  <c r="Q32" i="10" l="1"/>
  <c r="J36" i="10"/>
  <c r="K36" i="10" s="1"/>
  <c r="J35" i="10"/>
  <c r="K35" i="10" s="1"/>
  <c r="S31" i="10"/>
  <c r="T31" i="10" s="1"/>
  <c r="S39" i="10"/>
  <c r="T39" i="10" s="1"/>
  <c r="J34" i="10"/>
  <c r="K34" i="10" s="1"/>
  <c r="S30" i="10"/>
  <c r="T30" i="10" s="1"/>
  <c r="S38" i="10"/>
  <c r="T38" i="10" s="1"/>
  <c r="J33" i="10"/>
  <c r="K33" i="10" s="1"/>
  <c r="S29" i="10"/>
  <c r="T29" i="10" s="1"/>
  <c r="S37" i="10"/>
  <c r="T37" i="10" s="1"/>
  <c r="S28" i="10"/>
  <c r="T28" i="10" s="1"/>
  <c r="S36" i="10"/>
  <c r="T36" i="10" s="1"/>
  <c r="J31" i="10"/>
  <c r="K31" i="10" s="1"/>
  <c r="J39" i="10"/>
  <c r="K39" i="10" s="1"/>
  <c r="S35" i="10"/>
  <c r="T35" i="10" s="1"/>
  <c r="J30" i="10"/>
  <c r="K30" i="10" s="1"/>
  <c r="J38" i="10"/>
  <c r="K38" i="10" s="1"/>
  <c r="S34" i="10"/>
  <c r="T34" i="10" s="1"/>
  <c r="J29" i="10"/>
  <c r="K29" i="10" s="1"/>
  <c r="J37" i="10"/>
  <c r="K37" i="10" s="1"/>
  <c r="S33" i="10"/>
  <c r="T33" i="10" s="1"/>
  <c r="J28" i="10"/>
  <c r="K28" i="10" s="1"/>
  <c r="O39" i="10"/>
  <c r="O38" i="10"/>
  <c r="O37" i="10"/>
  <c r="O36" i="10"/>
  <c r="O35" i="10"/>
  <c r="O34" i="10"/>
  <c r="O33" i="10"/>
  <c r="O31" i="10"/>
  <c r="O30" i="10"/>
  <c r="O29" i="10"/>
  <c r="O28" i="10"/>
  <c r="O26" i="10"/>
  <c r="O25" i="10"/>
  <c r="O24" i="10"/>
  <c r="O23" i="10"/>
  <c r="O22" i="10"/>
  <c r="O21" i="10"/>
  <c r="O20" i="10"/>
  <c r="O19" i="10"/>
  <c r="O18" i="10"/>
  <c r="O17" i="10"/>
  <c r="O16" i="10"/>
  <c r="O15" i="10"/>
  <c r="O14" i="10"/>
  <c r="O13" i="10"/>
  <c r="O12" i="10"/>
  <c r="O11" i="10"/>
  <c r="O10" i="10"/>
  <c r="O9" i="10"/>
  <c r="F39" i="10"/>
  <c r="F38" i="10"/>
  <c r="F37" i="10"/>
  <c r="F36" i="10"/>
  <c r="F35" i="10"/>
  <c r="F34" i="10"/>
  <c r="F33" i="10"/>
  <c r="F31" i="10"/>
  <c r="F30" i="10"/>
  <c r="F29" i="10"/>
  <c r="F28" i="10"/>
  <c r="F26" i="10"/>
  <c r="F25" i="10"/>
  <c r="F24" i="10"/>
  <c r="F23" i="10"/>
  <c r="F22" i="10"/>
  <c r="F21" i="10"/>
  <c r="F20" i="10"/>
  <c r="F19" i="10"/>
  <c r="F18" i="10"/>
  <c r="F17" i="10"/>
  <c r="F16" i="10"/>
  <c r="F15" i="10"/>
  <c r="F14" i="10"/>
  <c r="F13" i="10"/>
  <c r="F12" i="10"/>
  <c r="F11" i="10"/>
  <c r="F10" i="10"/>
  <c r="F9" i="10"/>
  <c r="M25" i="2"/>
  <c r="O25" i="2"/>
  <c r="M26" i="2"/>
  <c r="O26" i="2"/>
  <c r="M27" i="2"/>
  <c r="O27" i="2"/>
  <c r="M28" i="2"/>
  <c r="O28" i="2"/>
  <c r="M29" i="2"/>
  <c r="O29" i="2"/>
  <c r="M30" i="2"/>
  <c r="O30" i="2"/>
  <c r="M31" i="2"/>
  <c r="O31" i="2"/>
  <c r="M32" i="2"/>
  <c r="O32" i="2"/>
  <c r="M33" i="2"/>
  <c r="O33" i="2"/>
  <c r="N55" i="2"/>
  <c r="N54" i="2"/>
  <c r="N53" i="2"/>
  <c r="N52" i="2"/>
  <c r="N51" i="2"/>
  <c r="N50" i="2"/>
  <c r="N49" i="2"/>
  <c r="N44" i="2"/>
  <c r="N43" i="2"/>
  <c r="N42" i="2"/>
  <c r="N41" i="2"/>
  <c r="N40" i="2"/>
  <c r="N39" i="2"/>
  <c r="N38" i="2"/>
  <c r="N37" i="2"/>
  <c r="N36" i="2"/>
  <c r="N35" i="2"/>
  <c r="O58" i="2"/>
  <c r="M58" i="2"/>
  <c r="O55" i="2"/>
  <c r="M55" i="2"/>
  <c r="O54" i="2"/>
  <c r="M54" i="2"/>
  <c r="O53" i="2"/>
  <c r="M53" i="2"/>
  <c r="O52" i="2"/>
  <c r="M52" i="2"/>
  <c r="O51" i="2"/>
  <c r="M51" i="2"/>
  <c r="O50" i="2"/>
  <c r="M50" i="2"/>
  <c r="O49" i="2"/>
  <c r="M49" i="2"/>
  <c r="O44" i="2"/>
  <c r="M44" i="2"/>
  <c r="O43" i="2"/>
  <c r="M43" i="2"/>
  <c r="O42" i="2"/>
  <c r="M42" i="2"/>
  <c r="O41" i="2"/>
  <c r="M41" i="2"/>
  <c r="O40" i="2"/>
  <c r="M40" i="2"/>
  <c r="O39" i="2"/>
  <c r="M39" i="2"/>
  <c r="O38" i="2"/>
  <c r="M38" i="2"/>
  <c r="O37" i="2"/>
  <c r="M37" i="2"/>
  <c r="O36" i="2"/>
  <c r="M36" i="2"/>
  <c r="O35" i="2"/>
  <c r="M35" i="2"/>
  <c r="P37" i="2" l="1"/>
  <c r="AA37" i="2" s="1"/>
  <c r="P55" i="2"/>
  <c r="AA55" i="2" s="1"/>
  <c r="P38" i="2"/>
  <c r="AA38" i="2" s="1"/>
  <c r="AN38" i="2" s="1"/>
  <c r="P54" i="2"/>
  <c r="AA54" i="2" s="1"/>
  <c r="P41" i="2"/>
  <c r="AA41" i="2" s="1"/>
  <c r="AN41" i="2" s="1"/>
  <c r="P40" i="2"/>
  <c r="AA40" i="2" s="1"/>
  <c r="P50" i="2"/>
  <c r="AA50" i="2" s="1"/>
  <c r="P39" i="2"/>
  <c r="AA39" i="2" s="1"/>
  <c r="P49" i="2"/>
  <c r="AA49" i="2" s="1"/>
  <c r="O32" i="10"/>
  <c r="P41" i="10" s="1"/>
  <c r="N32" i="10"/>
  <c r="N40" i="10" s="1"/>
  <c r="F32" i="10"/>
  <c r="E32" i="10"/>
  <c r="E40" i="10" s="1"/>
  <c r="I32" i="10"/>
  <c r="J32" i="10" s="1"/>
  <c r="K32" i="10" s="1"/>
  <c r="K43" i="10" s="1"/>
  <c r="R32" i="10"/>
  <c r="S32" i="10" s="1"/>
  <c r="T32" i="10" s="1"/>
  <c r="T43" i="10" s="1"/>
  <c r="P36" i="2"/>
  <c r="AA36" i="2" s="1"/>
  <c r="P44" i="2"/>
  <c r="AA44" i="2" s="1"/>
  <c r="AN44" i="2" s="1"/>
  <c r="P53" i="2"/>
  <c r="AA53" i="2" s="1"/>
  <c r="P35" i="2"/>
  <c r="AA35" i="2" s="1"/>
  <c r="P43" i="2"/>
  <c r="AA43" i="2" s="1"/>
  <c r="AN43" i="2" s="1"/>
  <c r="P52" i="2"/>
  <c r="AA52" i="2" s="1"/>
  <c r="P42" i="2"/>
  <c r="AA42" i="2" s="1"/>
  <c r="P51" i="2"/>
  <c r="AA51" i="2" s="1"/>
  <c r="AD44" i="2"/>
  <c r="AF43" i="2"/>
  <c r="AF42" i="2"/>
  <c r="AF40" i="2"/>
  <c r="AD39" i="2"/>
  <c r="AD38" i="2"/>
  <c r="AF37" i="2"/>
  <c r="AF36" i="2"/>
  <c r="AD35" i="2"/>
  <c r="BF10" i="2"/>
  <c r="BP50" i="5"/>
  <c r="BO50" i="5"/>
  <c r="BN50" i="5"/>
  <c r="BP48" i="5"/>
  <c r="BO48" i="5"/>
  <c r="BN48" i="5"/>
  <c r="BP47" i="5"/>
  <c r="BO47" i="5"/>
  <c r="BN47" i="5"/>
  <c r="BP46" i="5"/>
  <c r="BO46" i="5"/>
  <c r="BN46" i="5"/>
  <c r="BP45" i="5"/>
  <c r="BO45" i="5"/>
  <c r="BN45" i="5"/>
  <c r="BP44" i="5"/>
  <c r="BO44" i="5"/>
  <c r="BN44" i="5"/>
  <c r="BP43" i="5"/>
  <c r="BO43" i="5"/>
  <c r="BN43" i="5"/>
  <c r="BP42" i="5"/>
  <c r="BO42" i="5"/>
  <c r="BN42" i="5"/>
  <c r="BP41" i="5"/>
  <c r="BO41" i="5"/>
  <c r="BN41" i="5"/>
  <c r="BP37" i="5"/>
  <c r="BO37" i="5"/>
  <c r="BN37" i="5"/>
  <c r="BP36" i="5"/>
  <c r="BO36" i="5"/>
  <c r="BN36" i="5"/>
  <c r="BP35" i="5"/>
  <c r="BO35" i="5"/>
  <c r="BN35" i="5"/>
  <c r="BP34" i="5"/>
  <c r="BO34" i="5"/>
  <c r="BN34" i="5"/>
  <c r="BP33" i="5"/>
  <c r="BO33" i="5"/>
  <c r="BN33" i="5"/>
  <c r="BP32" i="5"/>
  <c r="BO32" i="5"/>
  <c r="BN32" i="5"/>
  <c r="BP31" i="5"/>
  <c r="BO31" i="5"/>
  <c r="BN31" i="5"/>
  <c r="BP30" i="5"/>
  <c r="BO30" i="5"/>
  <c r="BN30" i="5"/>
  <c r="BP29" i="5"/>
  <c r="BO29" i="5"/>
  <c r="BN29" i="5"/>
  <c r="BP28" i="5"/>
  <c r="BO28" i="5"/>
  <c r="BN28" i="5"/>
  <c r="BP27" i="5"/>
  <c r="BO27" i="5"/>
  <c r="BN27" i="5"/>
  <c r="I6" i="2"/>
  <c r="J6" i="2"/>
  <c r="Q6" i="2" s="1"/>
  <c r="J7" i="2"/>
  <c r="AE7" i="2"/>
  <c r="AG7" i="2"/>
  <c r="J8" i="2"/>
  <c r="AD8" i="2"/>
  <c r="AG8" i="2"/>
  <c r="BE8" i="2"/>
  <c r="BF9" i="2"/>
  <c r="AR10" i="2"/>
  <c r="L14" i="2"/>
  <c r="L17" i="2"/>
  <c r="Y17" i="2" s="1"/>
  <c r="K8" i="5" s="1"/>
  <c r="L18" i="2"/>
  <c r="Y18" i="2" s="1"/>
  <c r="BC18" i="2"/>
  <c r="L19" i="2"/>
  <c r="K10" i="5" s="1"/>
  <c r="N10" i="5" s="1"/>
  <c r="BD10" i="5" s="1"/>
  <c r="M10" i="5" s="1"/>
  <c r="L20" i="2"/>
  <c r="BZ26" i="2"/>
  <c r="BD26" i="2" s="1"/>
  <c r="BZ27" i="2"/>
  <c r="BD27" i="2" s="1"/>
  <c r="BZ28" i="2"/>
  <c r="BD28" i="2" s="1"/>
  <c r="BZ29" i="2"/>
  <c r="BD29" i="2" s="1"/>
  <c r="BZ30" i="2"/>
  <c r="BD30" i="2" s="1"/>
  <c r="BZ31" i="2"/>
  <c r="BD31" i="2" s="1"/>
  <c r="BZ32" i="2"/>
  <c r="BD32" i="2" s="1"/>
  <c r="BZ33" i="2"/>
  <c r="BD33" i="2" s="1"/>
  <c r="BZ34" i="2"/>
  <c r="C35" i="2"/>
  <c r="G35" i="2"/>
  <c r="W35" i="2"/>
  <c r="X35" i="2" s="1"/>
  <c r="BZ35" i="2"/>
  <c r="BD35" i="2" s="1"/>
  <c r="CB35" i="2"/>
  <c r="CE35" i="2"/>
  <c r="C36" i="2"/>
  <c r="G36" i="2"/>
  <c r="W36" i="2"/>
  <c r="X36" i="2" s="1"/>
  <c r="BZ36" i="2"/>
  <c r="BD36" i="2" s="1"/>
  <c r="CB36" i="2"/>
  <c r="CC36" i="2" s="1"/>
  <c r="CE36" i="2"/>
  <c r="CF36" i="2" s="1"/>
  <c r="C37" i="2"/>
  <c r="G37" i="2"/>
  <c r="W37" i="2"/>
  <c r="X37" i="2" s="1"/>
  <c r="BZ37" i="2"/>
  <c r="BD37" i="2" s="1"/>
  <c r="CB37" i="2"/>
  <c r="CC37" i="2" s="1"/>
  <c r="CE37" i="2"/>
  <c r="CF37" i="2" s="1"/>
  <c r="C38" i="2"/>
  <c r="G38" i="2"/>
  <c r="W38" i="2"/>
  <c r="X38" i="2" s="1"/>
  <c r="BZ38" i="2"/>
  <c r="BD38" i="2" s="1"/>
  <c r="CB38" i="2"/>
  <c r="CC38" i="2" s="1"/>
  <c r="CE38" i="2"/>
  <c r="CF38" i="2" s="1"/>
  <c r="C39" i="2"/>
  <c r="G39" i="2"/>
  <c r="W39" i="2"/>
  <c r="X39" i="2" s="1"/>
  <c r="BZ39" i="2"/>
  <c r="BD39" i="2" s="1"/>
  <c r="CB39" i="2"/>
  <c r="CC39" i="2" s="1"/>
  <c r="CE39" i="2"/>
  <c r="CF39" i="2" s="1"/>
  <c r="C40" i="2"/>
  <c r="G40" i="2"/>
  <c r="W40" i="2"/>
  <c r="X40" i="2" s="1"/>
  <c r="BZ40" i="2"/>
  <c r="BD40" i="2" s="1"/>
  <c r="CB40" i="2"/>
  <c r="CC40" i="2" s="1"/>
  <c r="CE40" i="2"/>
  <c r="CF40" i="2" s="1"/>
  <c r="C41" i="2"/>
  <c r="G41" i="2"/>
  <c r="W41" i="2"/>
  <c r="X41" i="2" s="1"/>
  <c r="BZ41" i="2"/>
  <c r="BD41" i="2" s="1"/>
  <c r="CB41" i="2"/>
  <c r="CC41" i="2" s="1"/>
  <c r="CE41" i="2"/>
  <c r="CF41" i="2" s="1"/>
  <c r="C42" i="2"/>
  <c r="G42" i="2"/>
  <c r="W42" i="2"/>
  <c r="X42" i="2" s="1"/>
  <c r="BZ42" i="2"/>
  <c r="BD42" i="2" s="1"/>
  <c r="CB42" i="2"/>
  <c r="CC42" i="2" s="1"/>
  <c r="CE42" i="2"/>
  <c r="CF42" i="2" s="1"/>
  <c r="C43" i="2"/>
  <c r="G43" i="2"/>
  <c r="W43" i="2"/>
  <c r="X43" i="2" s="1"/>
  <c r="BZ43" i="2"/>
  <c r="BD43" i="2" s="1"/>
  <c r="CB43" i="2"/>
  <c r="CC43" i="2" s="1"/>
  <c r="CE43" i="2"/>
  <c r="CF43" i="2" s="1"/>
  <c r="C44" i="2"/>
  <c r="G44" i="2"/>
  <c r="W44" i="2"/>
  <c r="X44" i="2" s="1"/>
  <c r="BZ44" i="2"/>
  <c r="BD44" i="2" s="1"/>
  <c r="CB44" i="2"/>
  <c r="CC44" i="2" s="1"/>
  <c r="CE44" i="2"/>
  <c r="CF44" i="2" s="1"/>
  <c r="BZ45" i="2"/>
  <c r="BD45" i="2" s="1"/>
  <c r="BZ46" i="2"/>
  <c r="BD46" i="2" s="1"/>
  <c r="I47" i="2"/>
  <c r="K47" i="2"/>
  <c r="BZ47" i="2"/>
  <c r="BD47" i="2" s="1"/>
  <c r="BZ48" i="2"/>
  <c r="BD48" i="2" s="1"/>
  <c r="G49" i="2"/>
  <c r="W49" i="2"/>
  <c r="X49" i="2" s="1"/>
  <c r="BE49" i="2"/>
  <c r="BF41" i="5" s="1"/>
  <c r="BK41" i="5" s="1"/>
  <c r="BF49" i="2"/>
  <c r="BG41" i="5" s="1"/>
  <c r="BL41" i="5" s="1"/>
  <c r="BG49" i="2"/>
  <c r="BH41" i="5" s="1"/>
  <c r="BH49" i="2"/>
  <c r="BZ49" i="2"/>
  <c r="BD49" i="2" s="1"/>
  <c r="CB49" i="2"/>
  <c r="CC49" i="2" s="1"/>
  <c r="CE49" i="2"/>
  <c r="CF49" i="2" s="1"/>
  <c r="G50" i="2"/>
  <c r="W50" i="2"/>
  <c r="X50" i="2" s="1"/>
  <c r="BE50" i="2"/>
  <c r="BF42" i="5" s="1"/>
  <c r="BK42" i="5" s="1"/>
  <c r="BF50" i="2"/>
  <c r="BG42" i="5" s="1"/>
  <c r="BL42" i="5" s="1"/>
  <c r="BG50" i="2"/>
  <c r="BH42" i="5" s="1"/>
  <c r="BH50" i="2"/>
  <c r="BI42" i="5" s="1"/>
  <c r="AD50" i="2"/>
  <c r="BZ50" i="2"/>
  <c r="BD50" i="2" s="1"/>
  <c r="CB50" i="2"/>
  <c r="CC50" i="2" s="1"/>
  <c r="CE50" i="2"/>
  <c r="CF50" i="2" s="1"/>
  <c r="G51" i="2"/>
  <c r="W51" i="2"/>
  <c r="X51" i="2" s="1"/>
  <c r="BE51" i="2"/>
  <c r="BF43" i="5" s="1"/>
  <c r="BK43" i="5" s="1"/>
  <c r="BF51" i="2"/>
  <c r="BG43" i="5" s="1"/>
  <c r="BL43" i="5" s="1"/>
  <c r="BG51" i="2"/>
  <c r="BH43" i="5" s="1"/>
  <c r="BH51" i="2"/>
  <c r="BZ51" i="2"/>
  <c r="BD51" i="2" s="1"/>
  <c r="CB51" i="2"/>
  <c r="CC51" i="2" s="1"/>
  <c r="CE51" i="2"/>
  <c r="CF51" i="2" s="1"/>
  <c r="G52" i="2"/>
  <c r="W52" i="2"/>
  <c r="X52" i="2" s="1"/>
  <c r="BE52" i="2"/>
  <c r="BF52" i="2"/>
  <c r="BG44" i="5" s="1"/>
  <c r="BL44" i="5" s="1"/>
  <c r="BG52" i="2"/>
  <c r="BH44" i="5" s="1"/>
  <c r="BH52" i="2"/>
  <c r="BI44" i="5" s="1"/>
  <c r="AD52" i="2"/>
  <c r="BZ52" i="2"/>
  <c r="BD52" i="2" s="1"/>
  <c r="CB52" i="2"/>
  <c r="CB56" i="2" s="1"/>
  <c r="CE52" i="2"/>
  <c r="CF52" i="2" s="1"/>
  <c r="G53" i="2"/>
  <c r="W53" i="2"/>
  <c r="X53" i="2" s="1"/>
  <c r="BE53" i="2"/>
  <c r="BF53" i="2"/>
  <c r="BG45" i="5" s="1"/>
  <c r="BL45" i="5" s="1"/>
  <c r="BG53" i="2"/>
  <c r="BH45" i="5" s="1"/>
  <c r="BH53" i="2"/>
  <c r="BI45" i="5" s="1"/>
  <c r="BZ53" i="2"/>
  <c r="BD53" i="2" s="1"/>
  <c r="CB53" i="2"/>
  <c r="CC53" i="2" s="1"/>
  <c r="CE53" i="2"/>
  <c r="CF53" i="2" s="1"/>
  <c r="G54" i="2"/>
  <c r="W54" i="2"/>
  <c r="X54" i="2" s="1"/>
  <c r="BE54" i="2"/>
  <c r="BF46" i="5" s="1"/>
  <c r="BK46" i="5" s="1"/>
  <c r="BF54" i="2"/>
  <c r="BG54" i="2"/>
  <c r="BH46" i="5" s="1"/>
  <c r="BH54" i="2"/>
  <c r="BI46" i="5" s="1"/>
  <c r="AF54" i="2"/>
  <c r="BZ54" i="2"/>
  <c r="BD54" i="2" s="1"/>
  <c r="CB54" i="2"/>
  <c r="CC54" i="2" s="1"/>
  <c r="CE54" i="2"/>
  <c r="CF54" i="2" s="1"/>
  <c r="G55" i="2"/>
  <c r="W55" i="2"/>
  <c r="X55" i="2" s="1"/>
  <c r="BE55" i="2"/>
  <c r="BF55" i="2"/>
  <c r="BG47" i="5" s="1"/>
  <c r="BL47" i="5" s="1"/>
  <c r="BG55" i="2"/>
  <c r="BH47" i="5" s="1"/>
  <c r="BH55" i="2"/>
  <c r="BI47" i="5" s="1"/>
  <c r="BZ55" i="2"/>
  <c r="BD55" i="2" s="1"/>
  <c r="CB55" i="2"/>
  <c r="CC55" i="2" s="1"/>
  <c r="CE55" i="2"/>
  <c r="CF55" i="2" s="1"/>
  <c r="BE56" i="2"/>
  <c r="BF48" i="5" s="1"/>
  <c r="BK48" i="5" s="1"/>
  <c r="BF56" i="2"/>
  <c r="BG48" i="5" s="1"/>
  <c r="BL48" i="5" s="1"/>
  <c r="BG56" i="2"/>
  <c r="BH48" i="5" s="1"/>
  <c r="BH56" i="2"/>
  <c r="BI48" i="5" s="1"/>
  <c r="BZ56" i="2"/>
  <c r="BD56" i="2" s="1"/>
  <c r="BZ57" i="2"/>
  <c r="BD57" i="2" s="1"/>
  <c r="W58" i="2"/>
  <c r="X58" i="2" s="1"/>
  <c r="AH50" i="5"/>
  <c r="AK50" i="5" s="1"/>
  <c r="A60" i="2"/>
  <c r="C62" i="9" s="1"/>
  <c r="AV60" i="2"/>
  <c r="BE70" i="2"/>
  <c r="BE71" i="2"/>
  <c r="BE72" i="2"/>
  <c r="C2" i="3"/>
  <c r="G2" i="3"/>
  <c r="C3" i="3"/>
  <c r="F7" i="3"/>
  <c r="F14" i="3"/>
  <c r="G26" i="8" s="1"/>
  <c r="S26" i="8" s="1"/>
  <c r="D15" i="3"/>
  <c r="S38" i="3" s="1"/>
  <c r="AE17" i="3"/>
  <c r="AE18" i="3"/>
  <c r="AE19" i="3"/>
  <c r="S20" i="3"/>
  <c r="AE20" i="3"/>
  <c r="S25" i="3"/>
  <c r="X25" i="3"/>
  <c r="AA25" i="3"/>
  <c r="AB25" i="3"/>
  <c r="AC25" i="3"/>
  <c r="A26" i="3"/>
  <c r="AE26" i="3" s="1"/>
  <c r="S26" i="3"/>
  <c r="X26" i="3"/>
  <c r="AA26" i="3"/>
  <c r="AB26" i="3"/>
  <c r="AC26" i="3"/>
  <c r="A27" i="3"/>
  <c r="AE27" i="3" s="1"/>
  <c r="S27" i="3"/>
  <c r="X27" i="3"/>
  <c r="AA27" i="3"/>
  <c r="AB27" i="3"/>
  <c r="AC27" i="3"/>
  <c r="A28" i="3"/>
  <c r="AE28" i="3" s="1"/>
  <c r="S28" i="3"/>
  <c r="X28" i="3"/>
  <c r="AA28" i="3"/>
  <c r="AB28" i="3"/>
  <c r="AC28" i="3"/>
  <c r="A29" i="3"/>
  <c r="AE29" i="3" s="1"/>
  <c r="S29" i="3"/>
  <c r="X29" i="3"/>
  <c r="AA29" i="3"/>
  <c r="AB29" i="3"/>
  <c r="AC29" i="3"/>
  <c r="A30" i="3"/>
  <c r="AE30" i="3" s="1"/>
  <c r="S30" i="3"/>
  <c r="X30" i="3"/>
  <c r="AA30" i="3"/>
  <c r="AB30" i="3"/>
  <c r="AC30" i="3"/>
  <c r="A31" i="3"/>
  <c r="AE31" i="3" s="1"/>
  <c r="S31" i="3"/>
  <c r="X31" i="3"/>
  <c r="AA31" i="3"/>
  <c r="AB31" i="3"/>
  <c r="AC31" i="3"/>
  <c r="A32" i="3"/>
  <c r="AE32" i="3" s="1"/>
  <c r="S32" i="3"/>
  <c r="X32" i="3"/>
  <c r="AA32" i="3"/>
  <c r="AB32" i="3"/>
  <c r="AC32" i="3"/>
  <c r="A33" i="3"/>
  <c r="AE33" i="3" s="1"/>
  <c r="S33" i="3"/>
  <c r="X33" i="3"/>
  <c r="AA33" i="3"/>
  <c r="AB33" i="3"/>
  <c r="AC33" i="3"/>
  <c r="O35" i="3"/>
  <c r="P35" i="3"/>
  <c r="J3" i="5"/>
  <c r="AE3" i="5"/>
  <c r="J4" i="5"/>
  <c r="AE4" i="5"/>
  <c r="K6" i="5"/>
  <c r="BF8" i="5"/>
  <c r="BG8" i="5"/>
  <c r="BH8" i="5"/>
  <c r="BI8" i="5"/>
  <c r="BR8" i="5"/>
  <c r="BF9" i="5"/>
  <c r="BG9" i="5"/>
  <c r="BH9" i="5"/>
  <c r="BI9" i="5"/>
  <c r="BR9" i="5"/>
  <c r="BF10" i="5"/>
  <c r="BG10" i="5"/>
  <c r="BH10" i="5"/>
  <c r="BI10" i="5"/>
  <c r="BR10" i="5"/>
  <c r="BF11" i="5"/>
  <c r="BG11" i="5"/>
  <c r="BH11" i="5"/>
  <c r="BI11" i="5"/>
  <c r="BR11" i="5"/>
  <c r="BR16" i="5"/>
  <c r="AS17" i="5"/>
  <c r="AU17" i="5" s="1"/>
  <c r="BF17" i="5"/>
  <c r="BK17" i="5" s="1"/>
  <c r="BG17" i="5"/>
  <c r="BL17" i="5" s="1"/>
  <c r="BH17" i="5"/>
  <c r="BI17" i="5"/>
  <c r="BM17" i="5"/>
  <c r="BN17" i="5"/>
  <c r="BO17" i="5"/>
  <c r="BP17" i="5"/>
  <c r="B18" i="5"/>
  <c r="BR18" i="5" s="1"/>
  <c r="K18" i="5"/>
  <c r="L18" i="5" s="1"/>
  <c r="BD18" i="5" s="1"/>
  <c r="Y18" i="5"/>
  <c r="AH18" i="5"/>
  <c r="AK18" i="5" s="1"/>
  <c r="AN18" i="5"/>
  <c r="AU18" i="5"/>
  <c r="BF18" i="5"/>
  <c r="BK18" i="5" s="1"/>
  <c r="BG18" i="5"/>
  <c r="BL18" i="5" s="1"/>
  <c r="BH18" i="5"/>
  <c r="BI18" i="5"/>
  <c r="BM18" i="5"/>
  <c r="BN18" i="5"/>
  <c r="BO18" i="5"/>
  <c r="BP18" i="5"/>
  <c r="B19" i="5"/>
  <c r="BR19" i="5" s="1"/>
  <c r="K19" i="5"/>
  <c r="L19" i="5" s="1"/>
  <c r="BD19" i="5" s="1"/>
  <c r="Y19" i="5"/>
  <c r="AH19" i="5"/>
  <c r="AK19" i="5" s="1"/>
  <c r="AN19" i="5"/>
  <c r="AS19" i="5"/>
  <c r="AU19" i="5"/>
  <c r="BF19" i="5"/>
  <c r="BK19" i="5" s="1"/>
  <c r="BG19" i="5"/>
  <c r="BL19" i="5" s="1"/>
  <c r="BH19" i="5"/>
  <c r="BI19" i="5"/>
  <c r="BM19" i="5"/>
  <c r="BN19" i="5"/>
  <c r="BO19" i="5"/>
  <c r="BP19" i="5"/>
  <c r="B20" i="5"/>
  <c r="BR20" i="5" s="1"/>
  <c r="K20" i="5"/>
  <c r="L20" i="5" s="1"/>
  <c r="BD20" i="5" s="1"/>
  <c r="Y20" i="5"/>
  <c r="AH20" i="5"/>
  <c r="AK20" i="5" s="1"/>
  <c r="AN20" i="5"/>
  <c r="AU20" i="5"/>
  <c r="BF20" i="5"/>
  <c r="BK20" i="5" s="1"/>
  <c r="BG20" i="5"/>
  <c r="BL20" i="5" s="1"/>
  <c r="BH20" i="5"/>
  <c r="BI20" i="5"/>
  <c r="BM20" i="5"/>
  <c r="BN20" i="5"/>
  <c r="BO20" i="5"/>
  <c r="BP20" i="5"/>
  <c r="B21" i="5"/>
  <c r="BR21" i="5" s="1"/>
  <c r="K21" i="5"/>
  <c r="L21" i="5" s="1"/>
  <c r="BD21" i="5" s="1"/>
  <c r="Y21" i="5"/>
  <c r="AH21" i="5"/>
  <c r="AK21" i="5" s="1"/>
  <c r="AN21" i="5"/>
  <c r="AU21" i="5"/>
  <c r="BF21" i="5"/>
  <c r="BK21" i="5" s="1"/>
  <c r="BG21" i="5"/>
  <c r="BL21" i="5" s="1"/>
  <c r="BH21" i="5"/>
  <c r="BI21" i="5"/>
  <c r="BM21" i="5"/>
  <c r="BN21" i="5"/>
  <c r="BO21" i="5"/>
  <c r="BP21" i="5"/>
  <c r="B22" i="5"/>
  <c r="BR22" i="5" s="1"/>
  <c r="K22" i="5"/>
  <c r="L22" i="5" s="1"/>
  <c r="BD22" i="5" s="1"/>
  <c r="Y22" i="5"/>
  <c r="AH22" i="5"/>
  <c r="AK22" i="5" s="1"/>
  <c r="AN22" i="5"/>
  <c r="AU22" i="5"/>
  <c r="BF22" i="5"/>
  <c r="BK22" i="5" s="1"/>
  <c r="BG22" i="5"/>
  <c r="BL22" i="5" s="1"/>
  <c r="BH22" i="5"/>
  <c r="BI22" i="5"/>
  <c r="BM22" i="5"/>
  <c r="BN22" i="5"/>
  <c r="BO22" i="5"/>
  <c r="BP22" i="5"/>
  <c r="B23" i="5"/>
  <c r="BR23" i="5" s="1"/>
  <c r="K23" i="5"/>
  <c r="L23" i="5" s="1"/>
  <c r="BD23" i="5" s="1"/>
  <c r="Y23" i="5"/>
  <c r="AH23" i="5"/>
  <c r="AK23" i="5" s="1"/>
  <c r="AN23" i="5"/>
  <c r="AS23" i="5"/>
  <c r="AU23" i="5" s="1"/>
  <c r="BF23" i="5"/>
  <c r="BK23" i="5" s="1"/>
  <c r="BG23" i="5"/>
  <c r="BL23" i="5" s="1"/>
  <c r="BH23" i="5"/>
  <c r="BI23" i="5"/>
  <c r="BM23" i="5"/>
  <c r="BN23" i="5"/>
  <c r="BO23" i="5"/>
  <c r="BP23" i="5"/>
  <c r="B24" i="5"/>
  <c r="BR24" i="5" s="1"/>
  <c r="K24" i="5"/>
  <c r="L24" i="5" s="1"/>
  <c r="BD24" i="5" s="1"/>
  <c r="AH24" i="5"/>
  <c r="AK24" i="5" s="1"/>
  <c r="AN24" i="5"/>
  <c r="AU24" i="5"/>
  <c r="BF24" i="5"/>
  <c r="BK24" i="5" s="1"/>
  <c r="BG24" i="5"/>
  <c r="BL24" i="5" s="1"/>
  <c r="BH24" i="5"/>
  <c r="BI24" i="5"/>
  <c r="BM24" i="5"/>
  <c r="BN24" i="5"/>
  <c r="BO24" i="5"/>
  <c r="BP24" i="5"/>
  <c r="B25" i="5"/>
  <c r="BR25" i="5" s="1"/>
  <c r="K25" i="5"/>
  <c r="L25" i="5" s="1"/>
  <c r="BD25" i="5" s="1"/>
  <c r="Y25" i="5"/>
  <c r="AH25" i="5"/>
  <c r="AK25" i="5" s="1"/>
  <c r="AN25" i="5"/>
  <c r="BF25" i="5"/>
  <c r="BK25" i="5" s="1"/>
  <c r="BG25" i="5"/>
  <c r="BL25" i="5" s="1"/>
  <c r="BH25" i="5"/>
  <c r="BI25" i="5"/>
  <c r="BM25" i="5"/>
  <c r="BN25" i="5"/>
  <c r="BO25" i="5"/>
  <c r="BP25" i="5"/>
  <c r="BR26" i="5"/>
  <c r="B27" i="5"/>
  <c r="BR27" i="5" s="1"/>
  <c r="K27" i="5"/>
  <c r="L27" i="5" s="1"/>
  <c r="BD27" i="5" s="1"/>
  <c r="Y27" i="5"/>
  <c r="AH27" i="5"/>
  <c r="AK27" i="5" s="1"/>
  <c r="AN27" i="5"/>
  <c r="AS27" i="5"/>
  <c r="AU27" i="5"/>
  <c r="BF27" i="5"/>
  <c r="BK27" i="5" s="1"/>
  <c r="BG27" i="5"/>
  <c r="BL27" i="5" s="1"/>
  <c r="BH27" i="5"/>
  <c r="BI27" i="5"/>
  <c r="BM27" i="5"/>
  <c r="B28" i="5"/>
  <c r="BR28" i="5" s="1"/>
  <c r="E28" i="5"/>
  <c r="AR28" i="5" s="1"/>
  <c r="AT28" i="5" s="1"/>
  <c r="K28" i="5"/>
  <c r="Q28" i="5" s="1"/>
  <c r="Y28" i="5"/>
  <c r="AH28" i="5"/>
  <c r="AK28" i="5" s="1"/>
  <c r="AN28" i="5"/>
  <c r="AS28" i="5"/>
  <c r="AU28" i="5"/>
  <c r="BF28" i="5"/>
  <c r="BK28" i="5" s="1"/>
  <c r="BG28" i="5"/>
  <c r="BL28" i="5" s="1"/>
  <c r="BH28" i="5"/>
  <c r="BI28" i="5"/>
  <c r="BM28" i="5"/>
  <c r="B29" i="5"/>
  <c r="BR29" i="5" s="1"/>
  <c r="E29" i="5"/>
  <c r="AR29" i="5" s="1"/>
  <c r="AT29" i="5" s="1"/>
  <c r="K29" i="5"/>
  <c r="Q29" i="5" s="1"/>
  <c r="Y29" i="5"/>
  <c r="AH29" i="5"/>
  <c r="AK29" i="5" s="1"/>
  <c r="AN29" i="5"/>
  <c r="AS29" i="5"/>
  <c r="AU29" i="5"/>
  <c r="BF29" i="5"/>
  <c r="BK29" i="5" s="1"/>
  <c r="BG29" i="5"/>
  <c r="BL29" i="5" s="1"/>
  <c r="BH29" i="5"/>
  <c r="BI29" i="5"/>
  <c r="BM29" i="5"/>
  <c r="B30" i="5"/>
  <c r="BR30" i="5" s="1"/>
  <c r="E30" i="5"/>
  <c r="F30" i="5" s="1"/>
  <c r="K30" i="5"/>
  <c r="Q30" i="5" s="1"/>
  <c r="Y30" i="5"/>
  <c r="AH30" i="5"/>
  <c r="AK30" i="5" s="1"/>
  <c r="AN30" i="5"/>
  <c r="AS30" i="5"/>
  <c r="AU30" i="5"/>
  <c r="BF30" i="5"/>
  <c r="BK30" i="5" s="1"/>
  <c r="BG30" i="5"/>
  <c r="BL30" i="5" s="1"/>
  <c r="BH30" i="5"/>
  <c r="BI30" i="5"/>
  <c r="BM30" i="5"/>
  <c r="B31" i="5"/>
  <c r="BR31" i="5" s="1"/>
  <c r="E31" i="5"/>
  <c r="AR31" i="5" s="1"/>
  <c r="AT31" i="5" s="1"/>
  <c r="K31" i="5"/>
  <c r="O31" i="5" s="1"/>
  <c r="Y31" i="5"/>
  <c r="AH31" i="5"/>
  <c r="AK31" i="5" s="1"/>
  <c r="AN31" i="5"/>
  <c r="AS31" i="5"/>
  <c r="AU31" i="5"/>
  <c r="BF31" i="5"/>
  <c r="BK31" i="5" s="1"/>
  <c r="BG31" i="5"/>
  <c r="BL31" i="5" s="1"/>
  <c r="BH31" i="5"/>
  <c r="BI31" i="5"/>
  <c r="BM31" i="5"/>
  <c r="B32" i="5"/>
  <c r="BR32" i="5" s="1"/>
  <c r="E32" i="5"/>
  <c r="F32" i="5" s="1"/>
  <c r="K32" i="5"/>
  <c r="Q32" i="5" s="1"/>
  <c r="Y32" i="5"/>
  <c r="AH32" i="5"/>
  <c r="AK32" i="5" s="1"/>
  <c r="AN32" i="5"/>
  <c r="AS32" i="5"/>
  <c r="AU32" i="5"/>
  <c r="BF32" i="5"/>
  <c r="BK32" i="5" s="1"/>
  <c r="BG32" i="5"/>
  <c r="BL32" i="5" s="1"/>
  <c r="BH32" i="5"/>
  <c r="BI32" i="5"/>
  <c r="BM32" i="5"/>
  <c r="B33" i="5"/>
  <c r="BR33" i="5" s="1"/>
  <c r="E33" i="5"/>
  <c r="F33" i="5" s="1"/>
  <c r="K33" i="5"/>
  <c r="O33" i="5" s="1"/>
  <c r="Y33" i="5"/>
  <c r="AH33" i="5"/>
  <c r="AK33" i="5" s="1"/>
  <c r="AN33" i="5"/>
  <c r="AS33" i="5"/>
  <c r="AU33" i="5"/>
  <c r="BF33" i="5"/>
  <c r="BK33" i="5" s="1"/>
  <c r="BG33" i="5"/>
  <c r="BL33" i="5" s="1"/>
  <c r="BH33" i="5"/>
  <c r="BI33" i="5"/>
  <c r="BM33" i="5"/>
  <c r="B34" i="5"/>
  <c r="BR34" i="5" s="1"/>
  <c r="E34" i="5"/>
  <c r="F34" i="5" s="1"/>
  <c r="K34" i="5"/>
  <c r="AB34" i="5" s="1"/>
  <c r="Y34" i="5"/>
  <c r="AH34" i="5"/>
  <c r="AK34" i="5" s="1"/>
  <c r="AN34" i="5"/>
  <c r="AS34" i="5"/>
  <c r="AU34" i="5"/>
  <c r="BF34" i="5"/>
  <c r="BK34" i="5" s="1"/>
  <c r="BG34" i="5"/>
  <c r="BL34" i="5" s="1"/>
  <c r="BH34" i="5"/>
  <c r="BI34" i="5"/>
  <c r="BM34" i="5"/>
  <c r="B35" i="5"/>
  <c r="BR35" i="5" s="1"/>
  <c r="E35" i="5"/>
  <c r="AR35" i="5" s="1"/>
  <c r="AT35" i="5" s="1"/>
  <c r="K35" i="5"/>
  <c r="Q35" i="5" s="1"/>
  <c r="Y35" i="5"/>
  <c r="AH35" i="5"/>
  <c r="AK35" i="5" s="1"/>
  <c r="AN35" i="5"/>
  <c r="AS35" i="5"/>
  <c r="AU35" i="5"/>
  <c r="BF35" i="5"/>
  <c r="BK35" i="5" s="1"/>
  <c r="BG35" i="5"/>
  <c r="BL35" i="5" s="1"/>
  <c r="BH35" i="5"/>
  <c r="BI35" i="5"/>
  <c r="BM35" i="5"/>
  <c r="B36" i="5"/>
  <c r="BR36" i="5" s="1"/>
  <c r="E36" i="5"/>
  <c r="F36" i="5" s="1"/>
  <c r="K36" i="5"/>
  <c r="N36" i="5" s="1"/>
  <c r="Y36" i="5"/>
  <c r="AH36" i="5"/>
  <c r="AK36" i="5" s="1"/>
  <c r="AN36" i="5"/>
  <c r="AS36" i="5"/>
  <c r="AU36" i="5"/>
  <c r="BF36" i="5"/>
  <c r="BK36" i="5" s="1"/>
  <c r="BG36" i="5"/>
  <c r="BL36" i="5" s="1"/>
  <c r="BH36" i="5"/>
  <c r="BI36" i="5"/>
  <c r="BM36" i="5"/>
  <c r="B37" i="5"/>
  <c r="BR37" i="5" s="1"/>
  <c r="K37" i="5"/>
  <c r="L37" i="5" s="1"/>
  <c r="BD37" i="5" s="1"/>
  <c r="Y37" i="5"/>
  <c r="AH37" i="5"/>
  <c r="AK37" i="5" s="1"/>
  <c r="AN37" i="5"/>
  <c r="AU37" i="5"/>
  <c r="BF37" i="5"/>
  <c r="BK37" i="5" s="1"/>
  <c r="BG37" i="5"/>
  <c r="BL37" i="5" s="1"/>
  <c r="BH37" i="5"/>
  <c r="BI37" i="5"/>
  <c r="BM37" i="5"/>
  <c r="BR38" i="5"/>
  <c r="B39" i="5"/>
  <c r="BR39" i="5" s="1"/>
  <c r="B40" i="5"/>
  <c r="BR40" i="5" s="1"/>
  <c r="D40" i="5"/>
  <c r="AB42" i="5" s="1"/>
  <c r="B41" i="5"/>
  <c r="BR41" i="5" s="1"/>
  <c r="K41" i="5"/>
  <c r="L41" i="5" s="1"/>
  <c r="BD41" i="5" s="1"/>
  <c r="Y41" i="5"/>
  <c r="AH41" i="5"/>
  <c r="AK41" i="5" s="1"/>
  <c r="AN41" i="5"/>
  <c r="AS41" i="5"/>
  <c r="AU41" i="5"/>
  <c r="BI41" i="5"/>
  <c r="BM41" i="5"/>
  <c r="B42" i="5"/>
  <c r="BR42" i="5" s="1"/>
  <c r="E42" i="5"/>
  <c r="F42" i="5" s="1"/>
  <c r="K42" i="5"/>
  <c r="L42" i="5" s="1"/>
  <c r="BD42" i="5" s="1"/>
  <c r="Y42" i="5"/>
  <c r="AH42" i="5"/>
  <c r="AK42" i="5" s="1"/>
  <c r="AN42" i="5"/>
  <c r="AS42" i="5"/>
  <c r="AU42" i="5"/>
  <c r="BM42" i="5"/>
  <c r="B43" i="5"/>
  <c r="BR43" i="5" s="1"/>
  <c r="K43" i="5"/>
  <c r="L43" i="5" s="1"/>
  <c r="BD43" i="5" s="1"/>
  <c r="Y43" i="5"/>
  <c r="AH43" i="5"/>
  <c r="AK43" i="5" s="1"/>
  <c r="AN43" i="5"/>
  <c r="AS43" i="5"/>
  <c r="AU43" i="5"/>
  <c r="BI43" i="5"/>
  <c r="BM43" i="5"/>
  <c r="B44" i="5"/>
  <c r="BR45" i="5" s="1"/>
  <c r="K44" i="5"/>
  <c r="L44" i="5" s="1"/>
  <c r="BD44" i="5" s="1"/>
  <c r="Y44" i="5"/>
  <c r="AH44" i="5"/>
  <c r="AK44" i="5" s="1"/>
  <c r="AN44" i="5"/>
  <c r="AS44" i="5"/>
  <c r="AU44" i="5"/>
  <c r="BF44" i="5"/>
  <c r="BK44" i="5" s="1"/>
  <c r="BM44" i="5"/>
  <c r="BR44" i="5"/>
  <c r="B45" i="5"/>
  <c r="BR46" i="5" s="1"/>
  <c r="E45" i="5"/>
  <c r="F45" i="5" s="1"/>
  <c r="K45" i="5"/>
  <c r="L45" i="5" s="1"/>
  <c r="BD45" i="5" s="1"/>
  <c r="Y45" i="5"/>
  <c r="AH45" i="5"/>
  <c r="AK45" i="5" s="1"/>
  <c r="AN45" i="5"/>
  <c r="AS45" i="5"/>
  <c r="AU45" i="5"/>
  <c r="BF45" i="5"/>
  <c r="BK45" i="5" s="1"/>
  <c r="BM45" i="5"/>
  <c r="B46" i="5"/>
  <c r="BR47" i="5" s="1"/>
  <c r="E46" i="5"/>
  <c r="F46" i="5" s="1"/>
  <c r="K46" i="5"/>
  <c r="L46" i="5" s="1"/>
  <c r="BD46" i="5" s="1"/>
  <c r="Y46" i="5"/>
  <c r="AH46" i="5"/>
  <c r="AK46" i="5" s="1"/>
  <c r="AN46" i="5"/>
  <c r="AS46" i="5"/>
  <c r="AU46" i="5"/>
  <c r="BG46" i="5"/>
  <c r="BL46" i="5" s="1"/>
  <c r="BM46" i="5"/>
  <c r="B47" i="5"/>
  <c r="E47" i="5"/>
  <c r="F47" i="5" s="1"/>
  <c r="K47" i="5"/>
  <c r="L47" i="5" s="1"/>
  <c r="BD47" i="5" s="1"/>
  <c r="Y47" i="5"/>
  <c r="AH47" i="5"/>
  <c r="AK47" i="5" s="1"/>
  <c r="AN47" i="5"/>
  <c r="AS47" i="5"/>
  <c r="AU47" i="5"/>
  <c r="BF47" i="5"/>
  <c r="BK47" i="5" s="1"/>
  <c r="BM47" i="5"/>
  <c r="B48" i="5"/>
  <c r="BR48" i="5" s="1"/>
  <c r="K48" i="5"/>
  <c r="L48" i="5" s="1"/>
  <c r="BD48" i="5" s="1"/>
  <c r="AH48" i="5"/>
  <c r="AN48" i="5"/>
  <c r="AU48" i="5"/>
  <c r="BM48" i="5"/>
  <c r="BR49" i="5"/>
  <c r="K50" i="5"/>
  <c r="L50" i="5" s="1"/>
  <c r="BD50" i="5" s="1"/>
  <c r="Y50" i="5"/>
  <c r="AN50" i="5"/>
  <c r="AU50" i="5"/>
  <c r="BF50" i="5"/>
  <c r="BK50" i="5" s="1"/>
  <c r="BG50" i="5"/>
  <c r="BL50" i="5" s="1"/>
  <c r="BH50" i="5"/>
  <c r="BI50" i="5"/>
  <c r="BM50" i="5"/>
  <c r="BF51" i="5"/>
  <c r="BG51" i="5"/>
  <c r="BH51" i="5"/>
  <c r="BI51" i="5"/>
  <c r="BR51" i="5"/>
  <c r="AZ52" i="5"/>
  <c r="BA52" i="5"/>
  <c r="BB79" i="5"/>
  <c r="BC80" i="5"/>
  <c r="E2" i="9"/>
  <c r="H2" i="9"/>
  <c r="E3" i="9"/>
  <c r="H3" i="9"/>
  <c r="K11" i="9"/>
  <c r="I14" i="9"/>
  <c r="O19" i="9"/>
  <c r="J29" i="9"/>
  <c r="J33" i="9"/>
  <c r="H29" i="9" s="1"/>
  <c r="E36" i="9"/>
  <c r="G38" i="9"/>
  <c r="K38" i="9" s="1"/>
  <c r="K39" i="9"/>
  <c r="G40" i="9"/>
  <c r="C44" i="9" s="1"/>
  <c r="O41" i="9"/>
  <c r="O45" i="9"/>
  <c r="P45" i="9"/>
  <c r="Q45" i="9"/>
  <c r="R45" i="9"/>
  <c r="P48" i="9" s="1"/>
  <c r="S45" i="9"/>
  <c r="T45" i="9"/>
  <c r="U45" i="9"/>
  <c r="V45" i="9"/>
  <c r="W45" i="9"/>
  <c r="C47" i="9"/>
  <c r="D2" i="8"/>
  <c r="H2" i="8"/>
  <c r="D3" i="8"/>
  <c r="H3" i="8"/>
  <c r="H19" i="8"/>
  <c r="S19" i="8"/>
  <c r="S20" i="8"/>
  <c r="T20" i="8" s="1"/>
  <c r="Z47" i="8" s="1"/>
  <c r="S21" i="8"/>
  <c r="T21" i="8"/>
  <c r="B50" i="8" s="1"/>
  <c r="H22" i="8"/>
  <c r="S25" i="8"/>
  <c r="K33" i="8"/>
  <c r="P33" i="8"/>
  <c r="S33" i="8"/>
  <c r="B34" i="8"/>
  <c r="K34" i="8"/>
  <c r="B35" i="8"/>
  <c r="K35" i="8"/>
  <c r="B36" i="8"/>
  <c r="K36" i="8"/>
  <c r="P36" i="8"/>
  <c r="S36" i="8"/>
  <c r="I42" i="8"/>
  <c r="F48" i="8"/>
  <c r="U36" i="8"/>
  <c r="F44" i="8" s="1"/>
  <c r="S44" i="8" s="1"/>
  <c r="C46" i="9"/>
  <c r="AF41" i="2"/>
  <c r="AD41" i="2"/>
  <c r="AF51" i="2"/>
  <c r="AD51" i="2"/>
  <c r="AF53" i="2"/>
  <c r="AD53" i="2"/>
  <c r="AF49" i="2"/>
  <c r="AD49" i="2"/>
  <c r="AD55" i="2"/>
  <c r="AF55" i="2"/>
  <c r="P49" i="9" l="1"/>
  <c r="C57" i="9" s="1"/>
  <c r="S57" i="9" s="1"/>
  <c r="AR30" i="5"/>
  <c r="AT30" i="5" s="1"/>
  <c r="P35" i="5"/>
  <c r="R51" i="2"/>
  <c r="T51" i="2" s="1"/>
  <c r="Q51" i="2"/>
  <c r="R53" i="2"/>
  <c r="T53" i="2" s="1"/>
  <c r="Q53" i="2"/>
  <c r="R41" i="2"/>
  <c r="T41" i="2" s="1"/>
  <c r="Q41" i="2"/>
  <c r="Q38" i="2"/>
  <c r="R38" i="2"/>
  <c r="T38" i="2" s="1"/>
  <c r="P27" i="5"/>
  <c r="Q55" i="2"/>
  <c r="AZ55" i="2" s="1"/>
  <c r="R55" i="2"/>
  <c r="T55" i="2" s="1"/>
  <c r="O30" i="5"/>
  <c r="R44" i="2"/>
  <c r="T44" i="2" s="1"/>
  <c r="Q44" i="2"/>
  <c r="R49" i="2"/>
  <c r="T49" i="2" s="1"/>
  <c r="Q49" i="2"/>
  <c r="Q37" i="2"/>
  <c r="AZ37" i="2" s="1"/>
  <c r="R37" i="2"/>
  <c r="T37" i="2" s="1"/>
  <c r="R40" i="2"/>
  <c r="T40" i="2" s="1"/>
  <c r="Q40" i="2"/>
  <c r="R43" i="2"/>
  <c r="T43" i="2" s="1"/>
  <c r="Q43" i="2"/>
  <c r="R50" i="2"/>
  <c r="T50" i="2" s="1"/>
  <c r="Q50" i="2"/>
  <c r="BA50" i="2" s="1"/>
  <c r="Q52" i="2"/>
  <c r="BA52" i="2" s="1"/>
  <c r="R52" i="2"/>
  <c r="T52" i="2" s="1"/>
  <c r="R36" i="2"/>
  <c r="T36" i="2" s="1"/>
  <c r="Q36" i="2"/>
  <c r="Q54" i="2"/>
  <c r="AZ54" i="2" s="1"/>
  <c r="R54" i="2"/>
  <c r="T54" i="2" s="1"/>
  <c r="R33" i="2"/>
  <c r="T33" i="2" s="1"/>
  <c r="R26" i="2"/>
  <c r="T26" i="2" s="1"/>
  <c r="Q58" i="2"/>
  <c r="Q33" i="2"/>
  <c r="Q26" i="2"/>
  <c r="E18" i="5" s="1"/>
  <c r="Q30" i="2"/>
  <c r="R27" i="2"/>
  <c r="T27" i="2" s="1"/>
  <c r="R58" i="2"/>
  <c r="T58" i="2" s="1"/>
  <c r="R32" i="2"/>
  <c r="T32" i="2" s="1"/>
  <c r="Q31" i="2"/>
  <c r="R29" i="2"/>
  <c r="T29" i="2" s="1"/>
  <c r="Q32" i="2"/>
  <c r="R31" i="2"/>
  <c r="T31" i="2" s="1"/>
  <c r="R30" i="2"/>
  <c r="T30" i="2" s="1"/>
  <c r="Q27" i="2"/>
  <c r="Q29" i="2"/>
  <c r="Q28" i="2"/>
  <c r="R28" i="2"/>
  <c r="T28" i="2" s="1"/>
  <c r="Q39" i="2"/>
  <c r="R39" i="2"/>
  <c r="T39" i="2" s="1"/>
  <c r="Q42" i="2"/>
  <c r="R42" i="2"/>
  <c r="T42" i="2" s="1"/>
  <c r="Q25" i="2"/>
  <c r="R35" i="2"/>
  <c r="T35" i="2" s="1"/>
  <c r="Q35" i="2"/>
  <c r="R25" i="2"/>
  <c r="T25" i="2" s="1"/>
  <c r="AL39" i="2"/>
  <c r="AN39" i="2"/>
  <c r="AN50" i="2"/>
  <c r="AL50" i="2"/>
  <c r="AN40" i="2"/>
  <c r="AL40" i="2"/>
  <c r="AN51" i="2"/>
  <c r="AL51" i="2"/>
  <c r="AL42" i="2"/>
  <c r="AN42" i="2"/>
  <c r="AL54" i="2"/>
  <c r="AN54" i="2"/>
  <c r="AL52" i="2"/>
  <c r="AN52" i="2"/>
  <c r="AN55" i="2"/>
  <c r="AL55" i="2"/>
  <c r="AI35" i="2"/>
  <c r="AL35" i="2"/>
  <c r="AN35" i="2"/>
  <c r="AJ35" i="2"/>
  <c r="AH35" i="2"/>
  <c r="AN49" i="2"/>
  <c r="AL49" i="2"/>
  <c r="AL37" i="2"/>
  <c r="AN37" i="2"/>
  <c r="AN53" i="2"/>
  <c r="AL53" i="2"/>
  <c r="AN36" i="2"/>
  <c r="AL36" i="2"/>
  <c r="AL43" i="2"/>
  <c r="AL44" i="2"/>
  <c r="AL41" i="2"/>
  <c r="AL38" i="2"/>
  <c r="F39" i="8"/>
  <c r="P47" i="9"/>
  <c r="K40" i="9"/>
  <c r="C45" i="9"/>
  <c r="L33" i="5"/>
  <c r="BD33" i="5" s="1"/>
  <c r="Q31" i="5"/>
  <c r="P33" i="5"/>
  <c r="T44" i="3"/>
  <c r="O27" i="5"/>
  <c r="AB33" i="5"/>
  <c r="N33" i="5"/>
  <c r="Q33" i="5"/>
  <c r="CD56" i="2"/>
  <c r="H56" i="2" s="1"/>
  <c r="CE56" i="2"/>
  <c r="R3" i="10" s="1"/>
  <c r="P47" i="10" s="1"/>
  <c r="C17" i="3"/>
  <c r="D17" i="3" s="1"/>
  <c r="P31" i="5"/>
  <c r="AB36" i="5"/>
  <c r="L32" i="5"/>
  <c r="BD32" i="5" s="1"/>
  <c r="L31" i="5"/>
  <c r="BD31" i="5" s="1"/>
  <c r="F28" i="5"/>
  <c r="AR36" i="5"/>
  <c r="AT36" i="5" s="1"/>
  <c r="AV36" i="5" s="1"/>
  <c r="N31" i="5"/>
  <c r="P34" i="5"/>
  <c r="O34" i="5"/>
  <c r="AB31" i="5"/>
  <c r="F29" i="5"/>
  <c r="P32" i="5"/>
  <c r="O32" i="5"/>
  <c r="AB32" i="5"/>
  <c r="N32" i="5"/>
  <c r="AR47" i="5"/>
  <c r="AT47" i="5" s="1"/>
  <c r="AV47" i="5" s="1"/>
  <c r="AB30" i="5"/>
  <c r="P30" i="5"/>
  <c r="F35" i="5"/>
  <c r="N30" i="5"/>
  <c r="L30" i="5"/>
  <c r="BD30" i="5" s="1"/>
  <c r="CC52" i="2"/>
  <c r="I3" i="10"/>
  <c r="G47" i="10" s="1"/>
  <c r="K31" i="3"/>
  <c r="K29" i="3"/>
  <c r="K33" i="3"/>
  <c r="K32" i="3"/>
  <c r="K27" i="3"/>
  <c r="N58" i="2"/>
  <c r="D20" i="3"/>
  <c r="E20" i="3" s="1"/>
  <c r="G11" i="5"/>
  <c r="K11" i="5"/>
  <c r="N11" i="5" s="1"/>
  <c r="BD11" i="5" s="1"/>
  <c r="M11" i="5" s="1"/>
  <c r="D37" i="5" s="1"/>
  <c r="AR34" i="5"/>
  <c r="AT34" i="5" s="1"/>
  <c r="AV34" i="5" s="1"/>
  <c r="D19" i="3"/>
  <c r="E19" i="3" s="1"/>
  <c r="M40" i="10"/>
  <c r="R45" i="10"/>
  <c r="G41" i="10"/>
  <c r="I45" i="10" s="1"/>
  <c r="K44" i="10"/>
  <c r="T44" i="10"/>
  <c r="Q36" i="5"/>
  <c r="L36" i="5"/>
  <c r="BD36" i="5" s="1"/>
  <c r="O36" i="5"/>
  <c r="AR33" i="5"/>
  <c r="AT33" i="5" s="1"/>
  <c r="AV33" i="5" s="1"/>
  <c r="P36" i="5"/>
  <c r="N34" i="5"/>
  <c r="F31" i="5"/>
  <c r="Q34" i="5"/>
  <c r="L34" i="5"/>
  <c r="BD34" i="5" s="1"/>
  <c r="AB47" i="5"/>
  <c r="N27" i="5"/>
  <c r="O35" i="5"/>
  <c r="AE48" i="5"/>
  <c r="AK48" i="5" s="1"/>
  <c r="AB27" i="5"/>
  <c r="AB43" i="5"/>
  <c r="CC35" i="2"/>
  <c r="CD45" i="2"/>
  <c r="AB46" i="5"/>
  <c r="Q27" i="5"/>
  <c r="CF35" i="2"/>
  <c r="CG45" i="2"/>
  <c r="AV31" i="5"/>
  <c r="AV30" i="5"/>
  <c r="AF38" i="2"/>
  <c r="AF44" i="2"/>
  <c r="AD36" i="2"/>
  <c r="AD42" i="2"/>
  <c r="AD40" i="2"/>
  <c r="AF50" i="2"/>
  <c r="AD43" i="2"/>
  <c r="AF52" i="2"/>
  <c r="AF35" i="2"/>
  <c r="AD54" i="2"/>
  <c r="AD37" i="2"/>
  <c r="CG56" i="2"/>
  <c r="CF56" i="2" s="1"/>
  <c r="P1" i="3"/>
  <c r="AF39" i="2"/>
  <c r="AR46" i="5"/>
  <c r="AT46" i="5" s="1"/>
  <c r="AV46" i="5" s="1"/>
  <c r="AB29" i="5"/>
  <c r="O29" i="5"/>
  <c r="BA53" i="2"/>
  <c r="K9" i="5"/>
  <c r="D18" i="3"/>
  <c r="G5" i="5"/>
  <c r="S37" i="3"/>
  <c r="AY51" i="2"/>
  <c r="E27" i="5"/>
  <c r="AR27" i="5" s="1"/>
  <c r="AT27" i="5" s="1"/>
  <c r="AV27" i="5" s="1"/>
  <c r="AB44" i="5"/>
  <c r="AB45" i="5"/>
  <c r="P29" i="5"/>
  <c r="P28" i="5"/>
  <c r="N28" i="5"/>
  <c r="L29" i="5"/>
  <c r="BD29" i="5" s="1"/>
  <c r="AR45" i="5"/>
  <c r="AT45" i="5" s="1"/>
  <c r="AV45" i="5" s="1"/>
  <c r="AR32" i="5"/>
  <c r="AT32" i="5" s="1"/>
  <c r="AV32" i="5" s="1"/>
  <c r="L28" i="5"/>
  <c r="BD28" i="5" s="1"/>
  <c r="AB28" i="5"/>
  <c r="AB41" i="5"/>
  <c r="N29" i="5"/>
  <c r="AB35" i="5"/>
  <c r="L35" i="5"/>
  <c r="BD35" i="5" s="1"/>
  <c r="AB48" i="5"/>
  <c r="AR42" i="5"/>
  <c r="AT42" i="5" s="1"/>
  <c r="AV42" i="5" s="1"/>
  <c r="O28" i="5"/>
  <c r="AQ48" i="5"/>
  <c r="N35" i="5"/>
  <c r="AY53" i="2"/>
  <c r="AV35" i="5"/>
  <c r="AV29" i="5"/>
  <c r="AV28" i="5"/>
  <c r="D17" i="5"/>
  <c r="AJ51" i="2"/>
  <c r="AI51" i="2"/>
  <c r="AH51" i="2"/>
  <c r="AJ40" i="2"/>
  <c r="AI40" i="2"/>
  <c r="AH40" i="2"/>
  <c r="H54" i="9"/>
  <c r="O57" i="9" s="1"/>
  <c r="C54" i="9"/>
  <c r="AJ54" i="2"/>
  <c r="AI54" i="2"/>
  <c r="AH54" i="2"/>
  <c r="AJ50" i="2"/>
  <c r="AI50" i="2"/>
  <c r="AH50" i="2"/>
  <c r="C56" i="9"/>
  <c r="G43" i="9"/>
  <c r="G37" i="9" s="1"/>
  <c r="I54" i="9"/>
  <c r="AJ55" i="2"/>
  <c r="AI55" i="2"/>
  <c r="AH55" i="2"/>
  <c r="AJ39" i="2"/>
  <c r="AI39" i="2"/>
  <c r="AH39" i="2"/>
  <c r="AJ44" i="2"/>
  <c r="AI44" i="2"/>
  <c r="AH44" i="2"/>
  <c r="AJ43" i="2"/>
  <c r="AI43" i="2"/>
  <c r="AH43" i="2"/>
  <c r="AJ42" i="2"/>
  <c r="AI42" i="2"/>
  <c r="AH42" i="2"/>
  <c r="AJ38" i="2"/>
  <c r="AI38" i="2"/>
  <c r="AH38" i="2"/>
  <c r="AJ36" i="2"/>
  <c r="AI36" i="2"/>
  <c r="AH36" i="2"/>
  <c r="AJ53" i="2"/>
  <c r="AI53" i="2"/>
  <c r="AH53" i="2"/>
  <c r="AJ52" i="2"/>
  <c r="AI52" i="2"/>
  <c r="AH52" i="2"/>
  <c r="AJ49" i="2"/>
  <c r="AI49" i="2"/>
  <c r="AH49" i="2"/>
  <c r="AJ41" i="2"/>
  <c r="AI41" i="2"/>
  <c r="AH41" i="2"/>
  <c r="AJ37" i="2"/>
  <c r="AI37" i="2"/>
  <c r="AH37" i="2"/>
  <c r="L44" i="2" l="1"/>
  <c r="S44" i="2"/>
  <c r="U44" i="2" s="1"/>
  <c r="L27" i="2"/>
  <c r="S27" i="2"/>
  <c r="U27" i="2" s="1"/>
  <c r="S31" i="2"/>
  <c r="U31" i="2" s="1"/>
  <c r="L31" i="2"/>
  <c r="L52" i="2"/>
  <c r="S52" i="2"/>
  <c r="U52" i="2" s="1"/>
  <c r="S39" i="2"/>
  <c r="U39" i="2" s="1"/>
  <c r="L39" i="2"/>
  <c r="S58" i="2"/>
  <c r="U58" i="2" s="1"/>
  <c r="AQ58" i="2" s="1"/>
  <c r="L58" i="2"/>
  <c r="L50" i="2"/>
  <c r="S50" i="2"/>
  <c r="U50" i="2" s="1"/>
  <c r="L36" i="2"/>
  <c r="S36" i="2"/>
  <c r="U36" i="2" s="1"/>
  <c r="S35" i="2"/>
  <c r="U35" i="2" s="1"/>
  <c r="L35" i="2"/>
  <c r="S33" i="2"/>
  <c r="U33" i="2" s="1"/>
  <c r="L33" i="2"/>
  <c r="AY52" i="2"/>
  <c r="L43" i="2"/>
  <c r="S43" i="2"/>
  <c r="U43" i="2" s="1"/>
  <c r="S25" i="2"/>
  <c r="U25" i="2" s="1"/>
  <c r="L25" i="2"/>
  <c r="AZ52" i="2"/>
  <c r="L40" i="2"/>
  <c r="S40" i="2"/>
  <c r="U40" i="2" s="1"/>
  <c r="S26" i="2"/>
  <c r="U26" i="2" s="1"/>
  <c r="L26" i="2"/>
  <c r="S28" i="2"/>
  <c r="U28" i="2" s="1"/>
  <c r="AQ28" i="2" s="1"/>
  <c r="L28" i="2"/>
  <c r="S41" i="2"/>
  <c r="U41" i="2" s="1"/>
  <c r="Y41" i="2" s="1"/>
  <c r="L41" i="2"/>
  <c r="S38" i="2"/>
  <c r="U38" i="2" s="1"/>
  <c r="L38" i="2"/>
  <c r="S30" i="2"/>
  <c r="U30" i="2" s="1"/>
  <c r="L30" i="2"/>
  <c r="S37" i="2"/>
  <c r="U37" i="2" s="1"/>
  <c r="L37" i="2"/>
  <c r="AY33" i="2"/>
  <c r="S32" i="2"/>
  <c r="U32" i="2" s="1"/>
  <c r="L32" i="2"/>
  <c r="S53" i="2"/>
  <c r="U53" i="2" s="1"/>
  <c r="L53" i="2"/>
  <c r="AY31" i="2"/>
  <c r="L42" i="2"/>
  <c r="S42" i="2"/>
  <c r="U42" i="2" s="1"/>
  <c r="S29" i="2"/>
  <c r="U29" i="2" s="1"/>
  <c r="L29" i="2"/>
  <c r="L49" i="2"/>
  <c r="S49" i="2"/>
  <c r="U49" i="2" s="1"/>
  <c r="L51" i="2"/>
  <c r="S51" i="2"/>
  <c r="U51" i="2" s="1"/>
  <c r="S55" i="2"/>
  <c r="U55" i="2" s="1"/>
  <c r="L55" i="2"/>
  <c r="L54" i="2"/>
  <c r="S54" i="2"/>
  <c r="U54" i="2" s="1"/>
  <c r="CC56" i="2"/>
  <c r="I56" i="2" s="1"/>
  <c r="N56" i="2" s="1"/>
  <c r="N29" i="2"/>
  <c r="AD29" i="2"/>
  <c r="N30" i="2"/>
  <c r="AD30" i="2"/>
  <c r="N28" i="2"/>
  <c r="AD28" i="2"/>
  <c r="N26" i="2"/>
  <c r="AD26" i="2"/>
  <c r="AZ53" i="2"/>
  <c r="S42" i="10"/>
  <c r="T45" i="10" s="1"/>
  <c r="AY55" i="2"/>
  <c r="AZ43" i="2"/>
  <c r="AY43" i="2"/>
  <c r="AZ51" i="2"/>
  <c r="BA51" i="2"/>
  <c r="E43" i="5"/>
  <c r="BA54" i="2"/>
  <c r="BA29" i="2"/>
  <c r="AY54" i="2"/>
  <c r="AZ29" i="2"/>
  <c r="BA43" i="2"/>
  <c r="BA33" i="2"/>
  <c r="AZ27" i="2"/>
  <c r="BA27" i="2"/>
  <c r="L33" i="3"/>
  <c r="AZ33" i="2"/>
  <c r="AZ26" i="2"/>
  <c r="K30" i="3"/>
  <c r="K26" i="3"/>
  <c r="L31" i="3"/>
  <c r="BA31" i="2"/>
  <c r="AZ31" i="2"/>
  <c r="K28" i="3"/>
  <c r="BA28" i="2"/>
  <c r="AZ28" i="2"/>
  <c r="BA30" i="2"/>
  <c r="L26" i="3"/>
  <c r="AZ32" i="2"/>
  <c r="AZ30" i="2"/>
  <c r="BA26" i="2"/>
  <c r="L32" i="3"/>
  <c r="K25" i="3"/>
  <c r="F27" i="5"/>
  <c r="AF45" i="2"/>
  <c r="AY44" i="2"/>
  <c r="AY27" i="2"/>
  <c r="AY49" i="2"/>
  <c r="AY35" i="2"/>
  <c r="AY26" i="2"/>
  <c r="E44" i="5"/>
  <c r="AR44" i="5" s="1"/>
  <c r="AT44" i="5" s="1"/>
  <c r="AV44" i="5" s="1"/>
  <c r="AF58" i="2"/>
  <c r="D40" i="10"/>
  <c r="J42" i="10" s="1"/>
  <c r="AZ49" i="2"/>
  <c r="BA49" i="2"/>
  <c r="E41" i="5"/>
  <c r="P30" i="2"/>
  <c r="P28" i="2"/>
  <c r="P26" i="2"/>
  <c r="P29" i="2"/>
  <c r="P58" i="2"/>
  <c r="AA58" i="2" s="1"/>
  <c r="AY29" i="2"/>
  <c r="AY32" i="2"/>
  <c r="AD56" i="2"/>
  <c r="AD58" i="2"/>
  <c r="AY28" i="2"/>
  <c r="AY30" i="2"/>
  <c r="H45" i="2"/>
  <c r="CC45" i="2"/>
  <c r="I45" i="2" s="1"/>
  <c r="AZ38" i="2"/>
  <c r="BA44" i="2"/>
  <c r="AZ35" i="2"/>
  <c r="BA38" i="2"/>
  <c r="BA55" i="2"/>
  <c r="BA35" i="2"/>
  <c r="AY39" i="2"/>
  <c r="J45" i="2"/>
  <c r="CF45" i="2"/>
  <c r="K45" i="2" s="1"/>
  <c r="AY38" i="2"/>
  <c r="AY25" i="2"/>
  <c r="AZ36" i="2"/>
  <c r="AZ42" i="2"/>
  <c r="AY50" i="2"/>
  <c r="BA36" i="2"/>
  <c r="BA42" i="2"/>
  <c r="AY37" i="2"/>
  <c r="AY36" i="2"/>
  <c r="AY42" i="2"/>
  <c r="AZ44" i="2"/>
  <c r="AY40" i="2"/>
  <c r="BA37" i="2"/>
  <c r="AZ40" i="2"/>
  <c r="BA40" i="2"/>
  <c r="AZ50" i="2"/>
  <c r="AZ41" i="2"/>
  <c r="AZ39" i="2"/>
  <c r="BA41" i="2"/>
  <c r="BA39" i="2"/>
  <c r="AY41" i="2"/>
  <c r="J56" i="2"/>
  <c r="K56" i="2"/>
  <c r="AW28" i="2"/>
  <c r="E20" i="5"/>
  <c r="E22" i="5"/>
  <c r="AW30" i="2"/>
  <c r="E25" i="5"/>
  <c r="AW33" i="2"/>
  <c r="AW26" i="2"/>
  <c r="E21" i="5"/>
  <c r="AW29" i="2"/>
  <c r="AW32" i="2"/>
  <c r="E24" i="5"/>
  <c r="E17" i="5"/>
  <c r="AW27" i="2"/>
  <c r="E19" i="5"/>
  <c r="AW31" i="2"/>
  <c r="E23" i="5"/>
  <c r="F59" i="9"/>
  <c r="BH6" i="2" s="1"/>
  <c r="AZ58" i="2"/>
  <c r="BA58" i="2"/>
  <c r="AY58" i="2"/>
  <c r="L29" i="3"/>
  <c r="L27" i="3"/>
  <c r="O44" i="5"/>
  <c r="O41" i="5"/>
  <c r="O47" i="5"/>
  <c r="O46" i="5"/>
  <c r="O43" i="5"/>
  <c r="N44" i="5"/>
  <c r="AR18" i="5"/>
  <c r="F18" i="5"/>
  <c r="G18" i="5" s="1"/>
  <c r="AW58" i="2"/>
  <c r="E50" i="5"/>
  <c r="AD45" i="2"/>
  <c r="N43" i="5"/>
  <c r="N41" i="5"/>
  <c r="G56" i="2" l="1"/>
  <c r="Q56" i="2" s="1"/>
  <c r="S56" i="2" s="1"/>
  <c r="M56" i="2"/>
  <c r="AQ37" i="2"/>
  <c r="Y37" i="2"/>
  <c r="Y40" i="2"/>
  <c r="AQ40" i="2"/>
  <c r="Y43" i="2"/>
  <c r="AQ43" i="2"/>
  <c r="F25" i="2"/>
  <c r="BO25" i="2"/>
  <c r="BL25" i="2"/>
  <c r="BK25" i="2"/>
  <c r="BJ25" i="2"/>
  <c r="N45" i="2"/>
  <c r="AA30" i="2"/>
  <c r="AI30" i="2" s="1"/>
  <c r="N27" i="2"/>
  <c r="AD27" i="2"/>
  <c r="AQ53" i="2"/>
  <c r="Y53" i="2"/>
  <c r="AQ35" i="2"/>
  <c r="Y35" i="2"/>
  <c r="AB35" i="2" s="1"/>
  <c r="AQ39" i="2"/>
  <c r="Y39" i="2"/>
  <c r="AQ41" i="2"/>
  <c r="AQ49" i="2"/>
  <c r="Y49" i="2"/>
  <c r="N32" i="2"/>
  <c r="AD32" i="2"/>
  <c r="AQ51" i="2"/>
  <c r="Y51" i="2"/>
  <c r="N31" i="2"/>
  <c r="AD31" i="2"/>
  <c r="AQ42" i="2"/>
  <c r="Y42" i="2"/>
  <c r="AC42" i="2" s="1"/>
  <c r="Y28" i="2"/>
  <c r="AQ55" i="2"/>
  <c r="Y55" i="2"/>
  <c r="AQ38" i="2"/>
  <c r="Y38" i="2"/>
  <c r="AB38" i="2" s="1"/>
  <c r="AQ44" i="2"/>
  <c r="Y44" i="2"/>
  <c r="Y26" i="2"/>
  <c r="AA26" i="2"/>
  <c r="AJ26" i="2" s="1"/>
  <c r="AQ50" i="2"/>
  <c r="Y50" i="2"/>
  <c r="AQ52" i="2"/>
  <c r="Y52" i="2"/>
  <c r="AA29" i="2"/>
  <c r="AJ29" i="2" s="1"/>
  <c r="AQ36" i="2"/>
  <c r="Y36" i="2"/>
  <c r="AQ54" i="2"/>
  <c r="Y54" i="2"/>
  <c r="N33" i="2"/>
  <c r="AD33" i="2"/>
  <c r="AA28" i="2"/>
  <c r="AH28" i="2" s="1"/>
  <c r="AQ27" i="2"/>
  <c r="D29" i="3"/>
  <c r="G29" i="3" s="1"/>
  <c r="I29" i="3" s="1"/>
  <c r="Y29" i="2"/>
  <c r="Y58" i="2"/>
  <c r="D30" i="3"/>
  <c r="Y30" i="2"/>
  <c r="AF28" i="2"/>
  <c r="AQ26" i="2"/>
  <c r="AQ31" i="2"/>
  <c r="P31" i="2"/>
  <c r="AF29" i="2"/>
  <c r="AF26" i="2"/>
  <c r="AF33" i="2"/>
  <c r="AQ30" i="2"/>
  <c r="P33" i="2"/>
  <c r="L28" i="3"/>
  <c r="AQ33" i="2"/>
  <c r="AF31" i="2"/>
  <c r="AR43" i="5"/>
  <c r="AT43" i="5" s="1"/>
  <c r="AV43" i="5" s="1"/>
  <c r="F43" i="5"/>
  <c r="P56" i="2"/>
  <c r="AA56" i="2" s="1"/>
  <c r="AF30" i="2"/>
  <c r="P27" i="2"/>
  <c r="AF27" i="2"/>
  <c r="L30" i="3"/>
  <c r="F44" i="5"/>
  <c r="P32" i="2"/>
  <c r="AQ32" i="2"/>
  <c r="P45" i="2"/>
  <c r="AQ29" i="2"/>
  <c r="AG54" i="2"/>
  <c r="BE46" i="5" s="1"/>
  <c r="J46" i="5" s="1"/>
  <c r="G46" i="5" s="1"/>
  <c r="M46" i="5" s="1"/>
  <c r="S46" i="5" s="1"/>
  <c r="AG36" i="2"/>
  <c r="BE28" i="5" s="1"/>
  <c r="J28" i="5" s="1"/>
  <c r="G28" i="5" s="1"/>
  <c r="AG40" i="2"/>
  <c r="AG43" i="2"/>
  <c r="AC41" i="2"/>
  <c r="AG41" i="2"/>
  <c r="D25" i="3"/>
  <c r="AG49" i="2"/>
  <c r="AG51" i="2"/>
  <c r="BE43" i="5" s="1"/>
  <c r="J43" i="5" s="1"/>
  <c r="G43" i="5" s="1"/>
  <c r="AG52" i="2"/>
  <c r="BE44" i="5" s="1"/>
  <c r="J44" i="5" s="1"/>
  <c r="G44" i="5" s="1"/>
  <c r="AG37" i="2"/>
  <c r="BE29" i="5" s="1"/>
  <c r="J29" i="5" s="1"/>
  <c r="G29" i="5" s="1"/>
  <c r="D28" i="3"/>
  <c r="AG53" i="2"/>
  <c r="BE45" i="5" s="1"/>
  <c r="J45" i="5" s="1"/>
  <c r="G45" i="5" s="1"/>
  <c r="AG38" i="2"/>
  <c r="BE30" i="5" s="1"/>
  <c r="J30" i="5" s="1"/>
  <c r="G30" i="5" s="1"/>
  <c r="AG50" i="2"/>
  <c r="BE42" i="5" s="1"/>
  <c r="J42" i="5" s="1"/>
  <c r="G42" i="5" s="1"/>
  <c r="AL42" i="5" s="1"/>
  <c r="AM42" i="5" s="1"/>
  <c r="AG44" i="2"/>
  <c r="D27" i="3"/>
  <c r="G27" i="3" s="1"/>
  <c r="AG42" i="2"/>
  <c r="AG35" i="2"/>
  <c r="AG39" i="2"/>
  <c r="BE31" i="5" s="1"/>
  <c r="J31" i="5" s="1"/>
  <c r="G31" i="5" s="1"/>
  <c r="AG55" i="2"/>
  <c r="BE47" i="5" s="1"/>
  <c r="J47" i="5" s="1"/>
  <c r="G47" i="5" s="1"/>
  <c r="D33" i="3"/>
  <c r="G33" i="3" s="1"/>
  <c r="J33" i="3" s="1"/>
  <c r="K45" i="10"/>
  <c r="F19" i="5"/>
  <c r="G19" i="5" s="1"/>
  <c r="AR5" i="2"/>
  <c r="K5" i="2" s="1"/>
  <c r="D26" i="3"/>
  <c r="G26" i="3" s="1"/>
  <c r="H26" i="3" s="1"/>
  <c r="D31" i="3"/>
  <c r="G31" i="3" s="1"/>
  <c r="H31" i="3" s="1"/>
  <c r="D32" i="3"/>
  <c r="G32" i="3" s="1"/>
  <c r="I32" i="3" s="1"/>
  <c r="F41" i="5"/>
  <c r="AR41" i="5"/>
  <c r="AT41" i="5" s="1"/>
  <c r="AV41" i="5" s="1"/>
  <c r="O56" i="2"/>
  <c r="W56" i="2"/>
  <c r="X56" i="2" s="1"/>
  <c r="O45" i="2"/>
  <c r="M45" i="2"/>
  <c r="F23" i="5"/>
  <c r="G23" i="5" s="1"/>
  <c r="AR23" i="5"/>
  <c r="AT23" i="5" s="1"/>
  <c r="AV23" i="5" s="1"/>
  <c r="AX33" i="2"/>
  <c r="AR19" i="5"/>
  <c r="AT19" i="5" s="1"/>
  <c r="AV19" i="5" s="1"/>
  <c r="AR17" i="5"/>
  <c r="AT17" i="5" s="1"/>
  <c r="AV17" i="5" s="1"/>
  <c r="F17" i="5"/>
  <c r="G17" i="5" s="1"/>
  <c r="AR21" i="5"/>
  <c r="AT21" i="5" s="1"/>
  <c r="AV21" i="5" s="1"/>
  <c r="F21" i="5"/>
  <c r="G21" i="5" s="1"/>
  <c r="AR24" i="5"/>
  <c r="AT24" i="5" s="1"/>
  <c r="AV24" i="5" s="1"/>
  <c r="F24" i="5"/>
  <c r="G24" i="5" s="1"/>
  <c r="AR25" i="5"/>
  <c r="AT25" i="5" s="1"/>
  <c r="F25" i="5"/>
  <c r="G25" i="5" s="1"/>
  <c r="AR20" i="5"/>
  <c r="AT20" i="5" s="1"/>
  <c r="AV20" i="5" s="1"/>
  <c r="F20" i="5"/>
  <c r="G20" i="5" s="1"/>
  <c r="AR22" i="5"/>
  <c r="AT22" i="5" s="1"/>
  <c r="AV22" i="5" s="1"/>
  <c r="F22" i="5"/>
  <c r="G22" i="5" s="1"/>
  <c r="O45" i="5"/>
  <c r="O42" i="5"/>
  <c r="N46" i="5"/>
  <c r="N47" i="5"/>
  <c r="Q44" i="5"/>
  <c r="P44" i="5"/>
  <c r="AI18" i="5"/>
  <c r="AJ18" i="5" s="1"/>
  <c r="AO18" i="5"/>
  <c r="AP18" i="5" s="1"/>
  <c r="M18" i="5"/>
  <c r="AL18" i="5"/>
  <c r="AM18" i="5" s="1"/>
  <c r="I18" i="5"/>
  <c r="AC18" i="5"/>
  <c r="AD18" i="5" s="1"/>
  <c r="O18" i="5"/>
  <c r="AF18" i="5"/>
  <c r="AG18" i="5" s="1"/>
  <c r="T18" i="5"/>
  <c r="T52" i="5" s="1"/>
  <c r="Z18" i="5"/>
  <c r="AA18" i="5" s="1"/>
  <c r="AS18" i="5"/>
  <c r="Q41" i="5"/>
  <c r="P41" i="5"/>
  <c r="P43" i="5"/>
  <c r="Q43" i="5"/>
  <c r="AI58" i="2"/>
  <c r="AJ58" i="2"/>
  <c r="AH58" i="2"/>
  <c r="AT18" i="5"/>
  <c r="C45" i="2"/>
  <c r="B45" i="2" s="1"/>
  <c r="B60" i="2" s="1"/>
  <c r="W45" i="2"/>
  <c r="F50" i="5"/>
  <c r="AR50" i="5"/>
  <c r="AT50" i="5" s="1"/>
  <c r="AV50" i="5" s="1"/>
  <c r="G45" i="2"/>
  <c r="R56" i="2" l="1"/>
  <c r="T56" i="2" s="1"/>
  <c r="AJ30" i="2"/>
  <c r="AH30" i="2"/>
  <c r="K17" i="5"/>
  <c r="L17" i="5" s="1"/>
  <c r="AE25" i="2"/>
  <c r="Y17" i="5"/>
  <c r="Z17" i="5" s="1"/>
  <c r="AA17" i="5" s="1"/>
  <c r="AR25" i="2"/>
  <c r="BA25" i="2" s="1"/>
  <c r="AS25" i="2"/>
  <c r="AZ25" i="2" s="1"/>
  <c r="AH17" i="5"/>
  <c r="AK17" i="5" s="1"/>
  <c r="AL17" i="5" s="1"/>
  <c r="AM17" i="5" s="1"/>
  <c r="AT25" i="2"/>
  <c r="AN17" i="5"/>
  <c r="AO17" i="5" s="1"/>
  <c r="AP17" i="5" s="1"/>
  <c r="A25" i="3"/>
  <c r="AE25" i="3" s="1"/>
  <c r="BZ25" i="2"/>
  <c r="BD25" i="2" s="1"/>
  <c r="B17" i="5"/>
  <c r="BR17" i="5" s="1"/>
  <c r="AA45" i="2"/>
  <c r="Y27" i="2"/>
  <c r="AB27" i="2" s="1"/>
  <c r="AJ28" i="2"/>
  <c r="U56" i="2"/>
  <c r="AM30" i="2"/>
  <c r="Q45" i="2"/>
  <c r="S45" i="2" s="1"/>
  <c r="R45" i="2"/>
  <c r="T45" i="2" s="1"/>
  <c r="AI28" i="2"/>
  <c r="AH26" i="2"/>
  <c r="AI26" i="2"/>
  <c r="AH29" i="2"/>
  <c r="AI29" i="2"/>
  <c r="AM29" i="2"/>
  <c r="Y33" i="2"/>
  <c r="AB33" i="2" s="1"/>
  <c r="AB26" i="2"/>
  <c r="AC26" i="2"/>
  <c r="G30" i="3"/>
  <c r="J30" i="3" s="1"/>
  <c r="AA32" i="2"/>
  <c r="AH32" i="2" s="1"/>
  <c r="AC29" i="2"/>
  <c r="AB29" i="2"/>
  <c r="AA33" i="2"/>
  <c r="AH33" i="2" s="1"/>
  <c r="AA27" i="2"/>
  <c r="AI27" i="2" s="1"/>
  <c r="AB28" i="2"/>
  <c r="AC28" i="2"/>
  <c r="AA31" i="2"/>
  <c r="Y31" i="2"/>
  <c r="AB31" i="2" s="1"/>
  <c r="AC30" i="2"/>
  <c r="AB30" i="2"/>
  <c r="G28" i="3"/>
  <c r="I28" i="3" s="1"/>
  <c r="I33" i="3"/>
  <c r="H33" i="3"/>
  <c r="AL30" i="2"/>
  <c r="AN30" i="2" s="1"/>
  <c r="AL29" i="2"/>
  <c r="AN29" i="2" s="1"/>
  <c r="I26" i="3"/>
  <c r="J26" i="3"/>
  <c r="AO35" i="2"/>
  <c r="AP35" i="2"/>
  <c r="AO51" i="2"/>
  <c r="AP51" i="2"/>
  <c r="AO30" i="2"/>
  <c r="AP30" i="2"/>
  <c r="AO42" i="2"/>
  <c r="AP42" i="2"/>
  <c r="AO38" i="2"/>
  <c r="AP38" i="2"/>
  <c r="AO54" i="2"/>
  <c r="AP54" i="2"/>
  <c r="AP39" i="2"/>
  <c r="AO39" i="2"/>
  <c r="AO28" i="2"/>
  <c r="AP28" i="2"/>
  <c r="AO52" i="2"/>
  <c r="AP52" i="2"/>
  <c r="AP26" i="2"/>
  <c r="AO26" i="2"/>
  <c r="AO43" i="2"/>
  <c r="AP43" i="2"/>
  <c r="AO53" i="2"/>
  <c r="AP53" i="2"/>
  <c r="AO37" i="2"/>
  <c r="AP37" i="2"/>
  <c r="AP41" i="2"/>
  <c r="AO41" i="2"/>
  <c r="AO49" i="2"/>
  <c r="AP49" i="2"/>
  <c r="AO29" i="2"/>
  <c r="AP29" i="2"/>
  <c r="AO55" i="2"/>
  <c r="AP55" i="2"/>
  <c r="AP50" i="2"/>
  <c r="AO50" i="2"/>
  <c r="AG58" i="2"/>
  <c r="BE50" i="5" s="1"/>
  <c r="J50" i="5" s="1"/>
  <c r="G50" i="5" s="1"/>
  <c r="AC50" i="5" s="1"/>
  <c r="AD50" i="5" s="1"/>
  <c r="AO58" i="2"/>
  <c r="AP58" i="2"/>
  <c r="AO44" i="2"/>
  <c r="AP44" i="2"/>
  <c r="AO36" i="2"/>
  <c r="AP36" i="2"/>
  <c r="AO40" i="2"/>
  <c r="AP40" i="2"/>
  <c r="H27" i="3"/>
  <c r="J27" i="3"/>
  <c r="I27" i="3"/>
  <c r="AM58" i="2"/>
  <c r="AL58" i="2"/>
  <c r="AN58" i="2" s="1"/>
  <c r="AM26" i="2"/>
  <c r="AL26" i="2"/>
  <c r="AN26" i="2" s="1"/>
  <c r="AM28" i="2"/>
  <c r="AL28" i="2"/>
  <c r="AN28" i="2" s="1"/>
  <c r="BE41" i="5"/>
  <c r="J41" i="5" s="1"/>
  <c r="G41" i="5" s="1"/>
  <c r="AO41" i="5" s="1"/>
  <c r="AP41" i="5" s="1"/>
  <c r="BE32" i="5"/>
  <c r="J32" i="5" s="1"/>
  <c r="G32" i="5" s="1"/>
  <c r="AL32" i="5" s="1"/>
  <c r="AM32" i="5" s="1"/>
  <c r="Q5" i="2"/>
  <c r="BE35" i="5"/>
  <c r="J35" i="5" s="1"/>
  <c r="G35" i="5" s="1"/>
  <c r="AI35" i="5" s="1"/>
  <c r="AJ35" i="5" s="1"/>
  <c r="H32" i="3"/>
  <c r="J32" i="3"/>
  <c r="H29" i="3"/>
  <c r="AC40" i="2"/>
  <c r="BE36" i="5"/>
  <c r="J36" i="5" s="1"/>
  <c r="G36" i="5" s="1"/>
  <c r="I36" i="5" s="1"/>
  <c r="AC38" i="2"/>
  <c r="AC51" i="2"/>
  <c r="AB40" i="2"/>
  <c r="BE34" i="5"/>
  <c r="J34" i="5" s="1"/>
  <c r="G34" i="5" s="1"/>
  <c r="M34" i="5" s="1"/>
  <c r="S34" i="5" s="1"/>
  <c r="W34" i="5" s="1"/>
  <c r="B79" i="5"/>
  <c r="J31" i="3"/>
  <c r="AB49" i="2"/>
  <c r="AC49" i="2"/>
  <c r="AC53" i="2"/>
  <c r="AB37" i="2"/>
  <c r="AB53" i="2"/>
  <c r="AB52" i="2"/>
  <c r="AC52" i="2"/>
  <c r="AB55" i="2"/>
  <c r="AC55" i="2"/>
  <c r="I31" i="3"/>
  <c r="AC58" i="2"/>
  <c r="AB58" i="2"/>
  <c r="AB42" i="2"/>
  <c r="AC44" i="2"/>
  <c r="AC37" i="2"/>
  <c r="AB44" i="2"/>
  <c r="AB43" i="2"/>
  <c r="AC43" i="2"/>
  <c r="J29" i="3"/>
  <c r="AB39" i="2"/>
  <c r="AC39" i="2"/>
  <c r="AL45" i="5"/>
  <c r="AM45" i="5" s="1"/>
  <c r="Z45" i="5"/>
  <c r="AA45" i="5" s="1"/>
  <c r="AC45" i="5"/>
  <c r="AD45" i="5" s="1"/>
  <c r="AB51" i="2"/>
  <c r="I45" i="5"/>
  <c r="AB36" i="2"/>
  <c r="M45" i="5"/>
  <c r="S45" i="5" s="1"/>
  <c r="AF45" i="5"/>
  <c r="AG45" i="5" s="1"/>
  <c r="AI45" i="5"/>
  <c r="AJ45" i="5" s="1"/>
  <c r="AO45" i="5"/>
  <c r="AP45" i="5" s="1"/>
  <c r="AC50" i="2"/>
  <c r="M44" i="5"/>
  <c r="S44" i="5" s="1"/>
  <c r="AL44" i="5"/>
  <c r="AM44" i="5" s="1"/>
  <c r="I44" i="5"/>
  <c r="AF44" i="5"/>
  <c r="AG44" i="5" s="1"/>
  <c r="AO44" i="5"/>
  <c r="AP44" i="5" s="1"/>
  <c r="AI44" i="5"/>
  <c r="AJ44" i="5" s="1"/>
  <c r="Z44" i="5"/>
  <c r="AA44" i="5" s="1"/>
  <c r="AC44" i="5"/>
  <c r="AD44" i="5" s="1"/>
  <c r="AL43" i="5"/>
  <c r="AM43" i="5" s="1"/>
  <c r="AI43" i="5"/>
  <c r="AJ43" i="5" s="1"/>
  <c r="I43" i="5"/>
  <c r="I28" i="5"/>
  <c r="Z28" i="5"/>
  <c r="AA28" i="5" s="1"/>
  <c r="AL28" i="5"/>
  <c r="AM28" i="5" s="1"/>
  <c r="AI28" i="5"/>
  <c r="AJ28" i="5" s="1"/>
  <c r="AO28" i="5"/>
  <c r="AP28" i="5" s="1"/>
  <c r="AF28" i="5"/>
  <c r="AG28" i="5" s="1"/>
  <c r="M28" i="5"/>
  <c r="S28" i="5" s="1"/>
  <c r="X28" i="5" s="1"/>
  <c r="AC28" i="5"/>
  <c r="AD28" i="5" s="1"/>
  <c r="AF47" i="5"/>
  <c r="AG47" i="5" s="1"/>
  <c r="AC47" i="5"/>
  <c r="AD47" i="5" s="1"/>
  <c r="AI47" i="5"/>
  <c r="AJ47" i="5" s="1"/>
  <c r="I47" i="5"/>
  <c r="M47" i="5"/>
  <c r="S47" i="5" s="1"/>
  <c r="X47" i="5" s="1"/>
  <c r="AL47" i="5"/>
  <c r="AM47" i="5" s="1"/>
  <c r="AO47" i="5"/>
  <c r="AP47" i="5" s="1"/>
  <c r="Z47" i="5"/>
  <c r="AA47" i="5" s="1"/>
  <c r="BE27" i="5"/>
  <c r="J27" i="5" s="1"/>
  <c r="G27" i="5" s="1"/>
  <c r="AO27" i="5" s="1"/>
  <c r="AP27" i="5" s="1"/>
  <c r="BE33" i="5"/>
  <c r="J33" i="5" s="1"/>
  <c r="G33" i="5" s="1"/>
  <c r="AO33" i="5" s="1"/>
  <c r="AP33" i="5" s="1"/>
  <c r="AF43" i="5"/>
  <c r="AG43" i="5" s="1"/>
  <c r="AO43" i="5"/>
  <c r="AP43" i="5" s="1"/>
  <c r="M43" i="5"/>
  <c r="S43" i="5" s="1"/>
  <c r="W43" i="5" s="1"/>
  <c r="Z43" i="5"/>
  <c r="AA43" i="5" s="1"/>
  <c r="AC43" i="5"/>
  <c r="AD43" i="5" s="1"/>
  <c r="AB41" i="2"/>
  <c r="AC35" i="2"/>
  <c r="AO42" i="5"/>
  <c r="AP42" i="5" s="1"/>
  <c r="AC36" i="2"/>
  <c r="AF42" i="5"/>
  <c r="AG42" i="5" s="1"/>
  <c r="Z42" i="5"/>
  <c r="AA42" i="5" s="1"/>
  <c r="AC42" i="5"/>
  <c r="AD42" i="5" s="1"/>
  <c r="I42" i="5"/>
  <c r="M42" i="5"/>
  <c r="S42" i="5" s="1"/>
  <c r="AI42" i="5"/>
  <c r="AJ42" i="5" s="1"/>
  <c r="AO46" i="5"/>
  <c r="AP46" i="5" s="1"/>
  <c r="AC46" i="5"/>
  <c r="AD46" i="5" s="1"/>
  <c r="AF46" i="5"/>
  <c r="AG46" i="5" s="1"/>
  <c r="AI46" i="5"/>
  <c r="AJ46" i="5" s="1"/>
  <c r="AB50" i="2"/>
  <c r="I46" i="5"/>
  <c r="Z46" i="5"/>
  <c r="AA46" i="5" s="1"/>
  <c r="AL46" i="5"/>
  <c r="AM46" i="5" s="1"/>
  <c r="AB54" i="2"/>
  <c r="AC54" i="2"/>
  <c r="Z21" i="5"/>
  <c r="AA21" i="5" s="1"/>
  <c r="AC21" i="5"/>
  <c r="AD21" i="5" s="1"/>
  <c r="AI21" i="5"/>
  <c r="AJ21" i="5" s="1"/>
  <c r="AL21" i="5"/>
  <c r="AM21" i="5" s="1"/>
  <c r="I21" i="5"/>
  <c r="AF21" i="5"/>
  <c r="AG21" i="5" s="1"/>
  <c r="AS21" i="5"/>
  <c r="AO21" i="5"/>
  <c r="AP21" i="5" s="1"/>
  <c r="O21" i="5"/>
  <c r="M21" i="5"/>
  <c r="I19" i="5"/>
  <c r="AC19" i="5"/>
  <c r="AD19" i="5" s="1"/>
  <c r="M19" i="5"/>
  <c r="AL19" i="5"/>
  <c r="AM19" i="5" s="1"/>
  <c r="AF19" i="5"/>
  <c r="AG19" i="5" s="1"/>
  <c r="AI19" i="5"/>
  <c r="AJ19" i="5" s="1"/>
  <c r="Z19" i="5"/>
  <c r="AA19" i="5" s="1"/>
  <c r="AO19" i="5"/>
  <c r="AP19" i="5" s="1"/>
  <c r="O19" i="5"/>
  <c r="M17" i="5"/>
  <c r="O17" i="5"/>
  <c r="AC17" i="5"/>
  <c r="AD17" i="5" s="1"/>
  <c r="I17" i="5"/>
  <c r="AF17" i="5"/>
  <c r="AG17" i="5" s="1"/>
  <c r="AI23" i="5"/>
  <c r="AJ23" i="5" s="1"/>
  <c r="O23" i="5"/>
  <c r="M23" i="5"/>
  <c r="I23" i="5"/>
  <c r="AO23" i="5"/>
  <c r="AP23" i="5" s="1"/>
  <c r="AC23" i="5"/>
  <c r="AD23" i="5" s="1"/>
  <c r="AL23" i="5"/>
  <c r="AM23" i="5" s="1"/>
  <c r="AF23" i="5"/>
  <c r="AG23" i="5" s="1"/>
  <c r="Z23" i="5"/>
  <c r="AA23" i="5" s="1"/>
  <c r="M31" i="5"/>
  <c r="S31" i="5" s="1"/>
  <c r="AF31" i="5"/>
  <c r="AG31" i="5" s="1"/>
  <c r="AI31" i="5"/>
  <c r="AJ31" i="5" s="1"/>
  <c r="Z31" i="5"/>
  <c r="AA31" i="5" s="1"/>
  <c r="AC31" i="5"/>
  <c r="AD31" i="5" s="1"/>
  <c r="I31" i="5"/>
  <c r="AO31" i="5"/>
  <c r="AP31" i="5" s="1"/>
  <c r="AL31" i="5"/>
  <c r="AM31" i="5" s="1"/>
  <c r="AO25" i="5"/>
  <c r="AP25" i="5" s="1"/>
  <c r="Z25" i="5"/>
  <c r="AA25" i="5" s="1"/>
  <c r="AI25" i="5"/>
  <c r="AJ25" i="5" s="1"/>
  <c r="I25" i="5"/>
  <c r="AL25" i="5"/>
  <c r="AM25" i="5" s="1"/>
  <c r="AS25" i="5"/>
  <c r="AU25" i="5" s="1"/>
  <c r="AC25" i="5"/>
  <c r="AD25" i="5" s="1"/>
  <c r="M25" i="5"/>
  <c r="AF25" i="5"/>
  <c r="AG25" i="5" s="1"/>
  <c r="O25" i="5"/>
  <c r="AF24" i="5"/>
  <c r="AG24" i="5" s="1"/>
  <c r="AI24" i="5"/>
  <c r="AJ24" i="5" s="1"/>
  <c r="AL24" i="5"/>
  <c r="AM24" i="5" s="1"/>
  <c r="AC24" i="5"/>
  <c r="AD24" i="5" s="1"/>
  <c r="AO24" i="5"/>
  <c r="AP24" i="5" s="1"/>
  <c r="I24" i="5"/>
  <c r="M24" i="5"/>
  <c r="AS24" i="5"/>
  <c r="AF20" i="5"/>
  <c r="AG20" i="5" s="1"/>
  <c r="AI20" i="5"/>
  <c r="AJ20" i="5" s="1"/>
  <c r="AC20" i="5"/>
  <c r="AD20" i="5" s="1"/>
  <c r="M20" i="5"/>
  <c r="Z20" i="5"/>
  <c r="AA20" i="5" s="1"/>
  <c r="AL20" i="5"/>
  <c r="AM20" i="5" s="1"/>
  <c r="AS20" i="5"/>
  <c r="I20" i="5"/>
  <c r="AO20" i="5"/>
  <c r="AP20" i="5" s="1"/>
  <c r="O20" i="5"/>
  <c r="Z30" i="5"/>
  <c r="AA30" i="5" s="1"/>
  <c r="AL30" i="5"/>
  <c r="AM30" i="5" s="1"/>
  <c r="AF30" i="5"/>
  <c r="AG30" i="5" s="1"/>
  <c r="AO30" i="5"/>
  <c r="AP30" i="5" s="1"/>
  <c r="AC30" i="5"/>
  <c r="AD30" i="5" s="1"/>
  <c r="M30" i="5"/>
  <c r="S30" i="5" s="1"/>
  <c r="AI30" i="5"/>
  <c r="AJ30" i="5" s="1"/>
  <c r="I30" i="5"/>
  <c r="AS22" i="5"/>
  <c r="O22" i="5"/>
  <c r="AI22" i="5"/>
  <c r="AJ22" i="5" s="1"/>
  <c r="Z22" i="5"/>
  <c r="AA22" i="5" s="1"/>
  <c r="AF22" i="5"/>
  <c r="AG22" i="5" s="1"/>
  <c r="AO22" i="5"/>
  <c r="AP22" i="5" s="1"/>
  <c r="I22" i="5"/>
  <c r="M22" i="5"/>
  <c r="AL22" i="5"/>
  <c r="AM22" i="5" s="1"/>
  <c r="AC22" i="5"/>
  <c r="AD22" i="5" s="1"/>
  <c r="Z29" i="5"/>
  <c r="AA29" i="5" s="1"/>
  <c r="M29" i="5"/>
  <c r="S29" i="5" s="1"/>
  <c r="AO29" i="5"/>
  <c r="AP29" i="5" s="1"/>
  <c r="I29" i="5"/>
  <c r="AL29" i="5"/>
  <c r="AM29" i="5" s="1"/>
  <c r="AF29" i="5"/>
  <c r="AG29" i="5" s="1"/>
  <c r="AC29" i="5"/>
  <c r="AD29" i="5" s="1"/>
  <c r="AI29" i="5"/>
  <c r="AJ29" i="5" s="1"/>
  <c r="V46" i="5"/>
  <c r="X46" i="5"/>
  <c r="W46" i="5"/>
  <c r="N45" i="5"/>
  <c r="P47" i="5"/>
  <c r="Q47" i="5"/>
  <c r="P46" i="5"/>
  <c r="Q46" i="5"/>
  <c r="N42" i="5"/>
  <c r="X45" i="2"/>
  <c r="AV18" i="5"/>
  <c r="S18" i="5"/>
  <c r="N18" i="5"/>
  <c r="AI17" i="5" l="1"/>
  <c r="AJ17" i="5" s="1"/>
  <c r="BD17" i="5"/>
  <c r="BD52" i="5" s="1"/>
  <c r="L52" i="5"/>
  <c r="L56" i="2"/>
  <c r="L25" i="3"/>
  <c r="G25" i="3" s="1"/>
  <c r="J25" i="3" s="1"/>
  <c r="AQ25" i="2"/>
  <c r="N25" i="2"/>
  <c r="P25" i="2"/>
  <c r="AD25" i="2"/>
  <c r="AF25" i="2"/>
  <c r="AC27" i="2"/>
  <c r="L45" i="2"/>
  <c r="U45" i="2"/>
  <c r="I30" i="3"/>
  <c r="AC33" i="2"/>
  <c r="AH27" i="2"/>
  <c r="AI33" i="2"/>
  <c r="AJ27" i="2"/>
  <c r="H30" i="3"/>
  <c r="AJ33" i="2"/>
  <c r="AO33" i="2"/>
  <c r="AL31" i="2"/>
  <c r="AN31" i="2" s="1"/>
  <c r="AH31" i="2"/>
  <c r="AJ31" i="2"/>
  <c r="AI31" i="2"/>
  <c r="AM31" i="2"/>
  <c r="AO31" i="2"/>
  <c r="AP31" i="2"/>
  <c r="AG31" i="2"/>
  <c r="BE23" i="5" s="1"/>
  <c r="J23" i="5" s="1"/>
  <c r="AC31" i="2"/>
  <c r="AM33" i="2"/>
  <c r="AP33" i="2"/>
  <c r="AL33" i="2"/>
  <c r="AN33" i="2" s="1"/>
  <c r="AM27" i="2"/>
  <c r="AO27" i="2"/>
  <c r="AL27" i="2"/>
  <c r="AN27" i="2" s="1"/>
  <c r="AP27" i="2"/>
  <c r="J28" i="3"/>
  <c r="H28" i="3"/>
  <c r="X59" i="2"/>
  <c r="AF62" i="2" s="1"/>
  <c r="AF61" i="2"/>
  <c r="AF63" i="2" s="1"/>
  <c r="AG26" i="2"/>
  <c r="BE18" i="5" s="1"/>
  <c r="J18" i="5" s="1"/>
  <c r="AG30" i="2"/>
  <c r="BE22" i="5" s="1"/>
  <c r="J22" i="5" s="1"/>
  <c r="AG29" i="2"/>
  <c r="BE21" i="5" s="1"/>
  <c r="J21" i="5" s="1"/>
  <c r="AG28" i="2"/>
  <c r="BE20" i="5" s="1"/>
  <c r="J20" i="5" s="1"/>
  <c r="AC27" i="5"/>
  <c r="AD27" i="5" s="1"/>
  <c r="AC35" i="5"/>
  <c r="AD35" i="5" s="1"/>
  <c r="AF35" i="5"/>
  <c r="AG35" i="5" s="1"/>
  <c r="Z27" i="5"/>
  <c r="AA27" i="5" s="1"/>
  <c r="AF32" i="5"/>
  <c r="AG32" i="5" s="1"/>
  <c r="AC32" i="5"/>
  <c r="AD32" i="5" s="1"/>
  <c r="M32" i="5"/>
  <c r="S32" i="5" s="1"/>
  <c r="X32" i="5" s="1"/>
  <c r="AI32" i="5"/>
  <c r="AJ32" i="5" s="1"/>
  <c r="AO32" i="5"/>
  <c r="AP32" i="5" s="1"/>
  <c r="Z32" i="5"/>
  <c r="AA32" i="5" s="1"/>
  <c r="I32" i="5"/>
  <c r="Z35" i="5"/>
  <c r="AA35" i="5" s="1"/>
  <c r="AL35" i="5"/>
  <c r="AM35" i="5" s="1"/>
  <c r="Z34" i="5"/>
  <c r="AA34" i="5" s="1"/>
  <c r="I35" i="5"/>
  <c r="AO35" i="5"/>
  <c r="AP35" i="5" s="1"/>
  <c r="M35" i="5"/>
  <c r="S35" i="5" s="1"/>
  <c r="X35" i="5" s="1"/>
  <c r="AC36" i="5"/>
  <c r="AD36" i="5" s="1"/>
  <c r="AL36" i="5"/>
  <c r="AM36" i="5" s="1"/>
  <c r="M36" i="5"/>
  <c r="S36" i="5" s="1"/>
  <c r="V36" i="5" s="1"/>
  <c r="AF36" i="5"/>
  <c r="AG36" i="5" s="1"/>
  <c r="Z36" i="5"/>
  <c r="AA36" i="5" s="1"/>
  <c r="AI36" i="5"/>
  <c r="AJ36" i="5" s="1"/>
  <c r="AO36" i="5"/>
  <c r="AP36" i="5" s="1"/>
  <c r="AC34" i="5"/>
  <c r="AD34" i="5" s="1"/>
  <c r="AI27" i="5"/>
  <c r="AJ27" i="5" s="1"/>
  <c r="I27" i="5"/>
  <c r="AL27" i="5"/>
  <c r="AM27" i="5" s="1"/>
  <c r="AF27" i="5"/>
  <c r="AG27" i="5" s="1"/>
  <c r="M27" i="5"/>
  <c r="S27" i="5" s="1"/>
  <c r="W27" i="5" s="1"/>
  <c r="AF50" i="5"/>
  <c r="AG50" i="5" s="1"/>
  <c r="AI34" i="5"/>
  <c r="AJ34" i="5" s="1"/>
  <c r="Z50" i="5"/>
  <c r="AA50" i="5" s="1"/>
  <c r="AL50" i="5"/>
  <c r="AM50" i="5" s="1"/>
  <c r="AI50" i="5"/>
  <c r="AJ50" i="5" s="1"/>
  <c r="AS50" i="5"/>
  <c r="O50" i="5"/>
  <c r="AO50" i="5"/>
  <c r="AP50" i="5" s="1"/>
  <c r="M50" i="5"/>
  <c r="S50" i="5" s="1"/>
  <c r="I50" i="5"/>
  <c r="U50" i="5"/>
  <c r="U52" i="5" s="1"/>
  <c r="AO34" i="5"/>
  <c r="AP34" i="5" s="1"/>
  <c r="AL34" i="5"/>
  <c r="AM34" i="5" s="1"/>
  <c r="AF34" i="5"/>
  <c r="AG34" i="5" s="1"/>
  <c r="I34" i="5"/>
  <c r="V47" i="5"/>
  <c r="W47" i="5"/>
  <c r="F58" i="2"/>
  <c r="BZ58" i="2" s="1"/>
  <c r="BD58" i="2" s="1"/>
  <c r="AC41" i="5"/>
  <c r="AD41" i="5" s="1"/>
  <c r="Z41" i="5"/>
  <c r="AA41" i="5" s="1"/>
  <c r="AI41" i="5"/>
  <c r="AJ41" i="5" s="1"/>
  <c r="I41" i="5"/>
  <c r="AL41" i="5"/>
  <c r="AM41" i="5" s="1"/>
  <c r="M41" i="5"/>
  <c r="S41" i="5" s="1"/>
  <c r="AF41" i="5"/>
  <c r="AG41" i="5" s="1"/>
  <c r="E48" i="5"/>
  <c r="Z33" i="5"/>
  <c r="AA33" i="5" s="1"/>
  <c r="AL33" i="5"/>
  <c r="AM33" i="5" s="1"/>
  <c r="M33" i="5"/>
  <c r="S33" i="5" s="1"/>
  <c r="W33" i="5" s="1"/>
  <c r="AF33" i="5"/>
  <c r="AG33" i="5" s="1"/>
  <c r="I33" i="5"/>
  <c r="AI33" i="5"/>
  <c r="AJ33" i="5" s="1"/>
  <c r="V44" i="5"/>
  <c r="W44" i="5"/>
  <c r="X44" i="5"/>
  <c r="AC33" i="5"/>
  <c r="AD33" i="5" s="1"/>
  <c r="V34" i="5"/>
  <c r="X43" i="5"/>
  <c r="W28" i="5"/>
  <c r="V28" i="5"/>
  <c r="X34" i="5"/>
  <c r="V43" i="5"/>
  <c r="AY56" i="2"/>
  <c r="AZ56" i="2"/>
  <c r="AQ56" i="2"/>
  <c r="V30" i="5"/>
  <c r="X30" i="5"/>
  <c r="W30" i="5"/>
  <c r="AU52" i="5"/>
  <c r="AV25" i="5"/>
  <c r="N22" i="5"/>
  <c r="S22" i="5"/>
  <c r="S20" i="5"/>
  <c r="N20" i="5"/>
  <c r="N25" i="5"/>
  <c r="S25" i="5"/>
  <c r="N19" i="5"/>
  <c r="S19" i="5"/>
  <c r="N21" i="5"/>
  <c r="S21" i="5"/>
  <c r="S24" i="5"/>
  <c r="N24" i="5"/>
  <c r="X31" i="5"/>
  <c r="W31" i="5"/>
  <c r="V31" i="5"/>
  <c r="S23" i="5"/>
  <c r="N23" i="5"/>
  <c r="N17" i="5"/>
  <c r="S17" i="5"/>
  <c r="X29" i="5"/>
  <c r="W29" i="5"/>
  <c r="V29" i="5"/>
  <c r="BA45" i="2"/>
  <c r="AZ45" i="2"/>
  <c r="AY45" i="2"/>
  <c r="X42" i="5"/>
  <c r="V42" i="5"/>
  <c r="W42" i="5"/>
  <c r="Q45" i="5"/>
  <c r="P45" i="5"/>
  <c r="Q42" i="5"/>
  <c r="P42" i="5"/>
  <c r="W45" i="5"/>
  <c r="X45" i="5"/>
  <c r="V45" i="5"/>
  <c r="P18" i="5"/>
  <c r="Q18" i="5"/>
  <c r="V18" i="5"/>
  <c r="W18" i="5"/>
  <c r="X18" i="5"/>
  <c r="AW45" i="2"/>
  <c r="E37" i="5"/>
  <c r="AA25" i="2" l="1"/>
  <c r="J34" i="3"/>
  <c r="H25" i="3"/>
  <c r="H34" i="3" s="1"/>
  <c r="I25" i="3"/>
  <c r="A50" i="3"/>
  <c r="AH25" i="2"/>
  <c r="AJ25" i="2"/>
  <c r="AI25" i="2"/>
  <c r="Y25" i="2"/>
  <c r="AG33" i="2"/>
  <c r="BE25" i="5" s="1"/>
  <c r="J25" i="5" s="1"/>
  <c r="B80" i="5"/>
  <c r="Y45" i="2"/>
  <c r="AQ45" i="2"/>
  <c r="I34" i="3"/>
  <c r="AG27" i="2"/>
  <c r="BE19" i="5" s="1"/>
  <c r="J19" i="5" s="1"/>
  <c r="B50" i="5"/>
  <c r="BR50" i="5" s="1"/>
  <c r="X36" i="5"/>
  <c r="W36" i="5"/>
  <c r="N50" i="5"/>
  <c r="P50" i="5" s="1"/>
  <c r="W32" i="5"/>
  <c r="V32" i="5"/>
  <c r="V33" i="5"/>
  <c r="W35" i="5"/>
  <c r="V35" i="5"/>
  <c r="X27" i="5"/>
  <c r="V27" i="5"/>
  <c r="X33" i="5"/>
  <c r="V41" i="5"/>
  <c r="X41" i="5"/>
  <c r="W41" i="5"/>
  <c r="AR48" i="5"/>
  <c r="AT48" i="5" s="1"/>
  <c r="AV48" i="5" s="1"/>
  <c r="F48" i="5"/>
  <c r="AH56" i="2"/>
  <c r="AY60" i="2"/>
  <c r="W17" i="5"/>
  <c r="V17" i="5"/>
  <c r="X17" i="5"/>
  <c r="P25" i="5"/>
  <c r="Q25" i="5"/>
  <c r="V25" i="5"/>
  <c r="W25" i="5"/>
  <c r="X25" i="5"/>
  <c r="P19" i="5"/>
  <c r="Q19" i="5"/>
  <c r="X23" i="5"/>
  <c r="W23" i="5"/>
  <c r="V23" i="5"/>
  <c r="V19" i="5"/>
  <c r="W19" i="5"/>
  <c r="X19" i="5"/>
  <c r="P23" i="5"/>
  <c r="Q23" i="5"/>
  <c r="Q21" i="5"/>
  <c r="P21" i="5"/>
  <c r="Q22" i="5"/>
  <c r="P22" i="5"/>
  <c r="X21" i="5"/>
  <c r="W21" i="5"/>
  <c r="V21" i="5"/>
  <c r="X22" i="5"/>
  <c r="W22" i="5"/>
  <c r="V22" i="5"/>
  <c r="X24" i="5"/>
  <c r="W24" i="5"/>
  <c r="V24" i="5"/>
  <c r="V20" i="5"/>
  <c r="W20" i="5"/>
  <c r="X20" i="5"/>
  <c r="P17" i="5"/>
  <c r="Q17" i="5"/>
  <c r="P20" i="5"/>
  <c r="Q20" i="5"/>
  <c r="AR37" i="5"/>
  <c r="F37" i="5"/>
  <c r="AH45" i="2"/>
  <c r="AJ45" i="2"/>
  <c r="AI45" i="2"/>
  <c r="V50" i="5"/>
  <c r="W50" i="5"/>
  <c r="X50" i="5"/>
  <c r="AZ60" i="2"/>
  <c r="AW60" i="2"/>
  <c r="AX64" i="2" s="1"/>
  <c r="AX66" i="2" s="1"/>
  <c r="AX45" i="2"/>
  <c r="AX60" i="2" s="1"/>
  <c r="AB25" i="2" l="1"/>
  <c r="AM25" i="2"/>
  <c r="AP25" i="2"/>
  <c r="AO25" i="2"/>
  <c r="AG25" i="2" s="1"/>
  <c r="BE17" i="5" s="1"/>
  <c r="J17" i="5" s="1"/>
  <c r="AC25" i="2"/>
  <c r="AL25" i="2"/>
  <c r="AN25" i="2" s="1"/>
  <c r="AQ64" i="2"/>
  <c r="K34" i="3"/>
  <c r="AH64" i="2"/>
  <c r="Q50" i="5"/>
  <c r="AO45" i="2"/>
  <c r="AP45" i="2"/>
  <c r="AG45" i="2" s="1"/>
  <c r="BE37" i="5" s="1"/>
  <c r="J37" i="5" s="1"/>
  <c r="G37" i="5" s="1"/>
  <c r="AM45" i="2"/>
  <c r="AL45" i="2"/>
  <c r="AN45" i="2" s="1"/>
  <c r="AB45" i="2"/>
  <c r="AC45" i="2"/>
  <c r="AQ60" i="2"/>
  <c r="AH60" i="2"/>
  <c r="AT37" i="5"/>
  <c r="AR52" i="5"/>
  <c r="AL37" i="5" l="1"/>
  <c r="AM37" i="5" s="1"/>
  <c r="AS37" i="5"/>
  <c r="O37" i="5"/>
  <c r="M37" i="5"/>
  <c r="N37" i="5" s="1"/>
  <c r="AO37" i="5"/>
  <c r="AP37" i="5" s="1"/>
  <c r="I37" i="5"/>
  <c r="AI37" i="5"/>
  <c r="AJ37" i="5" s="1"/>
  <c r="AF37" i="5"/>
  <c r="AG37" i="5" s="1"/>
  <c r="Z37" i="5"/>
  <c r="AA37" i="5" s="1"/>
  <c r="AC37" i="5"/>
  <c r="AD37" i="5" s="1"/>
  <c r="AV37" i="5"/>
  <c r="AV52" i="5" s="1"/>
  <c r="AT52" i="5"/>
  <c r="AV54" i="5" l="1"/>
  <c r="AP76" i="5" s="1"/>
  <c r="P37" i="5"/>
  <c r="Q37" i="5"/>
  <c r="S37" i="5" l="1"/>
  <c r="X37" i="5" s="1"/>
  <c r="V37" i="5" l="1"/>
  <c r="W37" i="5"/>
  <c r="AZ64" i="2" l="1"/>
  <c r="BK56" i="2"/>
  <c r="AR56" i="2" s="1"/>
  <c r="AJ56" i="2" l="1"/>
  <c r="Y56" i="2"/>
  <c r="AM56" i="2" s="1"/>
  <c r="AM60" i="2" s="1"/>
  <c r="Y48" i="5"/>
  <c r="AI56" i="2"/>
  <c r="BA56" i="2"/>
  <c r="AF56" i="2"/>
  <c r="AB56" i="2" l="1"/>
  <c r="AG56" i="2"/>
  <c r="BE48" i="5" s="1"/>
  <c r="J48" i="5" s="1"/>
  <c r="G48" i="5" s="1"/>
  <c r="AP56" i="2"/>
  <c r="AC56" i="2"/>
  <c r="AO56" i="2"/>
  <c r="AL56" i="2"/>
  <c r="AN56" i="2" s="1"/>
  <c r="O48" i="5" l="1"/>
  <c r="AI48" i="5"/>
  <c r="AJ48" i="5" s="1"/>
  <c r="AJ52" i="5" s="1"/>
  <c r="AJ54" i="5" s="1"/>
  <c r="M48" i="5"/>
  <c r="AF48" i="5"/>
  <c r="AG48" i="5" s="1"/>
  <c r="AG52" i="5" s="1"/>
  <c r="AG54" i="5" s="1"/>
  <c r="AS48" i="5"/>
  <c r="I48" i="5"/>
  <c r="I52" i="5" s="1"/>
  <c r="AC48" i="5"/>
  <c r="AD48" i="5" s="1"/>
  <c r="AD52" i="5" s="1"/>
  <c r="AO48" i="5"/>
  <c r="AP48" i="5" s="1"/>
  <c r="AP52" i="5" s="1"/>
  <c r="AP54" i="5" s="1"/>
  <c r="AQ61" i="5" s="1"/>
  <c r="Z48" i="5"/>
  <c r="AA48" i="5" s="1"/>
  <c r="AL48" i="5"/>
  <c r="AM48" i="5" s="1"/>
  <c r="AM52" i="5" s="1"/>
  <c r="AM54" i="5" s="1"/>
  <c r="AQ67" i="5" l="1"/>
  <c r="AQ71" i="5"/>
  <c r="N48" i="5"/>
  <c r="S48" i="5"/>
  <c r="X48" i="5" l="1"/>
  <c r="X52" i="5" s="1"/>
  <c r="W48" i="5"/>
  <c r="W52" i="5" s="1"/>
  <c r="S52" i="5"/>
  <c r="V48" i="5"/>
  <c r="V52" i="5" s="1"/>
  <c r="Q48" i="5"/>
  <c r="P48" i="5"/>
  <c r="N52" i="5"/>
  <c r="AL61" i="5" l="1"/>
  <c r="AM67" i="5"/>
  <c r="AM71" i="5"/>
  <c r="AM76" i="5"/>
  <c r="Y32" i="2" l="1"/>
  <c r="AB32" i="2"/>
  <c r="AC32" i="2"/>
  <c r="AF32" i="2"/>
  <c r="AG32" i="2"/>
  <c r="AI32" i="2"/>
  <c r="AJ32" i="2"/>
  <c r="AK32" i="2"/>
  <c r="AL32" i="2"/>
  <c r="AN32" i="2"/>
  <c r="AO32" i="2"/>
  <c r="AP32" i="2"/>
  <c r="AR32" i="2"/>
  <c r="BA32" i="2"/>
  <c r="BK32" i="2"/>
  <c r="AC60" i="2"/>
  <c r="AG60" i="2"/>
  <c r="AI60" i="2"/>
  <c r="AJ60" i="2"/>
  <c r="AK60" i="2"/>
  <c r="AL60" i="2"/>
  <c r="AN60" i="2"/>
  <c r="AO60" i="2"/>
  <c r="AP60" i="2"/>
  <c r="BA60" i="2"/>
  <c r="AY61" i="2"/>
  <c r="AG64" i="2"/>
  <c r="AI64" i="2"/>
  <c r="AJ64" i="2"/>
  <c r="AL64" i="2"/>
  <c r="AO64" i="2"/>
  <c r="AP64" i="2"/>
  <c r="AZ66" i="2"/>
  <c r="BE66" i="2"/>
  <c r="AB67" i="2"/>
  <c r="AC67" i="2"/>
  <c r="G71" i="2"/>
  <c r="J71" i="2"/>
  <c r="L71" i="2"/>
  <c r="AA71" i="2"/>
  <c r="AE71" i="2"/>
  <c r="AR71" i="2"/>
  <c r="AX71" i="2"/>
  <c r="AY71" i="2"/>
  <c r="F72" i="2"/>
  <c r="G72" i="2"/>
  <c r="AX72" i="2"/>
  <c r="G73" i="2"/>
  <c r="AX73" i="2"/>
  <c r="F76" i="2"/>
  <c r="T9" i="3"/>
  <c r="T10" i="3"/>
  <c r="B42" i="3"/>
  <c r="L42" i="3"/>
  <c r="T42" i="3"/>
  <c r="A43" i="3"/>
  <c r="B43" i="3"/>
  <c r="K43" i="3"/>
  <c r="A44" i="3"/>
  <c r="A45" i="3"/>
  <c r="A46" i="3"/>
  <c r="A47" i="3"/>
  <c r="A48" i="3"/>
  <c r="A49" i="3"/>
  <c r="J24" i="5"/>
  <c r="O24" i="5"/>
  <c r="P24" i="5"/>
  <c r="Q24" i="5"/>
  <c r="Y24" i="5"/>
  <c r="Z24" i="5"/>
  <c r="AA24" i="5"/>
  <c r="BE24" i="5"/>
  <c r="R37" i="5"/>
  <c r="R48" i="5"/>
  <c r="O52" i="5"/>
  <c r="P52" i="5"/>
  <c r="Q52" i="5"/>
  <c r="R52" i="5"/>
  <c r="AA52" i="5"/>
  <c r="O54" i="5"/>
  <c r="S54" i="5"/>
  <c r="X54" i="5"/>
  <c r="AA54" i="5"/>
  <c r="AD54" i="5"/>
  <c r="O55" i="5"/>
  <c r="L56" i="5"/>
  <c r="O56" i="5"/>
  <c r="O57" i="5"/>
  <c r="O58" i="5"/>
  <c r="O59" i="5"/>
  <c r="AM61" i="5"/>
  <c r="AN61" i="5"/>
  <c r="AO61" i="5"/>
  <c r="AP61" i="5"/>
  <c r="AR61" i="5"/>
  <c r="B62" i="5"/>
  <c r="AN67" i="5"/>
  <c r="AO67" i="5"/>
  <c r="AP67" i="5"/>
  <c r="AR67" i="5"/>
  <c r="B68" i="5"/>
  <c r="AN71" i="5"/>
  <c r="AO71" i="5"/>
  <c r="AP71" i="5"/>
  <c r="AR71" i="5"/>
  <c r="B73" i="5"/>
  <c r="AN76" i="5"/>
  <c r="AO76" i="5"/>
  <c r="AR76" i="5"/>
  <c r="B77" i="5"/>
  <c r="S23" i="8"/>
  <c r="T23" i="8"/>
  <c r="U23" i="8"/>
  <c r="C24" i="8"/>
  <c r="S24" i="8"/>
  <c r="F42" i="8"/>
  <c r="S42" i="8"/>
  <c r="X45" i="8"/>
  <c r="F46" i="8"/>
  <c r="S46" i="8"/>
  <c r="T46" i="8"/>
  <c r="U46" i="8"/>
  <c r="X46" i="8"/>
  <c r="B47" i="8"/>
  <c r="F47" i="8"/>
  <c r="V47" i="8"/>
  <c r="X47" i="8"/>
  <c r="Z48" i="8"/>
  <c r="B49" i="8"/>
  <c r="Z49" i="8"/>
</calcChain>
</file>

<file path=xl/comments1.xml><?xml version="1.0" encoding="utf-8"?>
<comments xmlns="http://schemas.openxmlformats.org/spreadsheetml/2006/main">
  <authors>
    <author>lm2410</author>
  </authors>
  <commentList>
    <comment ref="F6" authorId="0" shapeId="0">
      <text>
        <r>
          <rPr>
            <b/>
            <sz val="8"/>
            <color indexed="81"/>
            <rFont val="Tahoma"/>
            <family val="2"/>
          </rPr>
          <t>lm2410:</t>
        </r>
        <r>
          <rPr>
            <sz val="8"/>
            <color indexed="81"/>
            <rFont val="Tahoma"/>
            <family val="2"/>
          </rPr>
          <t xml:space="preserve">
 toepassing conform Bbk art. 35-f. Bbk art. 42-1: melden van deze toepassing hoeft niet</t>
        </r>
      </text>
    </comment>
    <comment ref="E8" authorId="0" shapeId="0">
      <text>
        <r>
          <rPr>
            <b/>
            <sz val="8"/>
            <color indexed="81"/>
            <rFont val="Tahoma"/>
            <family val="2"/>
          </rPr>
          <t>lm2410:</t>
        </r>
        <r>
          <rPr>
            <sz val="8"/>
            <color indexed="81"/>
            <rFont val="Tahoma"/>
            <family val="2"/>
          </rPr>
          <t xml:space="preserve">
Opmerking: de bodem in oppervlaktewater in de nabijheid van riooloverstorten dienen als belast door een puntbron te worden onderzocht!</t>
        </r>
      </text>
    </comment>
    <comment ref="G8" authorId="0" shapeId="0">
      <text>
        <r>
          <rPr>
            <b/>
            <sz val="8"/>
            <color indexed="81"/>
            <rFont val="Tahoma"/>
            <family val="2"/>
          </rPr>
          <t>lm2410:</t>
        </r>
        <r>
          <rPr>
            <sz val="8"/>
            <color indexed="81"/>
            <rFont val="Tahoma"/>
            <family val="2"/>
          </rPr>
          <t xml:space="preserve">
mogelijk wel verspreidbaar indien voldaan wordt aan lokale maximale waarden (gebiedspecifiek beleid)</t>
        </r>
      </text>
    </comment>
    <comment ref="E9" authorId="0" shapeId="0">
      <text>
        <r>
          <rPr>
            <b/>
            <sz val="8"/>
            <color indexed="81"/>
            <rFont val="Tahoma"/>
            <family val="2"/>
          </rPr>
          <t>lm2410:</t>
        </r>
        <r>
          <rPr>
            <sz val="8"/>
            <color indexed="81"/>
            <rFont val="Tahoma"/>
            <family val="2"/>
          </rPr>
          <t xml:space="preserve">
Rbk, NvT, bij art. 4.10</t>
        </r>
      </text>
    </comment>
    <comment ref="F13" authorId="0" shapeId="0">
      <text>
        <r>
          <rPr>
            <b/>
            <sz val="8"/>
            <color indexed="81"/>
            <rFont val="Tahoma"/>
            <family val="2"/>
          </rPr>
          <t>lm2410:</t>
        </r>
        <r>
          <rPr>
            <sz val="8"/>
            <color indexed="81"/>
            <rFont val="Tahoma"/>
            <family val="2"/>
          </rPr>
          <t xml:space="preserve">
toepassing conform Bbk, art. 35-g.
Bbk art. 43: alleen in aangewezen verspreidingsvakken en tot het aangewezen maximum tonnage.</t>
        </r>
      </text>
    </comment>
    <comment ref="G15" authorId="0" shapeId="0">
      <text>
        <r>
          <rPr>
            <b/>
            <sz val="8"/>
            <color indexed="81"/>
            <rFont val="Tahoma"/>
            <family val="2"/>
          </rPr>
          <t>lm2410:</t>
        </r>
        <r>
          <rPr>
            <sz val="8"/>
            <color indexed="81"/>
            <rFont val="Tahoma"/>
            <family val="2"/>
          </rPr>
          <t xml:space="preserve">
mogelijk wel verspreidbaar indien voldaan wordt aan lokale maximale waarden (gebiedspecifiek beleid)</t>
        </r>
      </text>
    </comment>
    <comment ref="F21" authorId="0" shapeId="0">
      <text>
        <r>
          <rPr>
            <b/>
            <sz val="8"/>
            <color indexed="81"/>
            <rFont val="Tahoma"/>
            <family val="2"/>
          </rPr>
          <t>lm2410:</t>
        </r>
        <r>
          <rPr>
            <sz val="8"/>
            <color indexed="81"/>
            <rFont val="Tahoma"/>
            <family val="2"/>
          </rPr>
          <t xml:space="preserve">
 toepassing conform (Bbk, art. 35-d</t>
        </r>
      </text>
    </comment>
    <comment ref="F22" authorId="0" shapeId="0">
      <text>
        <r>
          <rPr>
            <b/>
            <sz val="8"/>
            <color indexed="81"/>
            <rFont val="Tahoma"/>
            <family val="2"/>
          </rPr>
          <t>lm2410:</t>
        </r>
        <r>
          <rPr>
            <sz val="8"/>
            <color indexed="81"/>
            <rFont val="Tahoma"/>
            <family val="2"/>
          </rPr>
          <t xml:space="preserve">
Rbk, bijlage B, tabel 2, voetnoot 3:
 In opp.water wordt geen grond toegepast die niet afkomstig is van de bodem onder het opp.water en die de maximale waarden voor de functieklasse industrie overschrijdt.</t>
        </r>
      </text>
    </comment>
    <comment ref="G22" authorId="0" shapeId="0">
      <text>
        <r>
          <rPr>
            <b/>
            <sz val="8"/>
            <color indexed="81"/>
            <rFont val="Tahoma"/>
            <family val="2"/>
          </rPr>
          <t>lm2410:</t>
        </r>
        <r>
          <rPr>
            <sz val="8"/>
            <color indexed="81"/>
            <rFont val="Tahoma"/>
            <family val="2"/>
          </rPr>
          <t xml:space="preserve">
Bbk. Art. 59-3: Onverminderd het bepaalde in het tweede lid, overschrijdt bij toepassing in oppervlaktewater de kwaliteit van de grond niet de maximale waarden voor de bodemfunctieklasse industrie.</t>
        </r>
      </text>
    </comment>
    <comment ref="F29" authorId="0" shapeId="0">
      <text>
        <r>
          <rPr>
            <b/>
            <sz val="8"/>
            <color indexed="81"/>
            <rFont val="Tahoma"/>
            <family val="2"/>
          </rPr>
          <t>lm2410:</t>
        </r>
        <r>
          <rPr>
            <sz val="8"/>
            <color indexed="81"/>
            <rFont val="Tahoma"/>
            <family val="2"/>
          </rPr>
          <t xml:space="preserve">
 toepassing conform Bbk, art. 35-g.
Bbk art. 43: alleen in aangewezen verspreidingsvakken en tot het aangewezen maximum tonnage.</t>
        </r>
      </text>
    </comment>
  </commentList>
</comments>
</file>

<file path=xl/comments2.xml><?xml version="1.0" encoding="utf-8"?>
<comments xmlns="http://schemas.openxmlformats.org/spreadsheetml/2006/main">
  <authors>
    <author>lm2410</author>
  </authors>
  <commentList>
    <comment ref="D4" authorId="0" shapeId="0">
      <text>
        <r>
          <rPr>
            <b/>
            <sz val="8"/>
            <color indexed="81"/>
            <rFont val="Tahoma"/>
            <family val="2"/>
          </rPr>
          <t>lm2410:</t>
        </r>
        <r>
          <rPr>
            <sz val="8"/>
            <color indexed="81"/>
            <rFont val="Tahoma"/>
            <family val="2"/>
          </rPr>
          <t xml:space="preserve">
Bbk art. 38-6: de particulier en de boer zijn vrijgesteld van vaststelling kwaliteit van de toe te passen grond of baggerspecie en zijn vrijgesteld van de regels mb.t. samenvoegen en splitsen van partijen.</t>
        </r>
      </text>
    </comment>
  </commentList>
</comments>
</file>

<file path=xl/comments3.xml><?xml version="1.0" encoding="utf-8"?>
<comments xmlns="http://schemas.openxmlformats.org/spreadsheetml/2006/main">
  <authors>
    <author>lm2410</author>
    <author>I&amp;A</author>
    <author>Martens</author>
    <author>Opmerking</author>
  </authors>
  <commentList>
    <comment ref="E4" authorId="0" shapeId="0">
      <text>
        <r>
          <rPr>
            <b/>
            <sz val="8"/>
            <color indexed="81"/>
            <rFont val="Tahoma"/>
            <family val="2"/>
          </rPr>
          <t>lm2410:</t>
        </r>
        <r>
          <rPr>
            <sz val="8"/>
            <color indexed="81"/>
            <rFont val="Tahoma"/>
            <family val="2"/>
          </rPr>
          <t xml:space="preserve">
in bijlage B van de Rbk wordt in zowel tabel 1 (bodem) als tabel 2 (bodem onder opp.water) emissietoetswaarden genoemd</t>
        </r>
      </text>
    </comment>
    <comment ref="E6" authorId="0" shapeId="0">
      <text>
        <r>
          <rPr>
            <b/>
            <sz val="8"/>
            <color indexed="81"/>
            <rFont val="Tahoma"/>
            <family val="2"/>
          </rPr>
          <t>lm2410:</t>
        </r>
        <r>
          <rPr>
            <sz val="8"/>
            <color indexed="81"/>
            <rFont val="Tahoma"/>
            <family val="2"/>
          </rPr>
          <t xml:space="preserve">
Rbk, art. 4.12.2-b</t>
        </r>
      </text>
    </comment>
    <comment ref="E9" authorId="0" shapeId="0">
      <text>
        <r>
          <rPr>
            <b/>
            <sz val="8"/>
            <color indexed="81"/>
            <rFont val="Tahoma"/>
            <family val="2"/>
          </rPr>
          <t>lm2410:</t>
        </r>
        <r>
          <rPr>
            <sz val="8"/>
            <color indexed="81"/>
            <rFont val="Tahoma"/>
            <family val="2"/>
          </rPr>
          <t xml:space="preserve">
De laagdikte bedraagt tenminste 2 meter, met uitzondering van goed zichtbare objecten met
een aanwijsbare beheerder, zoals wegen en spoorwegen. Hiervoor geldt een minimale
toepassingshoogte van 0,5 meter.</t>
        </r>
      </text>
    </comment>
    <comment ref="E10" authorId="0" shapeId="0">
      <text>
        <r>
          <rPr>
            <b/>
            <sz val="8"/>
            <color indexed="81"/>
            <rFont val="Tahoma"/>
            <family val="2"/>
          </rPr>
          <t>lm2410:</t>
        </r>
        <r>
          <rPr>
            <sz val="8"/>
            <color indexed="81"/>
            <rFont val="Tahoma"/>
            <family val="2"/>
          </rPr>
          <t xml:space="preserve">
Het ophogen van een industrieterrein of een woningbouwlocatie met het oog op verbetering van de
bodemgesteldheid valt niet onder het toetsingskader voor grootschalige toepassingen. Deze toepassigen
moeten volgens het algemene toetsingskader (generiek of gebiedsspecifiek) voor toepassingen op
landbodems worden uitgevoerd.</t>
        </r>
      </text>
    </comment>
    <comment ref="T15" authorId="1" shapeId="0">
      <text>
        <r>
          <rPr>
            <b/>
            <sz val="8"/>
            <color indexed="81"/>
            <rFont val="Tahoma"/>
            <family val="2"/>
          </rPr>
          <t>I&amp;A:</t>
        </r>
        <r>
          <rPr>
            <sz val="8"/>
            <color indexed="81"/>
            <rFont val="Tahoma"/>
            <family val="2"/>
          </rPr>
          <t xml:space="preserve">
bepalingsgrens danwel aantoonbaarheidsgrens van tabel 1 behorende bij hoofdstuk 2 van bijlage F (Handhavingsprotocol): samenstelling schone grond zoals opgenomen de Wijziging Uitvoeringsregeling Bouwstoffenbesluit (Aanpassing 2005)
</t>
        </r>
      </text>
    </comment>
    <comment ref="U15" authorId="1" shapeId="0">
      <text>
        <r>
          <rPr>
            <b/>
            <sz val="8"/>
            <color indexed="81"/>
            <rFont val="Tahoma"/>
            <family val="2"/>
          </rPr>
          <t>I&amp;A:</t>
        </r>
        <r>
          <rPr>
            <sz val="8"/>
            <color indexed="81"/>
            <rFont val="Tahoma"/>
            <family val="2"/>
          </rPr>
          <t xml:space="preserve">
bepalingsgrens danwel aantoonbaarheidsgrens van tabel 1 behorende bij hoofdstuk 3 van bijlage F (Handhavingsprotocol): samenstelling categorie 1-grond en categorie 2-grond zoals opgenomen de Wijziging Uitvoeringsregeling Bouwstoffenbesluit (Aanpassing 2005)
</t>
        </r>
      </text>
    </comment>
    <comment ref="E19" authorId="1" shapeId="0">
      <text>
        <r>
          <rPr>
            <b/>
            <sz val="8"/>
            <color indexed="81"/>
            <rFont val="Tahoma"/>
            <family val="2"/>
          </rPr>
          <t>I&amp;A:</t>
        </r>
        <r>
          <rPr>
            <sz val="8"/>
            <color indexed="81"/>
            <rFont val="Tahoma"/>
            <family val="2"/>
          </rPr>
          <t xml:space="preserve">
L-rekenwaarde
</t>
        </r>
      </text>
    </comment>
    <comment ref="E20" authorId="1" shapeId="0">
      <text>
        <r>
          <rPr>
            <b/>
            <sz val="8"/>
            <color indexed="81"/>
            <rFont val="Tahoma"/>
            <family val="2"/>
          </rPr>
          <t>I&amp;A:</t>
        </r>
        <r>
          <rPr>
            <sz val="8"/>
            <color indexed="81"/>
            <rFont val="Tahoma"/>
            <family val="2"/>
          </rPr>
          <t xml:space="preserve">
H-rekenwaarde</t>
        </r>
      </text>
    </comment>
    <comment ref="L20" authorId="1" shapeId="0">
      <text>
        <r>
          <rPr>
            <b/>
            <sz val="8"/>
            <color indexed="81"/>
            <rFont val="Tahoma"/>
            <family val="2"/>
          </rPr>
          <t>I&amp;A:</t>
        </r>
        <r>
          <rPr>
            <sz val="8"/>
            <color indexed="81"/>
            <rFont val="Tahoma"/>
            <family val="2"/>
          </rPr>
          <t xml:space="preserve">
Eis voor niet-schone grond</t>
        </r>
      </text>
    </comment>
    <comment ref="D24" authorId="0" shapeId="0">
      <text>
        <r>
          <rPr>
            <b/>
            <sz val="8"/>
            <color indexed="81"/>
            <rFont val="Tahoma"/>
            <family val="2"/>
          </rPr>
          <t>lm2410:</t>
        </r>
        <r>
          <rPr>
            <sz val="8"/>
            <color indexed="81"/>
            <rFont val="Tahoma"/>
            <family val="2"/>
          </rPr>
          <t xml:space="preserve">
celopmaak: #.##0,0#</t>
        </r>
      </text>
    </comment>
    <comment ref="T24" authorId="1" shapeId="0">
      <text>
        <r>
          <rPr>
            <b/>
            <sz val="8"/>
            <color indexed="81"/>
            <rFont val="Tahoma"/>
            <family val="2"/>
          </rPr>
          <t>I&amp;A:</t>
        </r>
        <r>
          <rPr>
            <sz val="8"/>
            <color indexed="81"/>
            <rFont val="Tahoma"/>
            <family val="2"/>
          </rPr>
          <t xml:space="preserve">
de waarden in de blauwe velden zijn ingevuld zover deze in tabel 1 van hoofdstuk 2 danwel 3 van bijlage F Bsb zijn opgegeven.
Er is bij somparameters waarbij er grenzen zijn opgegeven voor de individuele stoffen (bijvoorbeeld de chloorbenzenen) er telkens voor gekozen de hoogste waarde in te vullen. (Bijvoorbeeld 0,5 voor chloorbenzenen aangezien voor monochloorbenzeen de aantoonbaarheidsgrens (ag) 0,5 is terwijl de bepalingsgrens (bg) voor pentachloorbenzeen 0,0012 is). 
</t>
        </r>
        <r>
          <rPr>
            <b/>
            <sz val="8"/>
            <color indexed="81"/>
            <rFont val="Tahoma"/>
            <family val="2"/>
          </rPr>
          <t>Wanneer de individuele stoffen bekend zijn dient men hiermee dus rekening te houden en de juiste ag of bg in te vullen!!</t>
        </r>
        <r>
          <rPr>
            <sz val="8"/>
            <color indexed="81"/>
            <rFont val="Tahoma"/>
            <family val="2"/>
          </rPr>
          <t xml:space="preserve">
 Eventuele toekomstige veranderingen kunnen ook in deze velden ingegeven worden. </t>
        </r>
      </text>
    </comment>
    <comment ref="Y25" authorId="2" shapeId="0">
      <text>
        <r>
          <rPr>
            <b/>
            <sz val="8"/>
            <color indexed="81"/>
            <rFont val="Tahoma"/>
            <family val="2"/>
          </rPr>
          <t>Martens:</t>
        </r>
        <r>
          <rPr>
            <sz val="8"/>
            <color indexed="81"/>
            <rFont val="Tahoma"/>
            <family val="2"/>
          </rPr>
          <t xml:space="preserve">
was 413
De emissietoetswaarde voor Barium is vervallen. De voormalige interventiewaarde (voor antropogene bronnen) is opgenomen</t>
        </r>
      </text>
    </comment>
    <comment ref="Z25" authorId="2" shapeId="0">
      <text>
        <r>
          <rPr>
            <b/>
            <sz val="8"/>
            <color indexed="81"/>
            <rFont val="Tahoma"/>
            <family val="2"/>
          </rPr>
          <t>Martens:</t>
        </r>
        <r>
          <rPr>
            <sz val="8"/>
            <color indexed="81"/>
            <rFont val="Tahoma"/>
            <family val="2"/>
          </rPr>
          <t xml:space="preserve">
was 413
De voormalige interventiewaarde (voor antropogene bronnen ) is opgenomen.</t>
        </r>
      </text>
    </comment>
    <comment ref="T44" authorId="0" shapeId="0">
      <text>
        <r>
          <rPr>
            <b/>
            <sz val="8"/>
            <color indexed="81"/>
            <rFont val="Tahoma"/>
            <family val="2"/>
          </rPr>
          <t>lm2410:</t>
        </r>
        <r>
          <rPr>
            <sz val="8"/>
            <color indexed="81"/>
            <rFont val="Tahoma"/>
            <family val="2"/>
          </rPr>
          <t xml:space="preserve">
Zie BRL 9335 paragraaf 6.6.1 onder "Uitbreiding analysepakket met uitloging van anorganische parameters"</t>
        </r>
      </text>
    </comment>
    <comment ref="A57" authorId="3" shapeId="0">
      <text>
        <r>
          <rPr>
            <b/>
            <sz val="10"/>
            <color indexed="81"/>
            <rFont val="Tahoma"/>
            <family val="2"/>
          </rPr>
          <t>Opmerking:</t>
        </r>
        <r>
          <rPr>
            <sz val="10"/>
            <color indexed="81"/>
            <rFont val="Tahoma"/>
            <family val="2"/>
          </rPr>
          <t xml:space="preserve">
ruimte voor beschrijving toetsresultaat</t>
        </r>
      </text>
    </comment>
  </commentList>
</comments>
</file>

<file path=xl/comments4.xml><?xml version="1.0" encoding="utf-8"?>
<comments xmlns="http://schemas.openxmlformats.org/spreadsheetml/2006/main">
  <authors>
    <author>I&amp;A</author>
    <author>lm2410</author>
    <author>Opmerking</author>
  </authors>
  <commentList>
    <comment ref="BF6" authorId="0" shapeId="0">
      <text>
        <r>
          <rPr>
            <b/>
            <sz val="8"/>
            <color indexed="81"/>
            <rFont val="Tahoma"/>
            <family val="2"/>
          </rPr>
          <t>I&amp;A:</t>
        </r>
        <r>
          <rPr>
            <sz val="8"/>
            <color indexed="81"/>
            <rFont val="Tahoma"/>
            <family val="2"/>
          </rPr>
          <t xml:space="preserve">
bepalingsgrens voor bodem, grond en baggerspecie volgens bijlage L Rbk (versioe 8.3)</t>
        </r>
      </text>
    </comment>
    <comment ref="BG6" authorId="0" shapeId="0">
      <text>
        <r>
          <rPr>
            <b/>
            <sz val="8"/>
            <color indexed="81"/>
            <rFont val="Tahoma"/>
            <family val="2"/>
          </rPr>
          <t>I&amp;A:</t>
        </r>
        <r>
          <rPr>
            <sz val="8"/>
            <color indexed="81"/>
            <rFont val="Tahoma"/>
            <family val="2"/>
          </rPr>
          <t xml:space="preserve">
aantoonbaarheidsgrens volgens bijlage L Rbk (versie 8.3)
</t>
        </r>
      </text>
    </comment>
    <comment ref="M10" authorId="0" shapeId="0">
      <text>
        <r>
          <rPr>
            <b/>
            <sz val="8"/>
            <color indexed="81"/>
            <rFont val="Tahoma"/>
            <family val="2"/>
          </rPr>
          <t>I&amp;A:</t>
        </r>
        <r>
          <rPr>
            <sz val="8"/>
            <color indexed="81"/>
            <rFont val="Tahoma"/>
            <family val="2"/>
          </rPr>
          <t xml:space="preserve">
L-rekenwaarde
</t>
        </r>
      </text>
    </comment>
    <comment ref="E11" authorId="1" shapeId="0">
      <text>
        <r>
          <rPr>
            <b/>
            <sz val="8"/>
            <color indexed="81"/>
            <rFont val="Tahoma"/>
            <family val="2"/>
          </rPr>
          <t>lm2410:</t>
        </r>
        <r>
          <rPr>
            <sz val="8"/>
            <color indexed="81"/>
            <rFont val="Tahoma"/>
            <family val="2"/>
          </rPr>
          <t xml:space="preserve">
Wijziging Rbk 27 juni 2008: het gehalte organisch stof kan ook berekend worden uit het percentage organisch koolstof * 1,724</t>
        </r>
      </text>
    </comment>
    <comment ref="G11" authorId="1" shapeId="0">
      <text>
        <r>
          <rPr>
            <b/>
            <sz val="8"/>
            <color indexed="81"/>
            <rFont val="Tahoma"/>
            <family val="2"/>
          </rPr>
          <t>lm2410:</t>
        </r>
        <r>
          <rPr>
            <sz val="8"/>
            <color indexed="81"/>
            <rFont val="Tahoma"/>
            <family val="2"/>
          </rPr>
          <t xml:space="preserve">
metalen
H&lt;2=2;H&gt;30=Hgemeten
</t>
        </r>
      </text>
    </comment>
    <comment ref="K11" authorId="1" shapeId="0">
      <text>
        <r>
          <rPr>
            <b/>
            <sz val="8"/>
            <color indexed="81"/>
            <rFont val="Tahoma"/>
            <family val="2"/>
          </rPr>
          <t>lm2410:</t>
        </r>
        <r>
          <rPr>
            <sz val="8"/>
            <color indexed="81"/>
            <rFont val="Tahoma"/>
            <family val="2"/>
          </rPr>
          <t xml:space="preserve">
organische stoffen:
H&lt;2=2;
H&gt;30=30</t>
        </r>
      </text>
    </comment>
    <comment ref="M11" authorId="0" shapeId="0">
      <text>
        <r>
          <rPr>
            <b/>
            <sz val="8"/>
            <color indexed="81"/>
            <rFont val="Tahoma"/>
            <family val="2"/>
          </rPr>
          <t>I&amp;A:</t>
        </r>
        <r>
          <rPr>
            <sz val="8"/>
            <color indexed="81"/>
            <rFont val="Tahoma"/>
            <family val="2"/>
          </rPr>
          <t xml:space="preserve">
H-rekenwaarde</t>
        </r>
      </text>
    </comment>
    <comment ref="Y12" authorId="1" shapeId="0">
      <text>
        <r>
          <rPr>
            <b/>
            <sz val="8"/>
            <color indexed="81"/>
            <rFont val="Tahoma"/>
            <family val="2"/>
          </rPr>
          <t>lm2410:</t>
        </r>
        <r>
          <rPr>
            <sz val="8"/>
            <color indexed="81"/>
            <rFont val="Tahoma"/>
            <family val="2"/>
          </rPr>
          <t xml:space="preserve">
Rbk, art. 4.2.2-5: "Een verhoging bedoeld in het vierde lid [=N,T-toetsing]" bedraagt per stof ten hoogste 2 maal het niveau van de AGW voor die stof zoals die is aangegeven in tabellen 1 en 2 in bijlage B, waarbij voor alle stoffen geldt dat de verhoogde gehalten kleiner zijn dan of gelijk zijn aan de maximale waarden voor de kwaliteitsklasse wonen voor die stoffen. 
</t>
        </r>
      </text>
    </comment>
    <comment ref="AB12" authorId="1" shapeId="0">
      <text>
        <r>
          <rPr>
            <b/>
            <sz val="8"/>
            <color indexed="81"/>
            <rFont val="Tahoma"/>
            <family val="2"/>
          </rPr>
          <t>lm2410:</t>
        </r>
        <r>
          <rPr>
            <sz val="8"/>
            <color indexed="81"/>
            <rFont val="Tahoma"/>
            <family val="2"/>
          </rPr>
          <t xml:space="preserve">
Rbk versie 8.3: indien voor een bepaalde stof geen HVN is afgeleid geldt de achtergrondwaarde</t>
        </r>
      </text>
    </comment>
    <comment ref="AH12" authorId="1" shapeId="0">
      <text>
        <r>
          <rPr>
            <b/>
            <sz val="8"/>
            <color indexed="81"/>
            <rFont val="Tahoma"/>
            <family val="2"/>
          </rPr>
          <t>lm2410:</t>
        </r>
        <r>
          <rPr>
            <sz val="8"/>
            <color indexed="81"/>
            <rFont val="Tahoma"/>
            <family val="2"/>
          </rPr>
          <t xml:space="preserve">
Rbk, bijlage  b, tabel 2, voetnoot 3: "In oppervlaktewater wordt geen grond toegepast die niet afkomstig is van de bodem onder het oppervlaktewater die de maximale waarden voor de functieklasse industrie overschrijdt."</t>
        </r>
      </text>
    </comment>
    <comment ref="AK12" authorId="1" shapeId="0">
      <text>
        <r>
          <rPr>
            <b/>
            <sz val="8"/>
            <color indexed="81"/>
            <rFont val="Tahoma"/>
            <family val="2"/>
          </rPr>
          <t>lm2410:</t>
        </r>
        <r>
          <rPr>
            <sz val="8"/>
            <color indexed="81"/>
            <rFont val="Tahoma"/>
            <family val="2"/>
          </rPr>
          <t xml:space="preserve">
Rbk, bijlage  b, tabel 2, voetnoot 3: "In oppervlaktewater wordt geen grond toegepast die niet afkomstig is van de bodem onder het oppervlaktewater die de maximale waarden voor de functieklasse industrie overschrijdt."</t>
        </r>
      </text>
    </comment>
    <comment ref="AQ13" authorId="1" shapeId="0">
      <text>
        <r>
          <rPr>
            <b/>
            <sz val="8"/>
            <color indexed="81"/>
            <rFont val="Tahoma"/>
            <family val="2"/>
          </rPr>
          <t>lm2410:</t>
        </r>
        <r>
          <rPr>
            <sz val="8"/>
            <color indexed="81"/>
            <rFont val="Tahoma"/>
            <family val="2"/>
          </rPr>
          <t xml:space="preserve">
Rbk, art.4.11.1-2 en 3 voor verspreiden baggerspecie in zout opp.water: ten hoogste 2 niet-priortaire stoffen mogen hoger zijn dan CCT maar niet hoger dan 1,5*CCT. PCB's zijn uitgezonderd.</t>
        </r>
      </text>
    </comment>
    <comment ref="AR13" authorId="1" shapeId="0">
      <text>
        <r>
          <rPr>
            <b/>
            <sz val="8"/>
            <color indexed="81"/>
            <rFont val="Tahoma"/>
            <family val="2"/>
          </rPr>
          <t>lm2410:</t>
        </r>
        <r>
          <rPr>
            <sz val="8"/>
            <color indexed="81"/>
            <rFont val="Tahoma"/>
            <family val="2"/>
          </rPr>
          <t xml:space="preserve">
Bijlage B Rbk, tabel 2, voetnoot 4: voor verspreiden in zout water wordt geen bodemtypecorrectie toegepast.</t>
        </r>
      </text>
    </comment>
    <comment ref="G16" authorId="1" shapeId="0">
      <text>
        <r>
          <rPr>
            <b/>
            <sz val="8"/>
            <color indexed="81"/>
            <rFont val="Tahoma"/>
            <family val="2"/>
          </rPr>
          <t>lm2410:</t>
        </r>
        <r>
          <rPr>
            <sz val="8"/>
            <color indexed="81"/>
            <rFont val="Tahoma"/>
            <family val="2"/>
          </rPr>
          <t xml:space="preserve">
indien meting &lt; d opgave in groen van de bepalingsgrens
</t>
        </r>
      </text>
    </comment>
    <comment ref="R16" authorId="1" shapeId="0">
      <text>
        <r>
          <rPr>
            <b/>
            <sz val="8"/>
            <color indexed="81"/>
            <rFont val="Tahoma"/>
            <family val="2"/>
          </rPr>
          <t>lm2410:</t>
        </r>
        <r>
          <rPr>
            <sz val="8"/>
            <color indexed="81"/>
            <rFont val="Tahoma"/>
            <family val="2"/>
          </rPr>
          <t xml:space="preserve">
Rbk, Bijlage B, Tabel 1, voetnoot 2:
De msPAF wordt berekend voor de met x aangegeven stoffen. Indien geen waarde wordt ingevuld (bijvoorbeeld omdat de stof niet gemeten wordt) wordt gerekend met 0,7 * bepalingsgrens (intralaboratorium reproduceerbaarheid). De baggerspecie voldoet aan de maximale waarden voor verspreiden van baggerspecie op het aangrenzende perceel indien:
*. de gehalten van de gemeten stoffen lager zijn dan de Interventiewaarde bodem, niet zijnde de bodem of oever van een oppervlaktewaterlichaam, en
*. voor organische stoffen: msPAF &lt; 20%, en
*. voor metalen: msPAF &lt; 50%, waarbij voor cadmium een maximum gehalte geldt.
</t>
        </r>
        <r>
          <rPr>
            <b/>
            <sz val="8"/>
            <color indexed="81"/>
            <rFont val="Tahoma"/>
            <family val="2"/>
          </rPr>
          <t>Voor gemeten stoffen die geen deel uitmaken van de msPAF-berekening geldt de achtergrondwaarde</t>
        </r>
        <r>
          <rPr>
            <sz val="8"/>
            <color indexed="81"/>
            <rFont val="Tahoma"/>
            <family val="2"/>
          </rPr>
          <t xml:space="preserve"> (m.u.v. somparameters waarbij de individuele parameters onderdeel uitmaken van de msPAF-berekening en de overige in tabel 1 genoemde metalen). (donkergroene velden = AW2000 waarden) 
Minerale olie maakt geen deel uit van de msPAF-berekening. In plaats van de Achtergrondwaarde geldt voor deze stof de waarde, die vermeld is in de kolom ˜Maximale waarden voor verspreiden van baggerspecie over aangrenzend perceel". Voor toetsing aan Achtergrondwaarden worden de toetsingsregels van de Achtergrondwaarden toegepast.
Uit artikel 36 van het Besluit vloeit voort dat naast de msPAF toetsing ook een toets moet plaatsvinden aan de Interventiewaarden bodem. Ook voor metalen waarvoor geen Maximale waarden voor verspreiden over het aangrenzend perceel is opgenomen, is toetsing aan de Interventiewaarden bodem noodzakelijk. Voor metalen waar geen Interventiewaarden bodem zijn vastgesteld, dienen de Maximale waarden bodemfunctieklasse industrie te worden gehanteerd. Voor het verspreiden op het aangrenzend perceel zal binnen enkele jaren de bestaande risicobenadering (msPAF) aan worden gevuld met de metalen die daar nog geen onderdeel van uitmaken en waarvoor in deze tabel geen Maximale waarden voor verspreiden van baggerspecie op het aangrenzend perceel zijn vastgesteld.
</t>
        </r>
      </text>
    </comment>
    <comment ref="AB16" authorId="1" shapeId="0">
      <text>
        <r>
          <rPr>
            <b/>
            <sz val="8"/>
            <color indexed="81"/>
            <rFont val="Tahoma"/>
            <family val="2"/>
          </rPr>
          <t>lm2410:</t>
        </r>
        <r>
          <rPr>
            <sz val="8"/>
            <color indexed="81"/>
            <rFont val="Tahoma"/>
            <family val="2"/>
          </rPr>
          <t xml:space="preserve">
Rbk, Bijlage B, tabel 2, voetnoot 2:
De Maximale waarden verspreiden baggerspecie in een oppervlaktewaterlichaam dat zoet water bevat zijn gebaseerd op een bepaald Herverontreinigingsniveau (HVN). Voor de stoffen waarvoor geen HVN is afgeleid gelden de Achtergrondwaarden en de toetsingsregels voor de Achtergrondwaarden (donkergroene velden = AW2000 waarden).</t>
        </r>
      </text>
    </comment>
    <comment ref="D17" authorId="1" shapeId="0">
      <text>
        <r>
          <rPr>
            <b/>
            <sz val="8"/>
            <color indexed="81"/>
            <rFont val="Tahoma"/>
            <family val="2"/>
          </rPr>
          <t>lm2410:</t>
        </r>
        <r>
          <rPr>
            <sz val="8"/>
            <color indexed="81"/>
            <rFont val="Tahoma"/>
            <family val="2"/>
          </rPr>
          <t xml:space="preserve">
Bijlage G Rbk: Voor thermisch gereinigde grond en baggerspecie geldt de volgende uitzondering: bij de omrekening van de gemeten gehalten aan barium, wordt indien het lutumpercentage kleiner is dan 10%, met een lutumpercentage van 10% gerekend.</t>
        </r>
      </text>
    </comment>
    <comment ref="D37" authorId="1" shapeId="0">
      <text>
        <r>
          <rPr>
            <b/>
            <sz val="8"/>
            <color indexed="81"/>
            <rFont val="Tahoma"/>
            <family val="2"/>
          </rPr>
          <t>lm2410:</t>
        </r>
        <r>
          <rPr>
            <sz val="8"/>
            <color indexed="81"/>
            <rFont val="Tahoma"/>
            <family val="2"/>
          </rPr>
          <t xml:space="preserve">
de minimumwaarde voor % organische stof voor pAK's is 10%</t>
        </r>
      </text>
    </comment>
    <comment ref="R37" authorId="1" shapeId="0">
      <text>
        <r>
          <rPr>
            <b/>
            <sz val="8"/>
            <color indexed="81"/>
            <rFont val="Tahoma"/>
            <family val="2"/>
          </rPr>
          <t>lm2410:</t>
        </r>
        <r>
          <rPr>
            <sz val="8"/>
            <color indexed="81"/>
            <rFont val="Tahoma"/>
            <family val="2"/>
          </rPr>
          <t xml:space="preserve">
zodra de N,T-toets niet meer voldoet wordt hier x ingevuld om PAK's mee te nemen in de msPAF berekening</t>
        </r>
      </text>
    </comment>
    <comment ref="AX41" authorId="1" shapeId="0">
      <text>
        <r>
          <rPr>
            <b/>
            <sz val="8"/>
            <color indexed="81"/>
            <rFont val="Tahoma"/>
            <family val="2"/>
          </rPr>
          <t>lm2410:</t>
        </r>
        <r>
          <rPr>
            <sz val="8"/>
            <color indexed="81"/>
            <rFont val="Tahoma"/>
            <family val="2"/>
          </rPr>
          <t xml:space="preserve">
Rbk, art.4.11.1-2 en 3 voor verspreiden baggerspecie in zout opp.water: ten hoogste 2 niet-priortaire stoffen mogen hoger zijn dan CCT maar niet hoger dan 1,5*CCT. PCB's zijn uitgezonderd. In effect: voor PCB's geldt dus "ja".</t>
        </r>
      </text>
    </comment>
    <comment ref="R48" authorId="1" shapeId="0">
      <text>
        <r>
          <rPr>
            <b/>
            <sz val="8"/>
            <color indexed="81"/>
            <rFont val="Tahoma"/>
            <family val="2"/>
          </rPr>
          <t>lm2410:</t>
        </r>
        <r>
          <rPr>
            <sz val="8"/>
            <color indexed="81"/>
            <rFont val="Tahoma"/>
            <family val="2"/>
          </rPr>
          <t xml:space="preserve">
zodra de N,T-toets niet meer voldoet wordt hier x ingevuld om PAK's mee te nemen in de msPAF berekening</t>
        </r>
      </text>
    </comment>
    <comment ref="B72" authorId="1" shapeId="0">
      <text>
        <r>
          <rPr>
            <b/>
            <sz val="8"/>
            <color indexed="81"/>
            <rFont val="Tahoma"/>
            <family val="2"/>
          </rPr>
          <t>lm2410:</t>
        </r>
        <r>
          <rPr>
            <sz val="8"/>
            <color indexed="81"/>
            <rFont val="Tahoma"/>
            <family val="2"/>
          </rPr>
          <t xml:space="preserve">
Rbk, versie 8.1, bijlage  b, tabel 2, voetnoot 3: "In oppervlaktewater wordt geen grond toegepast die niet afkomstig is van de bodem onder het oppervlaktewater die de maximale waarden voor de functieklasse industrie overschrijdt."</t>
        </r>
      </text>
    </comment>
    <comment ref="B87" authorId="2" shapeId="0">
      <text>
        <r>
          <rPr>
            <b/>
            <sz val="10"/>
            <color indexed="81"/>
            <rFont val="Tahoma"/>
            <family val="2"/>
          </rPr>
          <t>Opmerking:</t>
        </r>
        <r>
          <rPr>
            <sz val="10"/>
            <color indexed="81"/>
            <rFont val="Tahoma"/>
            <family val="2"/>
          </rPr>
          <t xml:space="preserve">
ruimte voor beschrijving toetsresultaat</t>
        </r>
      </text>
    </comment>
  </commentList>
</comments>
</file>

<file path=xl/comments5.xml><?xml version="1.0" encoding="utf-8"?>
<comments xmlns="http://schemas.openxmlformats.org/spreadsheetml/2006/main">
  <authors>
    <author>lm2410</author>
  </authors>
  <commentList>
    <comment ref="C26" authorId="0" shapeId="0">
      <text>
        <r>
          <rPr>
            <b/>
            <sz val="8"/>
            <color indexed="81"/>
            <rFont val="Tahoma"/>
            <family val="2"/>
          </rPr>
          <t>lm2410:</t>
        </r>
        <r>
          <rPr>
            <sz val="8"/>
            <color indexed="81"/>
            <rFont val="Tahoma"/>
            <family val="2"/>
          </rPr>
          <t xml:space="preserve">
Rbk, art. Minimaal 5000 m3 groot en minimaal 2 m dik</t>
        </r>
      </text>
    </comment>
    <comment ref="G26" authorId="0" shapeId="0">
      <text>
        <r>
          <rPr>
            <b/>
            <sz val="8"/>
            <color indexed="81"/>
            <rFont val="Tahoma"/>
            <family val="2"/>
          </rPr>
          <t>lm2410:</t>
        </r>
        <r>
          <rPr>
            <sz val="8"/>
            <color indexed="81"/>
            <rFont val="Tahoma"/>
            <family val="2"/>
          </rPr>
          <t xml:space="preserve">
waarden hiervoor invullen in tabblad 'Grootschalige toepassing'</t>
        </r>
      </text>
    </comment>
    <comment ref="B29" authorId="0" shapeId="0">
      <text>
        <r>
          <rPr>
            <b/>
            <sz val="8"/>
            <color indexed="81"/>
            <rFont val="Tahoma"/>
            <family val="2"/>
          </rPr>
          <t>lm2410:</t>
        </r>
        <r>
          <rPr>
            <sz val="8"/>
            <color indexed="81"/>
            <rFont val="Tahoma"/>
            <family val="2"/>
          </rPr>
          <t xml:space="preserve">
Bbk, art. 5: de toepassing moet nuttig en functioneel zijn, er mag niet meer toegepast worden dan nodig, etc.
Een toepassing die afwijkt van de voorschriften in het Bbk/Rbk wordt weer Wm-vergunningplichtig! (Er is dan echter geen sprake meer van een nuttige toepassing. De bepalingen van een evt. vergunning dienen te worden gebaseerd op het Stortbesluit met inbegrip van bodembeschermende maatregelen).</t>
        </r>
      </text>
    </comment>
    <comment ref="B32" authorId="0" shapeId="0">
      <text>
        <r>
          <rPr>
            <b/>
            <sz val="8"/>
            <color indexed="81"/>
            <rFont val="Tahoma"/>
            <family val="2"/>
          </rPr>
          <t>lm2410:</t>
        </r>
        <r>
          <rPr>
            <sz val="8"/>
            <color indexed="81"/>
            <rFont val="Tahoma"/>
            <family val="2"/>
          </rPr>
          <t xml:space="preserve">
Bbk, art. 55.4: geen functiekaart dan alleen toepassen AW2000 mogelijk.
</t>
        </r>
      </text>
    </comment>
    <comment ref="B34" authorId="0" shapeId="0">
      <text>
        <r>
          <rPr>
            <b/>
            <sz val="8"/>
            <color indexed="81"/>
            <rFont val="Tahoma"/>
            <family val="2"/>
          </rPr>
          <t>lm2410:</t>
        </r>
        <r>
          <rPr>
            <sz val="8"/>
            <color indexed="81"/>
            <rFont val="Tahoma"/>
            <family val="2"/>
          </rPr>
          <t xml:space="preserve">
Bbk, art. 58.1 alleen functiekaart en geen kwaliteitkaart bodemkwaliteitsklasse bepalen conform Rbk par. 4.4, Rbk art 4.10.2 en onderzoek conform Rbk, art. 4.3.4-1</t>
        </r>
      </text>
    </comment>
  </commentList>
</comments>
</file>

<file path=xl/comments6.xml><?xml version="1.0" encoding="utf-8"?>
<comments xmlns="http://schemas.openxmlformats.org/spreadsheetml/2006/main">
  <authors>
    <author>lm2410</author>
  </authors>
  <commentList>
    <comment ref="G25" authorId="0" shapeId="0">
      <text>
        <r>
          <rPr>
            <b/>
            <sz val="8"/>
            <color indexed="81"/>
            <rFont val="Tahoma"/>
            <family val="2"/>
          </rPr>
          <t>lm2410:</t>
        </r>
        <r>
          <rPr>
            <sz val="8"/>
            <color indexed="81"/>
            <rFont val="Tahoma"/>
            <family val="2"/>
          </rPr>
          <t xml:space="preserve">
m.b.t. het aaneengesloten zijn wordt opgemerkt dat te onderzoeken (kadastrale) percelen naast elkaar moeten liggen. Indien er een ander (kadastraal) perceel tussen zit waar geen partij op wordt gekeurd dan valt het niet onder aangesloten.
NB: Dikke van Dalen: aan·een·ge·slo·ten, bijvoeglijk naamwoord, door wederzijdse aanraking een geheel vormend.</t>
        </r>
      </text>
    </comment>
    <comment ref="G28" authorId="0" shapeId="0">
      <text>
        <r>
          <rPr>
            <b/>
            <sz val="8"/>
            <color indexed="81"/>
            <rFont val="Tahoma"/>
            <family val="2"/>
          </rPr>
          <t>lm2410:</t>
        </r>
        <r>
          <rPr>
            <sz val="8"/>
            <color indexed="81"/>
            <rFont val="Tahoma"/>
            <family val="2"/>
          </rPr>
          <t xml:space="preserve">
indien er geen sprake is van milieuhygienisch gelijke kwaliteit dan zal dat door middel van een van onderstaande mogelijkheden vast gesteld moeten worden voor die kleienere partij waarvoor dit wel voldoet!</t>
        </r>
      </text>
    </comment>
    <comment ref="G31" authorId="0" shapeId="0">
      <text>
        <r>
          <rPr>
            <b/>
            <sz val="8"/>
            <color indexed="81"/>
            <rFont val="Tahoma"/>
            <family val="2"/>
          </rPr>
          <t>lm2410:</t>
        </r>
        <r>
          <rPr>
            <sz val="8"/>
            <color indexed="81"/>
            <rFont val="Tahoma"/>
            <family val="2"/>
          </rPr>
          <t xml:space="preserve">
Is het ontgravingsplan nog niet bekend mogen lagen van verschillende bodemkundige kwaliteit als één geheel (c.q. 1 partij) worden bemonsterd indien op basis van een verkennend bodemonderzoek vooraf is vast gesteld dat deze eenzelfde milieuhygiënische kwaliteit hebben . (Opmerking: dit kan ook uit een bodemkwaliteitskaart nieuwe stijl gehaald worden). </t>
        </r>
      </text>
    </comment>
    <comment ref="D36" authorId="0" shapeId="0">
      <text>
        <r>
          <rPr>
            <b/>
            <sz val="8"/>
            <color indexed="81"/>
            <rFont val="Tahoma"/>
            <family val="2"/>
          </rPr>
          <t>lm2410:</t>
        </r>
        <r>
          <rPr>
            <sz val="8"/>
            <color indexed="81"/>
            <rFont val="Tahoma"/>
            <family val="2"/>
          </rPr>
          <t xml:space="preserve">
De eisen die aan het vooronderzoek gesteld worden zijn opgenomen in protocl 1001
Eisen gesteld aan het vooronderzoek:
1e In het vooronderzoek wordt de herkomst van de partij vastgelegd middels: 
 - de adresgegevens van de locatie, 
 - de ligging (xy-coördinaten) en 
 - de laagdiepte (z-coördinaten) van de partij. 
2e Gecontroleerd wordt of de partij niet afkomstig is van een verdachte- of ernstig verontreinigde locatie. Dit kan middels raadpleging van het landelijke LDB-bestand (Landsdekkend beeld) of indien beschikbaar het (water-)bodem informatiesysteem van gemeente of waterkwaliteitsbeheerder. 
  Opgemerkt wordt dat het LDB-bestand vaak niet of onvoldoende gegevens oplevert; in dergelijke situaties is een door de ontdoener getekende, schriftelijke opgave omtrent herkomst, aard en samenstelling van de desbetreffende partij maatgevend. 
3e In het vooronderzoek wordt eveneens nagegaan wat de vermoedelijke kwaliteit van de partij is op basis van de gemeentelijke of provinciale bodemkwaliteitskaart, de waterbodemkwaliteitskaart van waterkwaliteitsbeheerders of op basis van verricht bodemonderzoek. 
De 2e eis met betrekking tot vooronderzoek is in Protocol 1001 opgenomen om te voorkomen dat ernstig verontreinigde grond of baggerspecie in grootschalige partijen wordt verdund en hergebruikt.
</t>
        </r>
      </text>
    </comment>
    <comment ref="D40" authorId="0" shapeId="0">
      <text>
        <r>
          <rPr>
            <b/>
            <sz val="8"/>
            <color indexed="81"/>
            <rFont val="Tahoma"/>
            <family val="2"/>
          </rPr>
          <t>lm2410:</t>
        </r>
        <r>
          <rPr>
            <sz val="8"/>
            <color indexed="81"/>
            <rFont val="Tahoma"/>
            <family val="2"/>
          </rPr>
          <t xml:space="preserve">
Bij het vooronderzoek van een in-stu partij behoren nog aanvullend:
- de relatie tussen partijkeuring en ontgravingsplan en
- (veld)onderzoek naar het voorkomen van afwijkende lagen.
Bij een in-stu partij dient een relatie te zijn tussen de af te voeren partij en de partijkeuring in de vorm van een ontgravingsplan. 
Is dit er niet moet hier bij de partijkeuring rekening gehouden worden. De gekeurde partij zal dan als zodanig ontgraven moeten worden.(Opmerking: de Rbk, art. 4.3.1 laat splitsing van partijen onder voorwaarden toe.) 
Ook dient vooraf vast gesteld te worden of de te bemonsteren partij homogeen van samenstelling is en geen afwijkende lagen bevat. Dit vooronderzoek kan enkele proefboringen omvatten. Bij het op basis hiervan indelen in deelpartijen mogen bekende, of naar oordeel van de monsternemer, verontreinigde lagen niet gemengd worden met onverdachte lagen. 
Is het ontgravingsplan nog niet bekend mogen lagen van verschillende bodemkundige kwaliteit als één geheel (c.q. 1 partij) worden bemonsterd indien op basis van een verkennend bodemonderzoek vooraf is vast gesteld dat deze eenzelfde milieuhygiënische kwaliteit hebben . (Opmerking: dit kan ook uit een bodemkwaliteitskaart nieuwe stijl gehaald worden).  
Indien geen kwaliteitsgegevens bekend zijn, dienen verschillende bodemkundige lagen separaat bemonsterd te worden. </t>
        </r>
      </text>
    </comment>
    <comment ref="I45" authorId="0" shapeId="0">
      <text>
        <r>
          <rPr>
            <b/>
            <sz val="8"/>
            <color indexed="81"/>
            <rFont val="Tahoma"/>
            <family val="2"/>
          </rPr>
          <t>lm2410:</t>
        </r>
        <r>
          <rPr>
            <sz val="8"/>
            <color indexed="81"/>
            <rFont val="Tahoma"/>
            <family val="2"/>
          </rPr>
          <t xml:space="preserve">
Is het ontgravingsplan nog niet bekend mogen lagen van verschillende bodemkundige kwaliteit als één geheel (c.q. 1 partij) worden bemonsterd indien op basis van een verkennend bodemonderzoek vooraf is vast gesteld dat deze eenzelfde milieuhygiënische kwaliteit hebben . (Opmerking: dit kan ook uit een bodemkwaliteitskaart nieuwe stijl gehaald worden). </t>
        </r>
      </text>
    </comment>
    <comment ref="H46" authorId="0" shapeId="0">
      <text>
        <r>
          <rPr>
            <b/>
            <sz val="8"/>
            <color indexed="81"/>
            <rFont val="Tahoma"/>
            <family val="2"/>
          </rPr>
          <t>lm2410:</t>
        </r>
        <r>
          <rPr>
            <sz val="8"/>
            <color indexed="81"/>
            <rFont val="Tahoma"/>
            <family val="2"/>
          </rPr>
          <t xml:space="preserve">
Is het ontgravingsplan nog niet bekend mogen lagen van verschillende bodemkundige kwaliteit als één geheel (c.q. 1 partij) worden bemonsterd indien op basis van een verkennend bodemonderzoek vooraf is vast gesteld dat deze eenzelfde milieuhygiënische kwaliteit hebben . (Opmerking: dit kan ook uit een bodemkwaliteitskaart nieuwe stijl gehaald worden). </t>
        </r>
      </text>
    </comment>
    <comment ref="J57" authorId="0" shapeId="0">
      <text>
        <r>
          <rPr>
            <b/>
            <sz val="8"/>
            <color indexed="81"/>
            <rFont val="Tahoma"/>
            <family val="2"/>
          </rPr>
          <t>lm2410:</t>
        </r>
        <r>
          <rPr>
            <sz val="8"/>
            <color indexed="81"/>
            <rFont val="Tahoma"/>
            <family val="2"/>
          </rPr>
          <t xml:space="preserve">
hier in plaats van 0 die partijgrootte invullen van de deelpartij die wel voldoet aan de eisen en dus als zodanig is bemonsterd.</t>
        </r>
      </text>
    </comment>
  </commentList>
</comments>
</file>

<file path=xl/comments7.xml><?xml version="1.0" encoding="utf-8"?>
<comments xmlns="http://schemas.openxmlformats.org/spreadsheetml/2006/main">
  <authors>
    <author>Martens</author>
  </authors>
  <commentList>
    <comment ref="A1" authorId="0" shapeId="0">
      <text>
        <r>
          <rPr>
            <b/>
            <sz val="8"/>
            <color indexed="81"/>
            <rFont val="Tahoma"/>
            <family val="2"/>
          </rPr>
          <t>Martens:</t>
        </r>
        <r>
          <rPr>
            <sz val="8"/>
            <color indexed="81"/>
            <rFont val="Tahoma"/>
            <family val="2"/>
          </rPr>
          <t xml:space="preserve">
Toxisch Equivalent (WHO-TEQ)</t>
        </r>
      </text>
    </comment>
    <comment ref="B7" authorId="0" shapeId="0">
      <text>
        <r>
          <rPr>
            <b/>
            <sz val="8"/>
            <color indexed="81"/>
            <rFont val="Tahoma"/>
            <family val="2"/>
          </rPr>
          <t>Martens:</t>
        </r>
        <r>
          <rPr>
            <sz val="8"/>
            <color indexed="81"/>
            <rFont val="Tahoma"/>
            <family val="2"/>
          </rPr>
          <t xml:space="preserve">
ToxiciteitsEquivalentieFactor</t>
        </r>
      </text>
    </comment>
    <comment ref="A15" authorId="0" shapeId="0">
      <text>
        <r>
          <rPr>
            <b/>
            <sz val="8"/>
            <color indexed="81"/>
            <rFont val="Tahoma"/>
            <family val="2"/>
          </rPr>
          <t>Martens:</t>
        </r>
        <r>
          <rPr>
            <sz val="8"/>
            <color indexed="81"/>
            <rFont val="Tahoma"/>
            <family val="2"/>
          </rPr>
          <t xml:space="preserve">
octochloordibenzodioxine</t>
        </r>
      </text>
    </comment>
    <comment ref="A26" authorId="0" shapeId="0">
      <text>
        <r>
          <rPr>
            <b/>
            <sz val="8"/>
            <color indexed="81"/>
            <rFont val="Tahoma"/>
            <family val="2"/>
          </rPr>
          <t>Martens:</t>
        </r>
        <r>
          <rPr>
            <sz val="8"/>
            <color indexed="81"/>
            <rFont val="Tahoma"/>
            <family val="2"/>
          </rPr>
          <t xml:space="preserve">
octachlorodibenzofuraan</t>
        </r>
      </text>
    </comment>
    <comment ref="K45" authorId="0" shapeId="0">
      <text>
        <r>
          <rPr>
            <b/>
            <sz val="8"/>
            <color indexed="81"/>
            <rFont val="Tahoma"/>
            <family val="2"/>
          </rPr>
          <t>Martens:</t>
        </r>
        <r>
          <rPr>
            <sz val="8"/>
            <color indexed="81"/>
            <rFont val="Tahoma"/>
            <family val="2"/>
          </rPr>
          <t xml:space="preserve">
indien alle individuele &lt;d en som TEQ&gt;0,00011 mg/kg d.s.dan wordt hier 0,000011  ingevuld [dit is de laagste AW2000 voor H=2]</t>
        </r>
      </text>
    </comment>
    <comment ref="T45" authorId="0" shapeId="0">
      <text>
        <r>
          <rPr>
            <b/>
            <sz val="8"/>
            <color indexed="81"/>
            <rFont val="Tahoma"/>
            <family val="2"/>
          </rPr>
          <t>Martens:</t>
        </r>
        <r>
          <rPr>
            <sz val="8"/>
            <color indexed="81"/>
            <rFont val="Tahoma"/>
            <family val="2"/>
          </rPr>
          <t xml:space="preserve">
indien alle individuele &lt;d en som TEQ&gt;0,00011 mg/kg d.s.dan wordt hier 0,000011  ingevuld [dit is de laagste AW2000 voor H=2]</t>
        </r>
      </text>
    </comment>
    <comment ref="G47" authorId="0" shapeId="0">
      <text>
        <r>
          <rPr>
            <b/>
            <sz val="8"/>
            <color indexed="81"/>
            <rFont val="Tahoma"/>
            <family val="2"/>
          </rPr>
          <t>Martens:</t>
        </r>
        <r>
          <rPr>
            <sz val="8"/>
            <color indexed="81"/>
            <rFont val="Tahoma"/>
            <family val="2"/>
          </rPr>
          <t xml:space="preserve">
Wijziging Rbk 2-11-2012:
Rbk, Bijlage B, Tabel 1, voetnoot 3:
Indien PCB118 alleen als onderdeel van de som PCB's wordt gemeten, wordt de som dioxines niet bepaald.
Daar wordt mee bedoeld:
Als alleen de PCB-som (zie bijlage N Regeling bodemkwaliteit) worden bepaald, maakt PCB118 onderdeel uit van de PCB-som. In dat geval is toets aan dioxine (Teq) niet noodzakelijk. PCB118 is in die situatie de enige dioxine-achtige PCB, waardoor toetsing aan dioxine (Teq) niet noodzakelijk is.  Dit is bijvoorbeeld het geval indien sprake is van analyse op alleen het NEN5740 standaardpakket. 
Als PCB118 wordt geanalyseerd, tezamen met andere parameters (Gechlorineerde dibenzo-p-dioxines en Gechlorineerde dibenzofuranen of dioxine-achtige PCB) die onderdeel uit maken van de som dioxines (zie bijlage B Regeling bodemkwaliteit), dan is de toets aan dixoine (Teq) wel noodzakelijk.
</t>
        </r>
      </text>
    </comment>
    <comment ref="P47" authorId="0" shapeId="0">
      <text>
        <r>
          <rPr>
            <b/>
            <sz val="8"/>
            <color indexed="81"/>
            <rFont val="Tahoma"/>
            <family val="2"/>
          </rPr>
          <t>Martens:</t>
        </r>
        <r>
          <rPr>
            <sz val="8"/>
            <color indexed="81"/>
            <rFont val="Tahoma"/>
            <family val="2"/>
          </rPr>
          <t xml:space="preserve">
Wijziging Rbk 2-11-2012:
Rbk, Bijlage B, Tabel 1, voetnoot 3:
Indien PCB118 alleen als onderdeel van de som PCB's wordt gemeten, wordt de som dioxines niet bepaald.
Daar wordt mee bedoeld:
Als alleen de PCB-som (zie bijlage N Regeling bodemkwaliteit) worden bepaald, maakt PCB118 onderdeel uit van de PCB-som. In dat geval is toets aan dioxine (Teq) niet noodzakelijk. PCB118 is in die situatie de enige dioxine-achtige PCB, waardoor toetsing aan dioxine (Teq) niet noodzakelijk is.  Dit is bijvoorbeeld het geval indien sprake is van analyse op alleen het NEN5740 standaardpakket. 
Als PCB118 wordt geanalyseerd, tezamen met andere parameters (Gechlorineerde dibenzo-p-dioxines en Gechlorineerde dibenzofuranen of dioxine-achtige PCB) die onderdeel uit maken van de som dioxines (zie bijlage B Regeling bodemkwaliteit), dan is de toets aan dixoine (Teq) wel noodzakelijk.
</t>
        </r>
      </text>
    </comment>
  </commentList>
</comments>
</file>

<file path=xl/comments8.xml><?xml version="1.0" encoding="utf-8"?>
<comments xmlns="http://schemas.openxmlformats.org/spreadsheetml/2006/main">
  <authors>
    <author>Martens</author>
    <author>I&amp;A</author>
    <author>Opmerking</author>
    <author>lm2410</author>
  </authors>
  <commentList>
    <comment ref="M1" authorId="0" shapeId="0">
      <text>
        <r>
          <rPr>
            <b/>
            <sz val="8"/>
            <color indexed="81"/>
            <rFont val="Tahoma"/>
            <family val="2"/>
          </rPr>
          <t>Martens:</t>
        </r>
        <r>
          <rPr>
            <sz val="8"/>
            <color indexed="81"/>
            <rFont val="Tahoma"/>
            <family val="2"/>
          </rPr>
          <t xml:space="preserve">
kolom KLM nog verbergen</t>
        </r>
      </text>
    </comment>
    <comment ref="F3" authorId="1" shapeId="0">
      <text>
        <r>
          <rPr>
            <b/>
            <sz val="8"/>
            <color indexed="81"/>
            <rFont val="Tahoma"/>
            <family val="2"/>
          </rPr>
          <t>I&amp;A:</t>
        </r>
        <r>
          <rPr>
            <sz val="8"/>
            <color indexed="81"/>
            <rFont val="Tahoma"/>
            <family val="2"/>
          </rPr>
          <t xml:space="preserve">
art. 42 Bbk: degene die voornemens is grond of baggerspecie toe te passen als bedoeld in de in art. 35, onderdeel a t/m i, met uitzondering van onderdeel f [f=verspreiding baggerspecie over de aangrenzende percelen], meldt dit voornemen tenminste 5 werkdagen van te voren bij VROM. [NB: tijdelijke opslag is onderdeel art.35-h. Dit kan tot maximaal 3 jaar. Indien de tijdelijke opslag langer duurt dan 6 maanden wordt de eindbestemming binnen deze termijn gemeld Bbk art. 42.4]
(NB:  tijdelijke opslag van grond en baggerspecie slaat op tijdelijke opslag buiten inrichtingen [ex art. 1.1.1 Wm]).
De toepasser bewaart alle meldingsgegevens ten minste 5 jaar.
art. 42.7 Bbk: &lt; 50 m3 hoeft niet gemeld te worden, &gt; 50 m3 wel [ook schone grond!] (behalve door particulier en boer -&gt; zie Bbk art. 38-6)
art. 58 Bbk: Indien het bevoegd gezag de Bkk niet heeft vastgelegd, stelt diegen die voornemens is grond of baggerspecie toe te passen de bodemkwaliteitsklasse vast [ter plekke van de toepassing]. Niet nodig voor tijdelijke opslag en toepassingen korter dan 6 maanden.
Dit hoeft ook niet als de grond tijdelijk wordt verplaatst of weggenomen en vervolgens weer op dezelfde locatie wordt teruggebracht onder dezelfde condities en zonder te zijn bewerkt, en het hoeft ook niet als de grond wordt toegepast door privépersonen of agrariers [dit alleen als  toepassing plaats vindt op tot het bedrijf behorend perceel: anders onderzoeken en melden].
</t>
        </r>
      </text>
    </comment>
    <comment ref="H3" authorId="2" shapeId="0">
      <text>
        <r>
          <rPr>
            <b/>
            <sz val="10"/>
            <color indexed="81"/>
            <rFont val="Tahoma"/>
            <family val="2"/>
          </rPr>
          <t>Opmerking:</t>
        </r>
        <r>
          <rPr>
            <sz val="10"/>
            <color indexed="81"/>
            <rFont val="Tahoma"/>
            <family val="2"/>
          </rPr>
          <t xml:space="preserve">
In de blauw gekleurde velden van het tabblad 'invoer' kunt u de betreffende kenmerken van het project invullen. De gemiddelde waarden worden getoetst aan de voor lutum en organische stof gehalte gecorrigeerde samenstellingswaarden uit bijlage B van de Regeling bodemkwaliteit.
</t>
        </r>
      </text>
    </comment>
    <comment ref="L3" authorId="3" shapeId="0">
      <text>
        <r>
          <rPr>
            <b/>
            <sz val="8"/>
            <color indexed="81"/>
            <rFont val="Tahoma"/>
            <family val="2"/>
          </rPr>
          <t>lm2410:</t>
        </r>
        <r>
          <rPr>
            <sz val="8"/>
            <color indexed="81"/>
            <rFont val="Tahoma"/>
            <family val="2"/>
          </rPr>
          <t xml:space="preserve">
Voor de juiste werking van dit rekenblad dient u de optie </t>
        </r>
        <r>
          <rPr>
            <b/>
            <sz val="8"/>
            <color indexed="81"/>
            <rFont val="Tahoma"/>
            <family val="2"/>
          </rPr>
          <t>itteratie</t>
        </r>
        <r>
          <rPr>
            <sz val="8"/>
            <color indexed="81"/>
            <rFont val="Tahoma"/>
            <family val="2"/>
          </rPr>
          <t xml:space="preserve"> in te schakelen.</t>
        </r>
      </text>
    </comment>
    <comment ref="AR5" authorId="3" shapeId="0">
      <text>
        <r>
          <rPr>
            <b/>
            <sz val="8"/>
            <color indexed="81"/>
            <rFont val="Tahoma"/>
            <family val="2"/>
          </rPr>
          <t>lm2410:</t>
        </r>
        <r>
          <rPr>
            <sz val="8"/>
            <color indexed="81"/>
            <rFont val="Tahoma"/>
            <family val="2"/>
          </rPr>
          <t xml:space="preserve">
In de groen gearceerde velden kunt u de waarden invoeren zoals gegeven in het Besluit Bodemkwaliteit en de (bijlagen van de) Regeling Bodemkwaliteit.</t>
        </r>
      </text>
    </comment>
    <comment ref="BE6" authorId="3" shapeId="0">
      <text>
        <r>
          <rPr>
            <b/>
            <sz val="8"/>
            <color indexed="81"/>
            <rFont val="Tahoma"/>
            <family val="2"/>
          </rPr>
          <t>lm2410:</t>
        </r>
        <r>
          <rPr>
            <sz val="8"/>
            <color indexed="81"/>
            <rFont val="Tahoma"/>
            <family val="2"/>
          </rPr>
          <t xml:space="preserve">
In de groen gearceerde velden kunt u de waarden invoeren zoals gegeven in het Besluit Bodemkwaliteit en de (bijlagen van de) Regeling Bodemkwaliteit.</t>
        </r>
      </text>
    </comment>
    <comment ref="J9" authorId="3" shapeId="0">
      <text>
        <r>
          <rPr>
            <b/>
            <sz val="8"/>
            <color indexed="81"/>
            <rFont val="Tahoma"/>
            <family val="2"/>
          </rPr>
          <t>lm2410:</t>
        </r>
        <r>
          <rPr>
            <sz val="8"/>
            <color indexed="81"/>
            <rFont val="Tahoma"/>
            <family val="2"/>
          </rPr>
          <t xml:space="preserve">
van belang voor de maximale waarde minerale olie in het geval het toepassen van baggerspecie in een grootschalige toepassing betreft (dan 2000 ipv 500)</t>
        </r>
      </text>
    </comment>
    <comment ref="J10" authorId="3" shapeId="0">
      <text>
        <r>
          <rPr>
            <b/>
            <sz val="8"/>
            <color indexed="81"/>
            <rFont val="Tahoma"/>
            <family val="2"/>
          </rPr>
          <t>lm2410:</t>
        </r>
        <r>
          <rPr>
            <sz val="8"/>
            <color indexed="81"/>
            <rFont val="Tahoma"/>
            <family val="2"/>
          </rPr>
          <t xml:space="preserve">
van belang voor Barium
zie bijlage G van Rbk, voetnoot bij % lutum</t>
        </r>
      </text>
    </comment>
    <comment ref="J11" authorId="3" shapeId="0">
      <text>
        <r>
          <rPr>
            <b/>
            <sz val="8"/>
            <color indexed="81"/>
            <rFont val="Tahoma"/>
            <family val="2"/>
          </rPr>
          <t>lm2410:</t>
        </r>
        <r>
          <rPr>
            <sz val="8"/>
            <color indexed="81"/>
            <rFont val="Tahoma"/>
            <family val="2"/>
          </rPr>
          <t xml:space="preserve">
van belang voor chloride
zie bijlage B van Rbk, voetnoot 3</t>
        </r>
      </text>
    </comment>
    <comment ref="J12" authorId="0" shapeId="0">
      <text>
        <r>
          <rPr>
            <b/>
            <sz val="8"/>
            <color indexed="81"/>
            <rFont val="Tahoma"/>
            <family val="2"/>
          </rPr>
          <t>Martens:</t>
        </r>
        <r>
          <rPr>
            <sz val="8"/>
            <color indexed="81"/>
            <rFont val="Tahoma"/>
            <family val="2"/>
          </rPr>
          <t xml:space="preserve">
wijziging Rbk 1-1-2015: Art. 4.14.1 Bij de toepassing van tarragrond gelden de achtergrondwaarden alsmede de maximale waarden voor de kwaliteitsklasse wonen en industrie niet voor de stoffen cresolen(som), fenol, tolueen en minerale olie, indien de aanwezigheid van die stoffen in de tarragrond een gevolg is van natuurlijke processen.</t>
        </r>
      </text>
    </comment>
    <comment ref="J13" authorId="0" shapeId="0">
      <text>
        <r>
          <rPr>
            <b/>
            <sz val="8"/>
            <color indexed="81"/>
            <rFont val="Tahoma"/>
            <family val="2"/>
          </rPr>
          <t>Martens: wijziging Rbk 1-1-2015</t>
        </r>
        <r>
          <rPr>
            <sz val="8"/>
            <color indexed="81"/>
            <rFont val="Tahoma"/>
            <family val="2"/>
          </rPr>
          <t xml:space="preserve">
</t>
        </r>
        <r>
          <rPr>
            <sz val="6"/>
            <color indexed="81"/>
            <rFont val="Tahoma"/>
            <family val="2"/>
          </rPr>
          <t xml:space="preserve">Art. 4.14.2 Toepassen van tarragrond van aardappelen die zijn behandeld met chloorprofam
1. Bij toepassing van tarragrond van aardappelen gelden de achtergrondwaarden en de maximale waarden voor de kwaliteitsklassen wonen en industrie niet voor de stof monochlooranilinen (som), opgenomen in tabel 1 van bijlage B.
2. Tarragrond van aardappelen die zijn behandeld met chloorprofam wordt uitsluitend toegepast op de bodem, uitgezonderd de bodem of oever van een oppervlaktewaterlichaam, boven het maaiveld, voor zover niet gelegen in een Natura 2000-gebied of in de ecologische hoofdstructuur, bedoeld in artikel 2.10.1 van het Besluit algemene regels ruimtelijke ordening.
3. De toegepaste tarragrond is schoon en onverdacht en bevat geen toevoegingen, met uitzondering van chloorprofam overeenkomstig de ingevolge de Wet gewasbeschermingsmiddelen en biociden toegestane dosering.
 </t>
        </r>
      </text>
    </comment>
    <comment ref="AG14" authorId="3" shapeId="0">
      <text>
        <r>
          <rPr>
            <b/>
            <sz val="8"/>
            <color indexed="81"/>
            <rFont val="Tahoma"/>
            <family val="2"/>
          </rPr>
          <t>lm2410:</t>
        </r>
        <r>
          <rPr>
            <sz val="8"/>
            <color indexed="81"/>
            <rFont val="Tahoma"/>
            <family val="2"/>
          </rPr>
          <t xml:space="preserve">
dat al in de bodem aanwezig is (Rbk, p. 150)</t>
        </r>
      </text>
    </comment>
    <comment ref="BA16" authorId="3" shapeId="0">
      <text>
        <r>
          <rPr>
            <b/>
            <sz val="8"/>
            <color indexed="81"/>
            <rFont val="Tahoma"/>
            <family val="2"/>
          </rPr>
          <t>lm2410:</t>
        </r>
        <r>
          <rPr>
            <sz val="8"/>
            <color indexed="81"/>
            <rFont val="Tahoma"/>
            <family val="2"/>
          </rPr>
          <t xml:space="preserve">
Rbk_20122007: art 3.3.3-3: Indien de door het laboratorium gerapporteerde bepalingsgrens boven de maximale samenstellingswaarde ligt, wordt deze verhoogde bepalingsgrens gehanteerd als de maximale samenstellingswaarde. Het laboratiorium motiveert  deze afwijking in de rapportage.</t>
        </r>
      </text>
    </comment>
    <comment ref="BE16" authorId="1" shapeId="0">
      <text>
        <r>
          <rPr>
            <b/>
            <sz val="8"/>
            <color indexed="81"/>
            <rFont val="Tahoma"/>
            <family val="2"/>
          </rPr>
          <t>I&amp;A:</t>
        </r>
        <r>
          <rPr>
            <sz val="8"/>
            <color indexed="81"/>
            <rFont val="Tahoma"/>
            <family val="2"/>
          </rPr>
          <t xml:space="preserve">
Minimale rapportagegrenzen behorende bij bijlage G-IV, wijziging Rbk 1-1-2013 en 1-7-2013.
De in deze bijlage opgenomen grenzen zijn aangegeven met cellen met een volle lijn aan de linkerzijde.
Cellen met een gestippelde lijn aan de linkerkant zijn grenzen voor somwaarden waarvan de individuele grenzen in de genoemde bijlage zijn opgenomen.
De overige waarden zijn niet opgenomen in de genoemde bijlage maar zijn overgenomen uit de labo-d kolom.
Bepalingsgrens conform Rbk_20122007:
laagste kwantificeerbare gehalte van een parameter voor bodem, grond en baggerspecie.
Getabelleerd is de intralaboratorium reproduceerbaarheid waaraan in NEN 7777 de voorkeur wordt gegeven boven de herhaalbaarheidseisen conform AP04.
</t>
        </r>
      </text>
    </comment>
    <comment ref="BF16" authorId="1" shapeId="0">
      <text>
        <r>
          <rPr>
            <b/>
            <sz val="8"/>
            <color indexed="81"/>
            <rFont val="Tahoma"/>
            <family val="2"/>
          </rPr>
          <t>I&amp;A:</t>
        </r>
        <r>
          <rPr>
            <sz val="8"/>
            <color indexed="81"/>
            <rFont val="Tahoma"/>
            <family val="2"/>
          </rPr>
          <t xml:space="preserve">
Aantoonbaarheidsgrens conform bijlage L Rbk_20122007:
laagste gehalte van een parameter waarbij de aanwezigheid daarvan aantoonbaar is volgens AP04.</t>
        </r>
      </text>
    </comment>
    <comment ref="Y20" authorId="3" shapeId="0">
      <text>
        <r>
          <rPr>
            <b/>
            <sz val="8"/>
            <color indexed="81"/>
            <rFont val="Tahoma"/>
            <family val="2"/>
          </rPr>
          <t>lm2410:</t>
        </r>
        <r>
          <rPr>
            <sz val="8"/>
            <color indexed="81"/>
            <rFont val="Tahoma"/>
            <family val="2"/>
          </rPr>
          <t xml:space="preserve">
Rb, bijlage G:
voor metalen H&lt;2=2 en H&gt;30=Hgemeten</t>
        </r>
      </text>
    </comment>
    <comment ref="Z20" authorId="3" shapeId="0">
      <text>
        <r>
          <rPr>
            <b/>
            <sz val="8"/>
            <color indexed="81"/>
            <rFont val="Tahoma"/>
            <family val="2"/>
          </rPr>
          <t>lm2410:</t>
        </r>
        <r>
          <rPr>
            <sz val="8"/>
            <color indexed="81"/>
            <rFont val="Tahoma"/>
            <family val="2"/>
          </rPr>
          <t xml:space="preserve">
Rbk, bijlage Gtoetsing organische verbindingen:
H&lt;2=2 en H&gt;30=30</t>
        </r>
      </text>
    </comment>
    <comment ref="F22" authorId="1" shapeId="0">
      <text>
        <r>
          <rPr>
            <b/>
            <sz val="8"/>
            <color indexed="81"/>
            <rFont val="Tahoma"/>
            <family val="2"/>
          </rPr>
          <t>I&amp;A:</t>
        </r>
        <r>
          <rPr>
            <sz val="8"/>
            <color indexed="81"/>
            <rFont val="Tahoma"/>
            <family val="2"/>
          </rPr>
          <t xml:space="preserve">
Rbk, Artikel 4.5.1. Stoffenpakket:
1. De milieuhygiënische verklaring van de toe te passen grond of baggerspecie of van de bodem op de toepassingslocatie, geeft aan:
a. voor welke stoffen de kans op overschrijding van de achtergrondwaarden hoger is dan 5%,
b. welke stoffen van natuurlijke oorsprong of vanwege het gebruik de achtergrondwaarden overschrijden, en kunnen voorkomen in het gebied waar de grond of baggerspecie van afkomstig is;
c. de emissie van de stoffen waarvan de kans op overschrijding van de maximale emissiewaarden hoger is dan 5% voor toepassingen als bedoeld in artikel 63, tenzij wordt voldaan aan artikel 4.12.1, tweede of vierde lid. 
2. Het eerste lid, onder a, is niet van toepassing op baggerspecie van oppervlaktewateren die in beheer zijn bij het Rijk, indien de baggerspecie daarin wordt toegepast.
Rbk, toelichting (p80) 
Stoffenpakket voor hergebruiksgrond van de landbodem en baggerspecie uit regionale wateren:
Het stoffenpakket dat is afgeleid voor hergebruiksgrond van de landbodem en baggerspecie uit regionale wateren, wordt vastgelegd in de volgende normdocumenten: 
nBRL 9335, zoals aangeduid in bijlage C,
NEN 5740, zoals aangeduid in bijlage D,
NVN 5720, zoals aangeduid in bijlage D, en
Richtlijn voor het opstellen van bodemkwaliteitskaarten, zoals aangeduid in bijlage D.
Indien uit het vooronderzoek naar voren komt dat er sprake kan zijn van een bodembelasting met stoffen die geen onderdeel zijn van het stoffenpakket, dient men het onderzoek naar de kwaliteit van de grond of baggerspecie of ontvangende bodem uit te breiden met de stoffen die gezien de bodembelasting aanwezig kunnen zijn. Bijvoorbeeld: bij ontgraven en verplaatsen van grond ter plaatse van een voormalige boomgaard is het noodzakelijk om aanvullend op het stoffenpakket ook te analyseren op DDT, DDE en DDD om de kwaliteit van de ontgraven grond te kunnen bepalen.
De eigenaar, producent of gebruiker draagt namelijk de verantwoordelijkheid voor de grond die vanuit de beleidsmatige context van het Besluit bodemkwaliteit moet voldoen aan </t>
        </r>
        <r>
          <rPr>
            <b/>
            <sz val="8"/>
            <color indexed="81"/>
            <rFont val="Tahoma"/>
            <family val="2"/>
          </rPr>
          <t>alle gestelde normwaarden</t>
        </r>
        <r>
          <rPr>
            <sz val="8"/>
            <color indexed="81"/>
            <rFont val="Tahoma"/>
            <family val="2"/>
          </rPr>
          <t xml:space="preserve"> op het van toepassing zijnde normwaardeniveau. Het toepassen van het stoffenpakket levert dus géén waterdicht bewijs op dat hergebuiksgrond of baggerspecie van regionale wateren voldoet aan de gestelde eisen van het Besluit bodemkwaliteit.
Een overschrijding van een normwaarde voor een stof buiten het stoffenpakket is en blijft een overschrijding van die normwaarde, en heeft dus consequenties voor de toepassing van de grond of het gebruik van de bodem.
</t>
        </r>
      </text>
    </comment>
    <comment ref="W23" authorId="3" shapeId="0">
      <text>
        <r>
          <rPr>
            <b/>
            <sz val="8"/>
            <color indexed="81"/>
            <rFont val="Tahoma"/>
            <family val="2"/>
          </rPr>
          <t>lm2410:</t>
        </r>
        <r>
          <rPr>
            <sz val="8"/>
            <color indexed="81"/>
            <rFont val="Tahoma"/>
            <family val="2"/>
          </rPr>
          <t xml:space="preserve">
spreidingsmaat: hoogste concentratie (Ch) gedeeld door laagste concentratie (Cl)</t>
        </r>
      </text>
    </comment>
    <comment ref="AA23" authorId="0" shapeId="0">
      <text>
        <r>
          <rPr>
            <b/>
            <sz val="8"/>
            <color indexed="81"/>
            <rFont val="Tahoma"/>
            <family val="2"/>
          </rPr>
          <t>Martens:</t>
        </r>
        <r>
          <rPr>
            <sz val="8"/>
            <color indexed="81"/>
            <rFont val="Tahoma"/>
            <family val="2"/>
          </rPr>
          <t xml:space="preserve">
was: ALS(EN(E173=2=ONWAAR;F173="&lt;";H173="&lt;");1;0)</t>
        </r>
      </text>
    </comment>
    <comment ref="AW23" authorId="3" shapeId="0">
      <text>
        <r>
          <rPr>
            <b/>
            <sz val="8"/>
            <color indexed="81"/>
            <rFont val="Tahoma"/>
            <family val="2"/>
          </rPr>
          <t>lm2410:</t>
        </r>
        <r>
          <rPr>
            <sz val="8"/>
            <color indexed="81"/>
            <rFont val="Tahoma"/>
            <family val="2"/>
          </rPr>
          <t xml:space="preserve">
Rbk, nota van toelichting bij par. 4.2: De toetsingsregel achtergrondwaarden (N,T-toetsing) heeft betrekking op individuele parameters </t>
        </r>
        <r>
          <rPr>
            <b/>
            <sz val="8"/>
            <color indexed="81"/>
            <rFont val="Tahoma"/>
            <family val="2"/>
          </rPr>
          <t>en</t>
        </r>
        <r>
          <rPr>
            <sz val="8"/>
            <color indexed="81"/>
            <rFont val="Tahoma"/>
            <family val="2"/>
          </rPr>
          <t xml:space="preserve"> op somparameters.
[LM: Aangenomen wordt dat dit ook geldt voor N,T-toets wonen].</t>
        </r>
      </text>
    </comment>
    <comment ref="BO23" authorId="3" shapeId="0">
      <text>
        <r>
          <rPr>
            <b/>
            <sz val="8"/>
            <color indexed="81"/>
            <rFont val="Tahoma"/>
            <family val="2"/>
          </rPr>
          <t>lm2410:</t>
        </r>
        <r>
          <rPr>
            <sz val="8"/>
            <color indexed="81"/>
            <rFont val="Tahoma"/>
            <family val="2"/>
          </rPr>
          <t xml:space="preserve">
i-waarden conform Circulaire bodemsanering 01-04-2009</t>
        </r>
      </text>
    </comment>
    <comment ref="H24" authorId="0" shapeId="0">
      <text>
        <r>
          <rPr>
            <b/>
            <sz val="8"/>
            <color indexed="81"/>
            <rFont val="Tahoma"/>
            <family val="2"/>
          </rPr>
          <t>Martens:</t>
        </r>
        <r>
          <rPr>
            <sz val="8"/>
            <color indexed="81"/>
            <rFont val="Tahoma"/>
            <family val="2"/>
          </rPr>
          <t xml:space="preserve">
In de vakken voor de cijfers dient bij metingen onder de bepalingsgrens het &lt; teken ingevuld worden.</t>
        </r>
      </text>
    </comment>
    <comment ref="J24" authorId="0" shapeId="0">
      <text>
        <r>
          <rPr>
            <b/>
            <sz val="8"/>
            <color indexed="81"/>
            <rFont val="Tahoma"/>
            <family val="2"/>
          </rPr>
          <t>Martens:</t>
        </r>
        <r>
          <rPr>
            <sz val="8"/>
            <color indexed="81"/>
            <rFont val="Tahoma"/>
            <family val="2"/>
          </rPr>
          <t xml:space="preserve">
In de vakken voor de cijfers dient bij metingen onder de bepalingsgrens het &lt; teken ingevuld worden.</t>
        </r>
      </text>
    </comment>
    <comment ref="Z24" authorId="0" shapeId="0">
      <text>
        <r>
          <rPr>
            <b/>
            <sz val="8"/>
            <color indexed="81"/>
            <rFont val="Tahoma"/>
            <family val="2"/>
          </rPr>
          <t>Martens:</t>
        </r>
        <r>
          <rPr>
            <sz val="8"/>
            <color indexed="81"/>
            <rFont val="Tahoma"/>
            <family val="2"/>
          </rPr>
          <t xml:space="preserve">
Wijziging Rbk 2-11-2012:
Bij een resultaat &lt; minimale rapportagegrens (zie kolom 'Rapportagegrens') mag men er van uitgaan dat de kwaliteit voldoet aan de van toepassing zijnde normwaarden.
In geval deze rapportagegrens hoger is dan een gecorrigeerde toets en zou leiden tot een overschrijding van een toetswaarde dan komt in de btreffende cel van onderstaande kolom  "&lt;=AW2000" te staan. Om dit aan te geven wordt de opvullingskleur van de cel geel.</t>
        </r>
      </text>
    </comment>
    <comment ref="AD24" authorId="3" shapeId="0">
      <text>
        <r>
          <rPr>
            <b/>
            <sz val="8"/>
            <color indexed="81"/>
            <rFont val="Tahoma"/>
            <family val="2"/>
          </rPr>
          <t>lm2410:</t>
        </r>
        <r>
          <rPr>
            <sz val="8"/>
            <color indexed="81"/>
            <rFont val="Tahoma"/>
            <family val="2"/>
          </rPr>
          <t xml:space="preserve">
celopmaak standaardpakket:
#.##0,0#</t>
        </r>
      </text>
    </comment>
    <comment ref="AW25" authorId="3" shapeId="0">
      <text>
        <r>
          <rPr>
            <b/>
            <sz val="8"/>
            <color indexed="81"/>
            <rFont val="Tahoma"/>
            <family val="2"/>
          </rPr>
          <t>lm2410:</t>
        </r>
        <r>
          <rPr>
            <sz val="8"/>
            <color indexed="81"/>
            <rFont val="Tahoma"/>
            <family val="2"/>
          </rPr>
          <t xml:space="preserve">
Barium wordt niet meer getoetst. Telt dus niet mee voor N, ondanks dat deze wel </t>
        </r>
        <r>
          <rPr>
            <u/>
            <sz val="8"/>
            <color indexed="81"/>
            <rFont val="Tahoma"/>
            <family val="2"/>
          </rPr>
          <t>gemeten</t>
        </r>
        <r>
          <rPr>
            <sz val="8"/>
            <color indexed="81"/>
            <rFont val="Tahoma"/>
            <family val="2"/>
          </rPr>
          <t xml:space="preserve"> is (zoals als eis in Rbk, art. 4.2.2 lid 4 staat).</t>
        </r>
      </text>
    </comment>
    <comment ref="BJ25" authorId="3" shapeId="0">
      <text>
        <r>
          <rPr>
            <b/>
            <sz val="8"/>
            <color indexed="81"/>
            <rFont val="Tahoma"/>
            <family val="2"/>
          </rPr>
          <t>lm2410:</t>
        </r>
        <r>
          <rPr>
            <sz val="8"/>
            <color indexed="81"/>
            <rFont val="Tahoma"/>
            <family val="2"/>
          </rPr>
          <t xml:space="preserve">
Rbk, Bijlage B, tabel 2, voetnoot 17 (toepassing in opp.water): De normen voor barium zijn ingetrokken. Gebleken is dat de interventiewaarde voor barium lager was dan het gehalte dat van nature in de bodem voorkomt. Indien er sprake is van verhoogde bariumgehalten ten opzichte van de natuurlijke achtergrond als gevolg van een antropogene bron, kan dit gehalte door het bevoegd gezag worden beoordeeld op basis van de voormalige interventiewaarde voor barium van 625 mg/kg d.s. Deze voormalige interventiewaarde is op dezelfde manier onderbouwd als de interventiewaarden voor de meeste andere metalen.
Circulaire bodemsanering 2009 wijziging 3 april 2012, Tabel 1, voetnoot 8 (toepassing op bodem):
De norm voor barium is tijdelijk ingetrokken. Gebleken is dat de interventiewaarde voor barium lager was dan het gehalte dat van nature in de bodem voorkomt. Indien er sprake is van verhoogde bariumgehalten ten opzichte van de natuurlijke achtergrond als gevolg van een antropogene bron, kan dit gehalte worden beoordeeld op basis van de voormalige interventiewaarde voor barium van 920 mg/kg d.s. Deze voormalige interventiewaarde is op dezelfde manier onderbouwd als de interventiewaarden voor de meeste andere metalen en is voor barium inclusief een natuurlijk achtergrondgehalte van 190 mg/kg d.s. </t>
        </r>
      </text>
    </comment>
    <comment ref="BK25" authorId="3" shapeId="0">
      <text>
        <r>
          <rPr>
            <b/>
            <sz val="8"/>
            <color indexed="81"/>
            <rFont val="Tahoma"/>
            <family val="2"/>
          </rPr>
          <t>lm2410:</t>
        </r>
        <r>
          <rPr>
            <sz val="8"/>
            <color indexed="81"/>
            <rFont val="Tahoma"/>
            <family val="2"/>
          </rPr>
          <t xml:space="preserve">
Rbk, Bijlage B, tabel 2, voetnoot 17 (toepassing in opp.water): De normen voor barium zijn ingetrokken. Gebleken is dat de interventiewaarde voor barium lager was dan het gehalte dat van nature in de bodem voorkomt. Indien er sprake is van verhoogde bariumgehalten ten opzichte van de natuurlijke achtergrond als gevolg van een antropogene bron, kan dit gehalte door het bevoegd gezag worden beoordeeld op basis van de voormalige interventiewaarde voor barium van 625 mg/kg d.s. Deze voormalige interventiewaarde is op dezelfde manier onderbouwd als de interventiewaarden voor de meeste andere metalen.
Circulaire bodemsanering 2009 wijziging 3 april 2012, Tabel 1, voetnoot 8 (toepassing op bodem):
De norm voor barium is tijdelijk ingetrokken. Gebleken is dat de interventiewaarde voor barium lager was dan het gehalte dat van nature in de bodem voorkomt. Indien er sprake is van verhoogde bariumgehalten ten opzichte van de natuurlijke achtergrond als gevolg van een antropogene bron, kan dit gehalte worden beoordeeld op basis van de voormalige interventiewaarde voor barium van 920 mg/kg d.s. Deze voormalige interventiewaarde is op dezelfde manier onderbouwd als de interventiewaarden voor de meeste andere metalen en is voor barium inclusief een natuurlijk achtergrondgehalte van 190 mg/kg d.s. </t>
        </r>
      </text>
    </comment>
    <comment ref="BL25" authorId="3" shapeId="0">
      <text>
        <r>
          <rPr>
            <b/>
            <sz val="8"/>
            <color indexed="81"/>
            <rFont val="Tahoma"/>
            <family val="2"/>
          </rPr>
          <t>lm2410:</t>
        </r>
        <r>
          <rPr>
            <sz val="8"/>
            <color indexed="81"/>
            <rFont val="Tahoma"/>
            <family val="2"/>
          </rPr>
          <t xml:space="preserve">
Rbk, Bijlage B, tabel 2, voetnoot 17 (toepassing in opp.water): De normen voor barium zijn ingetrokken. Gebleken is dat de interventiewaarde voor barium lager was dan het gehalte dat van nature in de bodem voorkomt. Indien er sprake is van verhoogde bariumgehalten ten opzichte van de natuurlijke achtergrond als gevolg van een antropogene bron, kan dit gehalte door het bevoegd gezag worden beoordeeld op basis van de voormalige interventiewaarde voor barium van 625 mg/kg d.s. Deze voormalige interventiewaarde is op dezelfde manier onderbouwd als de interventiewaarden voor de meeste andere metalen.
Circulaire bodemsanering 2009 wijziging 3 april 2012, Tabel 1, voetnoot 8 (toepassing op bodem):
De norm voor barium is tijdelijk ingetrokken. Gebleken is dat de interventiewaarde voor barium lager was dan het gehalte dat van nature in de bodem voorkomt. Indien er sprake is van verhoogde bariumgehalten ten opzichte van de natuurlijke achtergrond als gevolg van een antropogene bron, kan dit gehalte worden beoordeeld op basis van de voormalige interventiewaarde voor barium van 920 mg/kg d.s. Deze voormalige interventiewaarde is op dezelfde manier onderbouwd als de interventiewaarden voor de meeste andere metalen en is voor barium inclusief een natuurlijk achtergrondgehalte van 190 mg/kg d.s. </t>
        </r>
      </text>
    </comment>
    <comment ref="BO25" authorId="3" shapeId="0">
      <text>
        <r>
          <rPr>
            <b/>
            <sz val="8"/>
            <color indexed="81"/>
            <rFont val="Tahoma"/>
            <family val="2"/>
          </rPr>
          <t>lm2410:</t>
        </r>
        <r>
          <rPr>
            <sz val="8"/>
            <color indexed="81"/>
            <rFont val="Tahoma"/>
            <family val="2"/>
          </rPr>
          <t xml:space="preserve">
Rbk, Bijlage B, tabel 2, voetnoot 17 (toepassing in opp.water): De normen voor barium zijn ingetrokken. Gebleken is dat de interventiewaarde voor barium lager was dan het gehalte dat van nature in de bodem voorkomt. Indien er sprake is van verhoogde bariumgehalten ten opzichte van de natuurlijke achtergrond als gevolg van een antropogene bron, kan dit gehalte door het bevoegd gezag worden beoordeeld op basis van de voormalige interventiewaarde voor barium van 625 mg/kg d.s. Deze voormalige interventiewaarde is op dezelfde manier onderbouwd als de interventiewaarden voor de meeste andere metalen.
Circulaire bodemsanering 2009 wijziging 3 april 2012, Tabel 1, voetnoot 8 (toepassing op bodem):
De norm voor barium is tijdelijk ingetrokken. Gebleken is dat de interventiewaarde voor barium lager was dan het gehalte dat van nature in de bodem voorkomt. Indien er sprake is van verhoogde bariumgehalten ten opzichte van de natuurlijke achtergrond als gevolg van een antropogene bron, kan dit gehalte worden beoordeeld op basis van de voormalige interventiewaarde voor barium van 920 mg/kg d.s. Deze voormalige interventiewaarde is op dezelfde manier onderbouwd als de interventiewaarden voor de meeste andere metalen en is voor barium inclusief een natuurlijk achtergrondgehalte van 190 mg/kg d.s. </t>
        </r>
      </text>
    </comment>
    <comment ref="BO29" authorId="3" shapeId="0">
      <text>
        <r>
          <rPr>
            <b/>
            <sz val="8"/>
            <color indexed="81"/>
            <rFont val="Tahoma"/>
            <family val="2"/>
          </rPr>
          <t>lm2410:</t>
        </r>
        <r>
          <rPr>
            <sz val="8"/>
            <color indexed="81"/>
            <rFont val="Tahoma"/>
            <family val="2"/>
          </rPr>
          <t xml:space="preserve">
voor Hg-organisch: 4 mg/kg d.s.</t>
        </r>
      </text>
    </comment>
    <comment ref="BK32" authorId="0" shapeId="0">
      <text>
        <r>
          <rPr>
            <b/>
            <sz val="8"/>
            <color indexed="81"/>
            <rFont val="Tahoma"/>
            <family val="2"/>
          </rPr>
          <t>Martens:</t>
        </r>
        <r>
          <rPr>
            <sz val="8"/>
            <color indexed="81"/>
            <rFont val="Tahoma"/>
            <family val="2"/>
          </rPr>
          <t xml:space="preserve">
Rbk, 4.2.2 lid 8: In afwijking van het vijfde lid vindt voor de stof nikkel (Ni) geen toetsing plaats aan de maximale waarde voor de bodemkwaliteitsklasse wonen.
(wonenwaarde nikkel = 39)</t>
        </r>
      </text>
    </comment>
    <comment ref="AW35" authorId="3" shapeId="0">
      <text>
        <r>
          <rPr>
            <b/>
            <sz val="8"/>
            <color indexed="81"/>
            <rFont val="Tahoma"/>
            <family val="2"/>
          </rPr>
          <t>lm2410:</t>
        </r>
        <r>
          <rPr>
            <sz val="8"/>
            <color indexed="81"/>
            <rFont val="Tahoma"/>
            <family val="2"/>
          </rPr>
          <t xml:space="preserve">
voor de individuele PAK zijn geen AW2000 waarden gegeven</t>
        </r>
      </text>
    </comment>
    <comment ref="BE45" authorId="0" shapeId="0">
      <text>
        <r>
          <rPr>
            <b/>
            <sz val="8"/>
            <color indexed="81"/>
            <rFont val="Tahoma"/>
            <family val="2"/>
          </rPr>
          <t>Martens:</t>
        </r>
        <r>
          <rPr>
            <sz val="8"/>
            <color indexed="81"/>
            <rFont val="Tahoma"/>
            <family val="2"/>
          </rPr>
          <t xml:space="preserve">
minimale rapportagegrens som: som van individuele componenten</t>
        </r>
      </text>
    </comment>
    <comment ref="BX48" authorId="3" shapeId="0">
      <text>
        <r>
          <rPr>
            <b/>
            <sz val="8"/>
            <color indexed="81"/>
            <rFont val="Tahoma"/>
            <family val="2"/>
          </rPr>
          <t>lm2410:</t>
        </r>
        <r>
          <rPr>
            <sz val="8"/>
            <color indexed="81"/>
            <rFont val="Tahoma"/>
            <family val="2"/>
          </rPr>
          <t xml:space="preserve">
i-waarden conform Circulaire bodemsanering 01-04-2009</t>
        </r>
      </text>
    </comment>
    <comment ref="CQ48" authorId="3" shapeId="0">
      <text>
        <r>
          <rPr>
            <b/>
            <sz val="8"/>
            <color indexed="81"/>
            <rFont val="Tahoma"/>
            <family val="2"/>
          </rPr>
          <t>lm2410:</t>
        </r>
        <r>
          <rPr>
            <sz val="8"/>
            <color indexed="81"/>
            <rFont val="Tahoma"/>
            <family val="2"/>
          </rPr>
          <t xml:space="preserve">
i-waarden conform Circulaire bodemsanering 01-04-2009</t>
        </r>
      </text>
    </comment>
    <comment ref="BH49" authorId="3" shapeId="0">
      <text>
        <r>
          <rPr>
            <b/>
            <sz val="8"/>
            <color indexed="81"/>
            <rFont val="Tahoma"/>
            <family val="2"/>
          </rPr>
          <t>lm2410:</t>
        </r>
        <r>
          <rPr>
            <sz val="8"/>
            <color indexed="81"/>
            <rFont val="Tahoma"/>
            <family val="2"/>
          </rPr>
          <t xml:space="preserve">
AS3000: geen Agr,eis voor de som, 7 individuele elk 0,002
</t>
        </r>
      </text>
    </comment>
    <comment ref="CL49" authorId="3" shapeId="0">
      <text>
        <r>
          <rPr>
            <b/>
            <sz val="8"/>
            <color indexed="81"/>
            <rFont val="Tahoma"/>
            <family val="2"/>
          </rPr>
          <t>lm2410:</t>
        </r>
        <r>
          <rPr>
            <sz val="8"/>
            <color indexed="81"/>
            <rFont val="Tahoma"/>
            <family val="2"/>
          </rPr>
          <t xml:space="preserve">
AS3000: geen Agr,eis voor de som, 7 individuele elk 0,002
</t>
        </r>
      </text>
    </comment>
    <comment ref="BH50" authorId="3" shapeId="0">
      <text>
        <r>
          <rPr>
            <b/>
            <sz val="8"/>
            <color indexed="81"/>
            <rFont val="Tahoma"/>
            <family val="2"/>
          </rPr>
          <t>lm2410:</t>
        </r>
        <r>
          <rPr>
            <sz val="8"/>
            <color indexed="81"/>
            <rFont val="Tahoma"/>
            <family val="2"/>
          </rPr>
          <t xml:space="preserve">
AS3000: geen Agr,eis voor de som, 7 individuele elk 0,002
</t>
        </r>
      </text>
    </comment>
    <comment ref="CL50" authorId="3" shapeId="0">
      <text>
        <r>
          <rPr>
            <b/>
            <sz val="8"/>
            <color indexed="81"/>
            <rFont val="Tahoma"/>
            <family val="2"/>
          </rPr>
          <t>lm2410:</t>
        </r>
        <r>
          <rPr>
            <sz val="8"/>
            <color indexed="81"/>
            <rFont val="Tahoma"/>
            <family val="2"/>
          </rPr>
          <t xml:space="preserve">
AS3000: geen Agr,eis voor de som, 7 individuele elk 0,002
</t>
        </r>
      </text>
    </comment>
    <comment ref="BH51" authorId="3" shapeId="0">
      <text>
        <r>
          <rPr>
            <b/>
            <sz val="8"/>
            <color indexed="81"/>
            <rFont val="Tahoma"/>
            <family val="2"/>
          </rPr>
          <t>lm2410:</t>
        </r>
        <r>
          <rPr>
            <sz val="8"/>
            <color indexed="81"/>
            <rFont val="Tahoma"/>
            <family val="2"/>
          </rPr>
          <t xml:space="preserve">
AS3000: geen Agr,eis voor de som, 7 individuele elk 0,002
</t>
        </r>
      </text>
    </comment>
    <comment ref="CL51" authorId="3" shapeId="0">
      <text>
        <r>
          <rPr>
            <b/>
            <sz val="8"/>
            <color indexed="81"/>
            <rFont val="Tahoma"/>
            <family val="2"/>
          </rPr>
          <t>lm2410:</t>
        </r>
        <r>
          <rPr>
            <sz val="8"/>
            <color indexed="81"/>
            <rFont val="Tahoma"/>
            <family val="2"/>
          </rPr>
          <t xml:space="preserve">
AS3000: geen Agr,eis voor de som, 7 individuele elk 0,002
</t>
        </r>
      </text>
    </comment>
    <comment ref="F52" authorId="0" shapeId="0">
      <text>
        <r>
          <rPr>
            <b/>
            <sz val="8"/>
            <color indexed="81"/>
            <rFont val="Tahoma"/>
            <family val="2"/>
          </rPr>
          <t>Martens:</t>
        </r>
        <r>
          <rPr>
            <sz val="8"/>
            <color indexed="81"/>
            <rFont val="Tahoma"/>
            <family val="2"/>
          </rPr>
          <t xml:space="preserve">
Wijziging Rbk 2-11-2012:
Rbk, Bijlage B, Tabel 1, voetnoot 3:
Indien PCB118 alleen als onderdeel van de som PCB's wordt gemeten, wordt de som dioxines niet bepaald.
Daar wordt mee bedoeld:
Als alleen de PCB-som (zie bijlage N Regeling bodemkwaliteit) worden bepaald, maakt PCB118 onderdeel uit van de PCB-som. In dat geval is toets aan dioxine (Teq) niet noodzakelijk. PCB118 is in die situatie de enige dioxine-achtige PCB, waardoor toetsing aan dioxine (Teq) niet noodzakelijk is.  Dit is bijvoorbeeld het geval indien sprake is van analyse op alleen het NEN5740 standaardpakket. 
Als PCB118 wordt geanalyseerd, tezamen met andere parameters (Gechlorineerde dibenzo-p-dioxines en Gechlorineerde dibenzofuranen of dioxine-achtige PCB) die onderdeel uit maken van de som dioxines (zie bijlage B Regeling bodemkwaliteit), dan is de toets aan dixoine (Teq) wel noodzakelijk.</t>
        </r>
      </text>
    </comment>
    <comment ref="BH52" authorId="3" shapeId="0">
      <text>
        <r>
          <rPr>
            <b/>
            <sz val="8"/>
            <color indexed="81"/>
            <rFont val="Tahoma"/>
            <family val="2"/>
          </rPr>
          <t>lm2410:</t>
        </r>
        <r>
          <rPr>
            <sz val="8"/>
            <color indexed="81"/>
            <rFont val="Tahoma"/>
            <family val="2"/>
          </rPr>
          <t xml:space="preserve">
AS3000: geen Agr,eis voor de som, 7 individuele elk 0,002
</t>
        </r>
      </text>
    </comment>
    <comment ref="CL52" authorId="3" shapeId="0">
      <text>
        <r>
          <rPr>
            <b/>
            <sz val="8"/>
            <color indexed="81"/>
            <rFont val="Tahoma"/>
            <family val="2"/>
          </rPr>
          <t>lm2410:</t>
        </r>
        <r>
          <rPr>
            <sz val="8"/>
            <color indexed="81"/>
            <rFont val="Tahoma"/>
            <family val="2"/>
          </rPr>
          <t xml:space="preserve">
AS3000: geen Agr,eis voor de som, 7 individuele elk 0,002
</t>
        </r>
      </text>
    </comment>
    <comment ref="BH53" authorId="3" shapeId="0">
      <text>
        <r>
          <rPr>
            <b/>
            <sz val="8"/>
            <color indexed="81"/>
            <rFont val="Tahoma"/>
            <family val="2"/>
          </rPr>
          <t>lm2410:</t>
        </r>
        <r>
          <rPr>
            <sz val="8"/>
            <color indexed="81"/>
            <rFont val="Tahoma"/>
            <family val="2"/>
          </rPr>
          <t xml:space="preserve">
AS3000: geen Agr,eis voor de som, 7 individuele elk 0,002
</t>
        </r>
      </text>
    </comment>
    <comment ref="CL53" authorId="3" shapeId="0">
      <text>
        <r>
          <rPr>
            <b/>
            <sz val="8"/>
            <color indexed="81"/>
            <rFont val="Tahoma"/>
            <family val="2"/>
          </rPr>
          <t>lm2410:</t>
        </r>
        <r>
          <rPr>
            <sz val="8"/>
            <color indexed="81"/>
            <rFont val="Tahoma"/>
            <family val="2"/>
          </rPr>
          <t xml:space="preserve">
AS3000: geen Agr,eis voor de som, 7 individuele elk 0,002
</t>
        </r>
      </text>
    </comment>
    <comment ref="BH54" authorId="3" shapeId="0">
      <text>
        <r>
          <rPr>
            <b/>
            <sz val="8"/>
            <color indexed="81"/>
            <rFont val="Tahoma"/>
            <family val="2"/>
          </rPr>
          <t>lm2410:</t>
        </r>
        <r>
          <rPr>
            <sz val="8"/>
            <color indexed="81"/>
            <rFont val="Tahoma"/>
            <family val="2"/>
          </rPr>
          <t xml:space="preserve">
AS3000: geen Agr,eis voor de som, 7 individuele elk 0,002
</t>
        </r>
      </text>
    </comment>
    <comment ref="CL54" authorId="3" shapeId="0">
      <text>
        <r>
          <rPr>
            <b/>
            <sz val="8"/>
            <color indexed="81"/>
            <rFont val="Tahoma"/>
            <family val="2"/>
          </rPr>
          <t>lm2410:</t>
        </r>
        <r>
          <rPr>
            <sz val="8"/>
            <color indexed="81"/>
            <rFont val="Tahoma"/>
            <family val="2"/>
          </rPr>
          <t xml:space="preserve">
AS3000: geen Agr,eis voor de som, 7 individuele elk 0,002
</t>
        </r>
      </text>
    </comment>
    <comment ref="BH55" authorId="3" shapeId="0">
      <text>
        <r>
          <rPr>
            <b/>
            <sz val="8"/>
            <color indexed="81"/>
            <rFont val="Tahoma"/>
            <family val="2"/>
          </rPr>
          <t>lm2410:</t>
        </r>
        <r>
          <rPr>
            <sz val="8"/>
            <color indexed="81"/>
            <rFont val="Tahoma"/>
            <family val="2"/>
          </rPr>
          <t xml:space="preserve">
AS3000: geen Agr,eis voor de som, 7 individuele elk 0,002
</t>
        </r>
      </text>
    </comment>
    <comment ref="CL55" authorId="3" shapeId="0">
      <text>
        <r>
          <rPr>
            <b/>
            <sz val="8"/>
            <color indexed="81"/>
            <rFont val="Tahoma"/>
            <family val="2"/>
          </rPr>
          <t>lm2410:</t>
        </r>
        <r>
          <rPr>
            <sz val="8"/>
            <color indexed="81"/>
            <rFont val="Tahoma"/>
            <family val="2"/>
          </rPr>
          <t xml:space="preserve">
AS3000: geen Agr,eis voor de som, 7 individuele elk 0,002
</t>
        </r>
      </text>
    </comment>
    <comment ref="I56" authorId="3" shapeId="0">
      <text>
        <r>
          <rPr>
            <b/>
            <sz val="8"/>
            <color indexed="81"/>
            <rFont val="Tahoma"/>
            <family val="2"/>
          </rPr>
          <t>lm2410:</t>
        </r>
        <r>
          <rPr>
            <sz val="8"/>
            <color indexed="81"/>
            <rFont val="Tahoma"/>
            <family val="2"/>
          </rPr>
          <t xml:space="preserve">
som PCB conform Rbk, wijziging 10-11-2010, en oplossing knelpunten som PCB Bodem+
 </t>
        </r>
      </text>
    </comment>
    <comment ref="K56" authorId="3" shapeId="0">
      <text>
        <r>
          <rPr>
            <b/>
            <sz val="8"/>
            <color indexed="81"/>
            <rFont val="Tahoma"/>
            <family val="2"/>
          </rPr>
          <t>lm2410:</t>
        </r>
        <r>
          <rPr>
            <sz val="8"/>
            <color indexed="81"/>
            <rFont val="Tahoma"/>
            <family val="2"/>
          </rPr>
          <t xml:space="preserve">
lm2410:
som PCB conform Rbk, wijziging 10-11-2010, en oplossing knelpunten som PCB Bodem+
</t>
        </r>
      </text>
    </comment>
    <comment ref="BH56" authorId="3" shapeId="0">
      <text>
        <r>
          <rPr>
            <b/>
            <sz val="8"/>
            <color indexed="81"/>
            <rFont val="Tahoma"/>
            <family val="2"/>
          </rPr>
          <t>lm2410:</t>
        </r>
        <r>
          <rPr>
            <sz val="8"/>
            <color indexed="81"/>
            <rFont val="Tahoma"/>
            <family val="2"/>
          </rPr>
          <t xml:space="preserve">
AS3000: geen Agr,eis voor de som, 7 individuele elk 0,002
</t>
        </r>
      </text>
    </comment>
    <comment ref="CL56" authorId="3" shapeId="0">
      <text>
        <r>
          <rPr>
            <b/>
            <sz val="8"/>
            <color indexed="81"/>
            <rFont val="Tahoma"/>
            <family val="2"/>
          </rPr>
          <t>lm2410:</t>
        </r>
        <r>
          <rPr>
            <sz val="8"/>
            <color indexed="81"/>
            <rFont val="Tahoma"/>
            <family val="2"/>
          </rPr>
          <t xml:space="preserve">
AS3000: geen Agr,eis voor de som, 7 individuele elk 0,002
</t>
        </r>
      </text>
    </comment>
    <comment ref="F58" authorId="3" shapeId="0">
      <text>
        <r>
          <rPr>
            <b/>
            <sz val="8"/>
            <color indexed="81"/>
            <rFont val="Tahoma"/>
            <family val="2"/>
          </rPr>
          <t>lm2410:</t>
        </r>
        <r>
          <rPr>
            <sz val="8"/>
            <color indexed="81"/>
            <rFont val="Tahoma"/>
            <family val="2"/>
          </rPr>
          <t xml:space="preserve">
Rbk, bijlage B, tabel 1, voetnoot 12: "Indien er enigerlei vorm van verontreiniging met minerale olie wordt aangetoond in grond/baggerspecie, dan dient naast het gehalte aan minerale olie ook het gehalte aan aromatische en/of PAK bepaald te worden."</t>
        </r>
      </text>
    </comment>
    <comment ref="BJ58" authorId="0" shapeId="0">
      <text>
        <r>
          <rPr>
            <b/>
            <sz val="8"/>
            <color indexed="81"/>
            <rFont val="Tahoma"/>
            <family val="2"/>
          </rPr>
          <t>Martens:</t>
        </r>
        <r>
          <rPr>
            <sz val="8"/>
            <color indexed="81"/>
            <rFont val="Tahoma"/>
            <family val="2"/>
          </rPr>
          <t xml:space="preserve">
per 1 jan 2015: Rbk 4.14.1 voor tarra geen AW, W en Ind (wel i-waarde!)</t>
        </r>
      </text>
    </comment>
    <comment ref="AX60" authorId="3" shapeId="0">
      <text>
        <r>
          <rPr>
            <b/>
            <sz val="8"/>
            <color indexed="81"/>
            <rFont val="Tahoma"/>
            <family val="2"/>
          </rPr>
          <t>lm2410:</t>
        </r>
        <r>
          <rPr>
            <sz val="8"/>
            <color indexed="81"/>
            <rFont val="Tahoma"/>
            <family val="2"/>
          </rPr>
          <t xml:space="preserve">
totaal is controle op aantal N vorige kolom bij sheet 'gehele pakket'
Aantal N in vorige kolom wordt gebruikt in berekeningen.</t>
        </r>
      </text>
    </comment>
    <comment ref="F71" authorId="1" shapeId="0">
      <text>
        <r>
          <rPr>
            <b/>
            <sz val="8"/>
            <color indexed="81"/>
            <rFont val="Tahoma"/>
            <family val="2"/>
          </rPr>
          <t>I&amp;A:</t>
        </r>
        <r>
          <rPr>
            <sz val="8"/>
            <color indexed="81"/>
            <rFont val="Tahoma"/>
            <family val="2"/>
          </rPr>
          <t xml:space="preserve">
NB1: schone grond mag overal toegepast worden (art. 4.4c BBk), voor toepassing van woongrond en industriegrond moet deze voldoen aan de toepassingseis van de toepassingszone (art 4.4.c BBk).
NB2: splitsing van een partij kan als relatie tussen partij en deelpartij, de splitser en de datum wordt aangegevn op het meldingsformulier (art. 4.4.1 Rbk-versie 7.0 [art. 4.3.1 Rbk-versie 5.0]).
NB3: samenvoegen van partijen van verschillende kwaliteit mag niet. Partijen van dezelfde bodemkwaliteitsklasse mogen samengevoegd worden als die zijn gekeurd onder BRL9335 en wordt voldaan aan de regels van BRL9335 voor samenvoegeing [art. 4.4.2 Rbk-versie 7.0). Er dient een nieuwe milieuhygiënische verklaring te worden opgesteld voor de samengevoegde partij (de oude vervallen).</t>
        </r>
      </text>
    </comment>
    <comment ref="L71" authorId="3" shapeId="0">
      <text>
        <r>
          <rPr>
            <b/>
            <sz val="8"/>
            <color indexed="81"/>
            <rFont val="Tahoma"/>
            <family val="2"/>
          </rPr>
          <t>lm2410:</t>
        </r>
        <r>
          <rPr>
            <sz val="8"/>
            <color indexed="81"/>
            <rFont val="Tahoma"/>
            <family val="2"/>
          </rPr>
          <t xml:space="preserve">
Conform BRL9335, versie 3.2 mag de kwaliteit van een samengevoegde partij niet gunstiger zijn dan de kwaliteit van de individuele partijen voor samenvoeging (conform 6.4.1 [=indicatief per max 100 ton] of 6.4.3 [=voorinfo conform 6.2])</t>
        </r>
      </text>
    </comment>
    <comment ref="F88" authorId="2" shapeId="0">
      <text>
        <r>
          <rPr>
            <b/>
            <sz val="10"/>
            <color indexed="81"/>
            <rFont val="Tahoma"/>
            <family val="2"/>
          </rPr>
          <t>Opmerking:</t>
        </r>
        <r>
          <rPr>
            <sz val="10"/>
            <color indexed="81"/>
            <rFont val="Tahoma"/>
            <family val="2"/>
          </rPr>
          <t xml:space="preserve">
ruimte voor beschrijving toetsresultaat
</t>
        </r>
      </text>
    </comment>
  </commentList>
</comments>
</file>

<file path=xl/sharedStrings.xml><?xml version="1.0" encoding="utf-8"?>
<sst xmlns="http://schemas.openxmlformats.org/spreadsheetml/2006/main" count="918" uniqueCount="504">
  <si>
    <t>lutum gehalte in % d.s.</t>
  </si>
  <si>
    <t>organisch stofgehalte in % d.s.</t>
  </si>
  <si>
    <t>cadmium</t>
  </si>
  <si>
    <t>koper</t>
  </si>
  <si>
    <t>kwik</t>
  </si>
  <si>
    <t>lood</t>
  </si>
  <si>
    <t>nikkel</t>
  </si>
  <si>
    <t>zink</t>
  </si>
  <si>
    <t>a</t>
  </si>
  <si>
    <t>b</t>
  </si>
  <si>
    <t>c</t>
  </si>
  <si>
    <t>zuurgraad</t>
  </si>
  <si>
    <t>droge stof gehalte (massa-%)</t>
  </si>
  <si>
    <t>toets</t>
  </si>
  <si>
    <t>Parameter, opgaven in mg/kg d.s.</t>
  </si>
  <si>
    <t>&lt;resultaat&gt;</t>
  </si>
  <si>
    <t>Metalen</t>
  </si>
  <si>
    <t>C[M--A]</t>
  </si>
  <si>
    <t>C[M--B]</t>
  </si>
  <si>
    <t xml:space="preserve">Projectcode: </t>
  </si>
  <si>
    <t>grepen:</t>
  </si>
  <si>
    <t>M--A</t>
  </si>
  <si>
    <t>M--B</t>
  </si>
  <si>
    <t>ZF</t>
  </si>
  <si>
    <t>resultaat van de toetsing aan de samenstellingswaarden</t>
  </si>
  <si>
    <t>gemiddelde te toetsen gehalte</t>
  </si>
  <si>
    <t>C</t>
  </si>
  <si>
    <t>gemeten gehalte in monster A in mg/kg d.s.</t>
  </si>
  <si>
    <t>gemeten gehalte in monster B in mg/kg d.s.</t>
  </si>
  <si>
    <t>Datum toetsing:</t>
  </si>
  <si>
    <t>gehalte in mg/kg d.s.</t>
  </si>
  <si>
    <t>zekerheidsfactor</t>
  </si>
  <si>
    <t>molybdeen</t>
  </si>
  <si>
    <t>(ja=1; nee=0)</t>
  </si>
  <si>
    <t>&lt;</t>
  </si>
  <si>
    <t>kobalt</t>
  </si>
  <si>
    <t>partijgrootte (ton)</t>
  </si>
  <si>
    <t xml:space="preserve">2 maal </t>
  </si>
  <si>
    <t>N,T-toets</t>
  </si>
  <si>
    <t>Eis nsg</t>
  </si>
  <si>
    <t>Labo-d</t>
  </si>
  <si>
    <t>Naam invoerder:</t>
  </si>
  <si>
    <t>Paraaf:</t>
  </si>
  <si>
    <t>Datum:</t>
  </si>
  <si>
    <t>Naam 2e lezer:</t>
  </si>
  <si>
    <t>Naam toetser:</t>
  </si>
  <si>
    <t>bg</t>
  </si>
  <si>
    <t>ag</t>
  </si>
  <si>
    <t>n.v.t.</t>
  </si>
  <si>
    <t>Macroparameters</t>
  </si>
  <si>
    <t>AW2000</t>
  </si>
  <si>
    <t>i-waarde</t>
  </si>
  <si>
    <t>wonen</t>
  </si>
  <si>
    <t>industrie</t>
  </si>
  <si>
    <t>&gt;AW2000</t>
  </si>
  <si>
    <t>&gt;i-waarde</t>
  </si>
  <si>
    <t>AANTAL</t>
  </si>
  <si>
    <t>D</t>
  </si>
  <si>
    <t>F</t>
  </si>
  <si>
    <t>G</t>
  </si>
  <si>
    <t>H</t>
  </si>
  <si>
    <t>I</t>
  </si>
  <si>
    <t>N</t>
  </si>
  <si>
    <t>N,T</t>
  </si>
  <si>
    <t>voldoet N,T?</t>
  </si>
  <si>
    <t>schoon?</t>
  </si>
  <si>
    <t>Kwaliteit:</t>
  </si>
  <si>
    <t>ind&lt;x&lt;i-w</t>
  </si>
  <si>
    <t>a&lt;x&lt;2a</t>
  </si>
  <si>
    <t>a&lt;x&lt;w</t>
  </si>
  <si>
    <t>w&lt;x&lt;ind</t>
  </si>
  <si>
    <t>z</t>
  </si>
  <si>
    <t>a&lt;x&lt;2a
en x&lt;w</t>
  </si>
  <si>
    <t>&lt;=AW2000</t>
  </si>
  <si>
    <t>percentage bodemvreemd materiaal:</t>
  </si>
  <si>
    <t>Project(code):</t>
  </si>
  <si>
    <t>&lt; code &gt;</t>
  </si>
  <si>
    <t>Partij &lt; partijnaam &gt;</t>
  </si>
  <si>
    <t>achtergrondwaarden</t>
  </si>
  <si>
    <t>maximale waarden bodemfunctie klasse wonen</t>
  </si>
  <si>
    <t>maximale waarden bodemfunctieklasse industrie</t>
  </si>
  <si>
    <t>interventiewaarde bodem</t>
  </si>
  <si>
    <t>Voldoet de partij aan de volgende eisen:</t>
  </si>
  <si>
    <t>inhoud van de partij gelijk of groter 5000 m3?</t>
  </si>
  <si>
    <t>toepassingshoogte gelijk of groter 2m dik?</t>
  </si>
  <si>
    <t>Of  als een of meer van bovenstaande vragen met nee zijn beantwoord:</t>
  </si>
  <si>
    <t xml:space="preserve">wordt de partij toegevoegd aan een bestaande partij, zodanig dat de nieuwe, </t>
  </si>
  <si>
    <t>totale partij, voldoet aan bovenstaande eisen?</t>
  </si>
  <si>
    <t>E-gtw</t>
  </si>
  <si>
    <t>&gt;E-gtw</t>
  </si>
  <si>
    <t>Egtw&lt;x&lt;i-waarde</t>
  </si>
  <si>
    <t>Emissie grenstoetswaarde conform tabel 1 van bijlage A Rbk</t>
  </si>
  <si>
    <t>resultaat van de toetsing aan de emissiegrenstoetswaarden en interventiewaarden</t>
  </si>
  <si>
    <t>Kwaliteitscontrole van de hierboven gesteld conclusie:</t>
  </si>
  <si>
    <t>de toepassing is bestemd voor ophoging?</t>
  </si>
  <si>
    <t>E-tw</t>
  </si>
  <si>
    <t>2a&lt;x&lt;w</t>
  </si>
  <si>
    <t>aandeel bodemvreemde materialen &lt; 20%?</t>
  </si>
  <si>
    <t>toepassing</t>
  </si>
  <si>
    <t>Regelgeving</t>
  </si>
  <si>
    <t>toepassingsvoorwaarden</t>
  </si>
  <si>
    <t>toepassingsvorm</t>
  </si>
  <si>
    <t>generiek / gebiedsspecifiek</t>
  </si>
  <si>
    <t>melden?</t>
  </si>
  <si>
    <t>overige voorwaarden</t>
  </si>
  <si>
    <t>toepassing op landbodem</t>
  </si>
  <si>
    <t>generiek</t>
  </si>
  <si>
    <t>Bbk</t>
  </si>
  <si>
    <t>ja</t>
  </si>
  <si>
    <t>toepassing op klasseniveau</t>
  </si>
  <si>
    <t>gebiedsspecifiek</t>
  </si>
  <si>
    <t>toetsing aan lokale maximale waarden</t>
  </si>
  <si>
    <t>toepassing op waterbodem</t>
  </si>
  <si>
    <t>grootschalige toepassing</t>
  </si>
  <si>
    <t>nvt</t>
  </si>
  <si>
    <t>toetsing aan emissiewaarden
(1-emissietoetswaarden en evt. 2-maximale emissiewaarden)</t>
  </si>
  <si>
    <t>tijdelijke uitname</t>
  </si>
  <si>
    <t>Wbb</t>
  </si>
  <si>
    <t>nee
(wel uitsluiten dat het een ernstig geval betreft)</t>
  </si>
  <si>
    <t>nee</t>
  </si>
  <si>
    <t>- geen beweking;
- zelfde plaats;
- zelfde condities</t>
  </si>
  <si>
    <t>hergebruik op locatie</t>
  </si>
  <si>
    <t>- binnen locatie;
- gesloten grondbalans</t>
  </si>
  <si>
    <t>opslag / plaatsing in depot</t>
  </si>
  <si>
    <t>&gt; 6 maanden = Wm vergunning plichtig</t>
  </si>
  <si>
    <t>aantonen kwaliteit</t>
  </si>
  <si>
    <t>tijdelijke opslag</t>
  </si>
  <si>
    <t>geen vergunningplicht:
- &lt; 6 maanden of
- afvoer binnen 3 jaar voor landbodems en 10 jaar voor waterbodems</t>
  </si>
  <si>
    <t>weilanddepot</t>
  </si>
  <si>
    <t>depot op aangrenzend perceel &lt; 3 jaar</t>
  </si>
  <si>
    <t>reinigen</t>
  </si>
  <si>
    <t>storten</t>
  </si>
  <si>
    <t>alleen mogelijk met niet-reinigbaarheids-verklaring Bodem+</t>
  </si>
  <si>
    <t>AS3000</t>
  </si>
  <si>
    <t>AG r,eis</t>
  </si>
  <si>
    <t xml:space="preserve">res. Kwal. (2 van 2) B157:     </t>
  </si>
  <si>
    <t>(niet mogelijk / niet toepasbare grond / schone grond / bodemklasse)</t>
  </si>
  <si>
    <t xml:space="preserve">res. Kwal. (2 van 2) E157:     </t>
  </si>
  <si>
    <t>(industrie&lt;x&lt;i-waarde / industrie/wonen / zie N,T-toets)</t>
  </si>
  <si>
    <t>toepassen &lt; 50 m3 AW2000 grond</t>
  </si>
  <si>
    <t>vijf jaar bewaren gegevens</t>
  </si>
  <si>
    <t>d. polichloorbifenylen (PCB's)</t>
  </si>
  <si>
    <t>1. Metalen</t>
  </si>
  <si>
    <t>5. Gechloreerde koolwaterstoffen</t>
  </si>
  <si>
    <t>7. Overige stoffen</t>
  </si>
  <si>
    <t>4. Polycyclische aromatische koolwaterstoffen (PAK's)</t>
  </si>
  <si>
    <t>C[gem]</t>
  </si>
  <si>
    <t>M--gem</t>
  </si>
  <si>
    <t>M--reken</t>
  </si>
  <si>
    <t>pH-waarde</t>
  </si>
  <si>
    <t>AW of w</t>
  </si>
  <si>
    <t>a&lt;x&lt;2a   
en x&lt;w</t>
  </si>
  <si>
    <t>N &lt;=AW2000</t>
  </si>
  <si>
    <t>Labo-d of BG</t>
  </si>
  <si>
    <t>AP04</t>
  </si>
  <si>
    <t>ton</t>
  </si>
  <si>
    <t>% m/m</t>
  </si>
  <si>
    <t>(1=ja;0=nee)</t>
  </si>
  <si>
    <t>max. %-age bodemvreemd materiaal conform art. 34 Bbk:</t>
  </si>
  <si>
    <t>betreft het een partij zeezand niet toegepast in zout water?</t>
  </si>
  <si>
    <t>BG-intral</t>
  </si>
  <si>
    <t>bg of d</t>
  </si>
  <si>
    <t>X</t>
  </si>
  <si>
    <t>Y</t>
  </si>
  <si>
    <t>X- en Y-waarden</t>
  </si>
  <si>
    <t>voor toetsing</t>
  </si>
  <si>
    <t>aan de</t>
  </si>
  <si>
    <t>achtegrondwaarden</t>
  </si>
  <si>
    <t>Rbk, art. 4.2.2-4</t>
  </si>
  <si>
    <t>Kwaliteitscontrole</t>
  </si>
  <si>
    <t>betreffende de invoer van de correcte waarden uit het analysecertificaat en de gestelde conclusie:</t>
  </si>
  <si>
    <t>betreft het thermisch gereinigde grond/baggerspecie?</t>
  </si>
  <si>
    <t>PCB 28</t>
  </si>
  <si>
    <t>PCB 52</t>
  </si>
  <si>
    <t>PCB 101</t>
  </si>
  <si>
    <t>PCB 180</t>
  </si>
  <si>
    <t>PCB 118</t>
  </si>
  <si>
    <t>Zekerheidsfactor:</t>
  </si>
  <si>
    <t>=ZF</t>
  </si>
  <si>
    <t>bg of ag</t>
  </si>
  <si>
    <t>Eis sg</t>
  </si>
  <si>
    <t>d</t>
  </si>
  <si>
    <t>C*ZF</t>
  </si>
  <si>
    <t>N gemeten en agw</t>
  </si>
  <si>
    <t>AGW</t>
  </si>
  <si>
    <t>N agw</t>
  </si>
  <si>
    <t>&gt; agw?</t>
  </si>
  <si>
    <t>A &gt;agw</t>
  </si>
  <si>
    <t>A voldoet</t>
  </si>
  <si>
    <t>A voldoet niet</t>
  </si>
  <si>
    <t>mogelijk?</t>
  </si>
  <si>
    <t>Cd&lt;7,5?</t>
  </si>
  <si>
    <t>m.o.&lt;3000?</t>
  </si>
  <si>
    <t>A ja</t>
  </si>
  <si>
    <t>A nee</t>
  </si>
  <si>
    <t>A ber</t>
  </si>
  <si>
    <t>&gt;bkk w?</t>
  </si>
  <si>
    <t>A &gt; bkk w</t>
  </si>
  <si>
    <t>&gt; kkA?</t>
  </si>
  <si>
    <t>A &gt;kkA</t>
  </si>
  <si>
    <t>&gt; kkB?</t>
  </si>
  <si>
    <t>A &gt;kkB</t>
  </si>
  <si>
    <t>&gt; Bf-k ind.?</t>
  </si>
  <si>
    <t>A &gt;Bf-ki</t>
  </si>
  <si>
    <t>min kkB en Bf-k ind.</t>
  </si>
  <si>
    <t>A &gt; min kkB/Bf-k ind.</t>
  </si>
  <si>
    <t>i-waarde
droge
bodem</t>
  </si>
  <si>
    <t>A &gt;i</t>
  </si>
  <si>
    <t>&gt; CCT?</t>
  </si>
  <si>
    <t>A &gt; CCT</t>
  </si>
  <si>
    <t>&gt;  CCT +50%?</t>
  </si>
  <si>
    <t>prio-ri-tair?</t>
  </si>
  <si>
    <t>E</t>
  </si>
  <si>
    <t>-</t>
  </si>
  <si>
    <t>x</t>
  </si>
  <si>
    <t>L=</t>
  </si>
  <si>
    <t>H=</t>
  </si>
  <si>
    <t>PCB 153</t>
  </si>
  <si>
    <t>Overige stoffen</t>
  </si>
  <si>
    <t>Voor verspreiden baggerspecie over het aangrenzende perceel:</t>
  </si>
  <si>
    <t>NB: de msPAF-grens voor verspreiding op aangrenzend perceel is: msPAF-metalen &lt;50% en msPAF-organisch &lt; 20% en minerale olie &lt; 3000 en cadmium &lt; 7,5.</t>
  </si>
  <si>
    <t>Te berekenen met het programma OMEGA 6.1</t>
  </si>
  <si>
    <t>Voor verspreiden van baggerspecie in oppervlaktewater:</t>
  </si>
  <si>
    <t>Voor toepassen van baggerspecie in oppervlaktewater :</t>
  </si>
  <si>
    <t>Is de bodem niet afkomstig van de bodem onder het oppevlaktewater?</t>
  </si>
  <si>
    <t>(1=ja [afkomstig droge bodem];0=nee [afkomstig waterbodem])</t>
  </si>
  <si>
    <t>Voor verspreiden van baggerspecie in zout oppervlaktewater:</t>
  </si>
  <si>
    <t xml:space="preserve">Regeling Bodemkwaliteit, bijlage B, tabel 1: Normwaarden voor toepassing van grond en baggerspecie op of in de bodem, </t>
  </si>
  <si>
    <t>voor de bodem waarop grond of bagger wordt toegepast en voor verspreiden van baggerspecie over het aangrenzende perceel.</t>
  </si>
  <si>
    <t>Regeling Bodemkwaliteit, Bijlage 2, tabel 2: Normwaarden voor toepassen van grond en baggerspecie in oppervlaktewater en</t>
  </si>
  <si>
    <t>voor de bodem onder oppervlaktewater waarop grond of baggerspecie wordt toegepast.</t>
  </si>
  <si>
    <t>aw2000</t>
  </si>
  <si>
    <t>Rbk, waarden uit bijlage B, tabel 1</t>
  </si>
  <si>
    <t>Circulaire</t>
  </si>
  <si>
    <t>Rbk, bijlage G, tabel 1</t>
  </si>
  <si>
    <t>Zie 'Bodemkwaliteit'</t>
  </si>
  <si>
    <t>[C- stand- aard]</t>
  </si>
  <si>
    <t>AGW/ BG/ d</t>
  </si>
  <si>
    <t>[C- gem.]</t>
  </si>
  <si>
    <t>&gt; 1,5* CCT?</t>
  </si>
  <si>
    <t>Maximale waarden voor verspreiden van baggerspecie over het aangrenzende perceel:</t>
  </si>
  <si>
    <t>vrij toepasbaar</t>
  </si>
  <si>
    <t>verspreidbaar op aangrenzend perceel</t>
  </si>
  <si>
    <t>niet verspreidbaar</t>
  </si>
  <si>
    <t>nooit verspreiden/toepassen</t>
  </si>
  <si>
    <t>Interventiewaarde droge bodem</t>
  </si>
  <si>
    <t>Maximale waarden voor verspreiden van baggerspecie in oppervlaktewater:</t>
  </si>
  <si>
    <t>verspreidbaar in zoet water</t>
  </si>
  <si>
    <t>toepasbaar klasse A</t>
  </si>
  <si>
    <t>toepasbaar klasse B</t>
  </si>
  <si>
    <t>Interventiewaarde waterbodem</t>
  </si>
  <si>
    <t>Maximale waarden voor verspreiden van baggerspecie in zout oppervlaktewater:</t>
  </si>
  <si>
    <t>(in WVO-gebied: Zeeuwse delta, Noordzeekust en Waddenzee)</t>
  </si>
  <si>
    <t>Zie Rbk en Nota van toelichting Rbk behorende bij  par 4.10 en 4.11</t>
  </si>
  <si>
    <t>AW2000
+ art. 4.2.2-4/5 Rbk (N,T-toets)</t>
  </si>
  <si>
    <t>Maximale waarden zout opp.water (CTT)
(CTT=chemische toxiciteits toets)
+ art. 4.11-2/3 Rbk (N,T-toets voor niet-prioritaire stoffen)</t>
  </si>
  <si>
    <t>ontvangstplicht</t>
  </si>
  <si>
    <t>verspreidbaar in zeewater</t>
  </si>
  <si>
    <t>toetsing ontvangende bodem niet noodzakelijk</t>
  </si>
  <si>
    <t>Maximale waarden voor toepassen van grond in oppervlaktewater (in een werk):</t>
  </si>
  <si>
    <t>langer dan zes maanden: eindbestemming melden (Bbk art. 42.4);
kwaliteit voldoet aan ontvangende bodem</t>
  </si>
  <si>
    <t>droge stof</t>
  </si>
  <si>
    <t>lutum</t>
  </si>
  <si>
    <t>organische stof</t>
  </si>
  <si>
    <t>NB: In opp.water wordt geen grond toegepast die niet afkomstig is van de bodem onder het opp.water die de maximale waarden voor de functieklasse industrie overschrijdt.</t>
  </si>
  <si>
    <t>cyanide</t>
  </si>
  <si>
    <t>vinylchl</t>
  </si>
  <si>
    <t>H-PAK</t>
  </si>
  <si>
    <t>&gt; dit min.?</t>
  </si>
  <si>
    <t>verspreiden
aangrenzend
perceel</t>
  </si>
  <si>
    <t>bkk
wonen</t>
  </si>
  <si>
    <t>kwaliteits
klasse A
=HVN Rijn</t>
  </si>
  <si>
    <t>kwaliteits
klasse B
=i-waarde bodem onder opp.water</t>
  </si>
  <si>
    <t>bf- klasse
industrie</t>
  </si>
  <si>
    <t>verspreiden
in zout
water (=CTT)</t>
  </si>
  <si>
    <t>BG/d-w</t>
  </si>
  <si>
    <t>BG/d-i</t>
  </si>
  <si>
    <t>BG/d-in</t>
  </si>
  <si>
    <t>BG</t>
  </si>
  <si>
    <t>wordt voldaan aan art.2-b v/h productbesluit asbest?</t>
  </si>
  <si>
    <t>AW2000?</t>
  </si>
  <si>
    <r>
      <t>C</t>
    </r>
    <r>
      <rPr>
        <vertAlign val="subscript"/>
        <sz val="6"/>
        <rFont val="Arial"/>
        <family val="2"/>
      </rPr>
      <t>h</t>
    </r>
    <r>
      <rPr>
        <sz val="6"/>
        <rFont val="Arial"/>
        <family val="2"/>
      </rPr>
      <t>:C</t>
    </r>
    <r>
      <rPr>
        <vertAlign val="subscript"/>
        <sz val="6"/>
        <rFont val="Arial"/>
        <family val="2"/>
      </rPr>
      <t>l</t>
    </r>
  </si>
  <si>
    <t>&lt;d,bniet2</t>
  </si>
  <si>
    <t>uit Bbk:</t>
  </si>
  <si>
    <t>uit tabel 1 als  niet aangesloten of veelvoudige afkomst</t>
  </si>
  <si>
    <t>=Y-max</t>
  </si>
  <si>
    <r>
      <t>aantal C</t>
    </r>
    <r>
      <rPr>
        <vertAlign val="subscript"/>
        <sz val="6"/>
        <rFont val="Arial"/>
        <family val="2"/>
      </rPr>
      <t>h</t>
    </r>
    <r>
      <rPr>
        <sz val="6"/>
        <rFont val="Arial"/>
        <family val="2"/>
      </rPr>
      <t>:C</t>
    </r>
    <r>
      <rPr>
        <vertAlign val="subscript"/>
        <sz val="6"/>
        <rFont val="Arial"/>
        <family val="2"/>
      </rPr>
      <t>l</t>
    </r>
    <r>
      <rPr>
        <sz val="6"/>
        <rFont val="Arial"/>
        <family val="2"/>
      </rPr>
      <t xml:space="preserve"> &gt; Y:</t>
    </r>
  </si>
  <si>
    <t>mg/kg</t>
  </si>
  <si>
    <t>C[M--A]   mg/kg d.s.</t>
  </si>
  <si>
    <t>C[M--B]   mg/kg d.s.</t>
  </si>
  <si>
    <r>
      <t xml:space="preserve">betreft het baggerspecie in een </t>
    </r>
    <r>
      <rPr>
        <b/>
        <sz val="6"/>
        <rFont val="Arial"/>
        <family val="2"/>
      </rPr>
      <t>grootschalige toepassing</t>
    </r>
    <r>
      <rPr>
        <sz val="6"/>
        <rFont val="Arial"/>
        <family val="2"/>
      </rPr>
      <t>?</t>
    </r>
  </si>
  <si>
    <t>Betreft het GBT op de bodem of in het opp.water?</t>
  </si>
  <si>
    <t>(bodem=0; opp.water=1)</t>
  </si>
  <si>
    <t>de bagger afkomstig van hetzelfde beheergebied?</t>
  </si>
  <si>
    <t xml:space="preserve">Betreft het een GBT onder waterniveau en is </t>
  </si>
  <si>
    <t>Rbk, B, t1</t>
  </si>
  <si>
    <t>Rbk, B, t2</t>
  </si>
  <si>
    <t>S.v.p. keuze voor toetsing PCB's opgeven (mg/kg=0 ; ug/kg=1):</t>
  </si>
  <si>
    <t>soort keuring-&gt;gebruiker=1; handhaver=0</t>
  </si>
  <si>
    <t>standaard zekerheidsfactor ZF =</t>
  </si>
  <si>
    <t>standaard afkeurfactor AF=</t>
  </si>
  <si>
    <t>betreft het een keuring ihkv BRL9335?</t>
  </si>
  <si>
    <t>Disclaimer</t>
  </si>
  <si>
    <t>Geschillen
Alle geschillen en vorderingen die voortkomen uit het gebruik van dit rekenblad of enig gegeven dat erop staat, vallen onder de toepassing van het Nederlands recht. Gebruik van dit rekenblad houdt in dat u zich onderwerpt aan de rechtspraak van de rechtbanken van Nederland en dat u aanvaardt om alle gedingen alleen voor die rechtbanken te brengen.</t>
  </si>
  <si>
    <t>De rekenblad ontwerper spant zich in om fouten, storingen en onderbrekingen van technische aard zo veel mogelijk te voorkomen. De rekenblad ontwerper kan echter niet garanderen dat onderhavig rekenblad volledig vrij van onderbreking en foutloos is en niet door andere technische problemen wordt getroffen. De rekenblad ontwerper kan niet aansprakelijk worden gesteld voor rechtstreekse of onrechtstreekse schade die ontstaat uit het gebruik van onderhavig rekenblad of van de op of via dit rekenblad ter beschikking gestelde informatie, met inbegrip, zonder beperking, van alle verliezen, werkonderbrekingen, beschadiging van uw programma's of andere gegevens op het computersysteem, of van uw apparatuur of programma's. Storingen, onderbrekingen of fouten in de elektronische toelevering kunnen in geen geval aanleiding geven tot enige financiële compensatie.</t>
  </si>
  <si>
    <t>De rekenblad ontwerper is niet verantwoordelijk voor welke beslissing of handeling dan ook die door de gebruiker zou zijn genomen op basis van de verstrekte informatie of gegevens; noch is hij verantwoordelijk voor fouten of vergissingen; hij is evenmin verantwoordelijk ten aanzien van de gebruiker of derden voor mogelijk geleden directe, indirecte, incidentele schade, winstderving, verlies van opportuniteit of voor eender welke schade veroorzaakt door haar nalatigheid of vergetelheid in het verschaffen, compileren, monteren, schrijven, interpreteren, melden en verspreiden van info of data door middel van dit rekenblad, en dit zelfs indien de rekenblad ontwerper gewaarschuwd werd voor zulke schade.</t>
  </si>
  <si>
    <t>Hyperlinks en verwijzingen
Op of via  dit rekenblad wordt u met (hyper)links doorverwezen naar websites van overheden, instanties of organisaties, en wordt u verwezen naar informatiebronnen die door derden worden beheerd. De rekenblad ontwerper beschikt dan ook over geen enkele technische of inhoudelijke controlemogelijkheid of zeggenschap en kan daarom geen enkele garantie bieden over de volledigheid of juistheid van de inhoud, noch over de beschikbaarheid van deze websites en informatiebronnen. De hyperlinks naar andere sites die dit blad bevat, houden geen enkele bekrachtiging in van de externe site of van de inhoud ervan. De links worden u aangeboden ter informatie en voor uw gebruiksgemak. De rekenblad ontwerper aanvaardt derhalve geen aansprakelijkheid voor rechtstreekse of onrechtstreekse schade die voortvloeit uit het raadplegen of het gebruik van dergelijke externe websites en hun inhoud.</t>
  </si>
  <si>
    <t>Intellectuele eigendomsrechten
U hebt het recht om de informatie op dit blad te consulteren, voor persoonlijk gebruik te downloaden en te reproduceren, mits u de bron vermeldt, overeenkomstig de bepalingen van de wet betreffende het auteursrecht en de naburige rechten. De rekenblad ontwerper behoudt alle intellectuele eigendomsrechten in dit rekenblad zelf en op de ter beschikking gestelde informatie voor zover deze niet openbaar is volgens de wet.</t>
  </si>
  <si>
    <t>Vertrouwelijkheid
Alle commentaar of materiaal dat u ongevraagd en uit eigen beweging aan de rekenblad ontwerper bezorgt, met inbegrip van de gegevens of reacties betreffende de inhoud van dit rekenblad, zal als niet-vertrouwelijk worden beschouwd, tenzij u uitdrukkelijk anders bepaalt. De rekenblad ontwerper wijst iedere verplichting van de hand inzake het gevolg dat aan die algemene reacties en gegevens moet worden gegeven. De rekenblad ontwerper mag die reacties en gegevens naar eigen goeddunken gebruiken, behoudens beperkingen bepaald in de wet tot bescherming van persoonsgegevens. U stemt ermee in dat de rekenblad ontwerper de ideeën, concepten, kennis en technieken, vervat in uw reacties, kan aanwenden voor welk doel ook, met inbegrip van, onder andere, de ontwikkeling en het concipiëren van nieuwe diensten.</t>
  </si>
  <si>
    <t>Heeft de gemeente waar de toepassingslocatie is een bodemfunctieklassenkaart?</t>
  </si>
  <si>
    <t>Kwaliteit van de toe te passen grond:</t>
  </si>
  <si>
    <t>Betreft het een toepassing die voldoet aan Bbk, art. 5?</t>
  </si>
  <si>
    <t>Betreft het een toepassing conform Bbk, art 35, onder</t>
  </si>
  <si>
    <t>op de droge of natte bodem?</t>
  </si>
  <si>
    <t>voor de duur van maximaal?</t>
  </si>
  <si>
    <t>(droog=1; nat=2)</t>
  </si>
  <si>
    <t>a.</t>
  </si>
  <si>
    <t>b.</t>
  </si>
  <si>
    <t>c.</t>
  </si>
  <si>
    <t>d.</t>
  </si>
  <si>
    <t>e.</t>
  </si>
  <si>
    <t>f.</t>
  </si>
  <si>
    <t>g.</t>
  </si>
  <si>
    <t>h.</t>
  </si>
  <si>
    <t>i.</t>
  </si>
  <si>
    <t>van grond of baggerspecie in bouw- en wegconstructies w.o. grondwallen?</t>
  </si>
  <si>
    <t>van grond of baggerspecie in leeflagen?</t>
  </si>
  <si>
    <t>van grond of baggerspecie t.b.v. verondiepingen en dempingen opp.water?</t>
  </si>
  <si>
    <t>van grond of baggerspecie in aanvullingen of t.b.v. onderhoud en herstel a. t/m d.?</t>
  </si>
  <si>
    <t>van baggerspecie t.b.v. verspreiding uit een watergang op het aangrenzende perceel?</t>
  </si>
  <si>
    <t>van baggerspecie t.b.v. verspreiding in het oppervlaktewater?</t>
  </si>
  <si>
    <t>van grond of baggerspecie in tijdelijke opslag bestemd voor a. t/m e.?</t>
  </si>
  <si>
    <t>van grond of baggerspecie op of in de droge bodem in ophogingen?</t>
  </si>
  <si>
    <t>van bagger in tijdelijke opslag bestemd voor a. t/m f. op het naastgelegen perceel?</t>
  </si>
  <si>
    <t>Voldoet de emissie?</t>
  </si>
  <si>
    <t>Voldoen de minimale eisen Bbk, art. 63 GBT?</t>
  </si>
  <si>
    <t>Functionaliteit, nuttigheid, hoeveelheid toepassing.</t>
  </si>
  <si>
    <t>De soort toepassing</t>
  </si>
  <si>
    <t>BKK</t>
  </si>
  <si>
    <t>Toepassingseis</t>
  </si>
  <si>
    <t>Toepassingseis:</t>
  </si>
  <si>
    <t>Voor de toepassing geldt:</t>
  </si>
  <si>
    <t>Toepassing mogelijk / niet mogelijk?</t>
  </si>
  <si>
    <t>De toepassingseis conform de BKK:</t>
  </si>
  <si>
    <r>
      <t xml:space="preserve">Bepaling van de </t>
    </r>
    <r>
      <rPr>
        <b/>
        <u/>
        <sz val="6"/>
        <rFont val="Arial"/>
        <family val="2"/>
      </rPr>
      <t>generieke</t>
    </r>
    <r>
      <rPr>
        <b/>
        <sz val="6"/>
        <rFont val="Arial"/>
        <family val="2"/>
      </rPr>
      <t xml:space="preserve"> toepassingseis voor de onderzocht partij grond:</t>
    </r>
  </si>
  <si>
    <r>
      <t xml:space="preserve">Betreft het een toepassing op een </t>
    </r>
    <r>
      <rPr>
        <b/>
        <sz val="6"/>
        <rFont val="Arial"/>
        <family val="2"/>
      </rPr>
      <t>GBT</t>
    </r>
    <r>
      <rPr>
        <sz val="6"/>
        <rFont val="Arial"/>
        <family val="2"/>
      </rPr>
      <t xml:space="preserve"> conform Bbk, art. 63?</t>
    </r>
  </si>
  <si>
    <t>&lt; meldnummer &gt;</t>
  </si>
  <si>
    <t>Eisen Regeling bodemkwaliteit</t>
  </si>
  <si>
    <t>Rbk, art. 4.3.3 lid 1a: Voor een partijkeuring geldt dat de grootte van de partij maximaal 10.000 ton bedraagt</t>
  </si>
  <si>
    <t>in de bodem en partijen grond overeenkomstig NEN5707 een maximale partijgrootte van 2.000 ton</t>
  </si>
  <si>
    <t xml:space="preserve">Rbk, art. 4.3.3 lid 4: In afwijking van lid 1a geldt voor de bepaling van het gehalte aan asbest </t>
  </si>
  <si>
    <t>Maximale partijgrootte</t>
  </si>
  <si>
    <t>Eisen protocol 1001 en NEN5740</t>
  </si>
  <si>
    <t>Protocol 1001, par. 6.1.2: bodem en waterbodem (in-situ) resp. grond en baggerspecie (depots - dus na ontgraving)</t>
  </si>
  <si>
    <t>(ja=1;nee=0)</t>
  </si>
  <si>
    <t>1. is er sprake van een eenduidige en gelijke textuur, bepaald overeenkomstig NEN5706?</t>
  </si>
  <si>
    <t>2. is er sprake van aaneengesloten percelen of depots?</t>
  </si>
  <si>
    <t>3. zijn de aangetroffen bijmengingen van de individuele partijen</t>
  </si>
  <si>
    <t>4. Is er sprake van een milieuhygienisch gelijke kwaliteit?</t>
  </si>
  <si>
    <t>Rbk, art. 1s en 4.3.4: het samenvoegen van partijen is een erkende werkzaamheid (BRL9335/BRL7500).</t>
  </si>
  <si>
    <t>is dit vastgesteld middels:</t>
  </si>
  <si>
    <t>- of een indicatieve partijkeuring?</t>
  </si>
  <si>
    <t>- of een bodemverwachtingenkaart (waterbodem)?</t>
  </si>
  <si>
    <t>- of een historisch bodemonderzoek en/of BKK?</t>
  </si>
  <si>
    <t>qua samenstelling en percentage (bepaald cfrm 2001) gelijk?</t>
  </si>
  <si>
    <t>blad partijgrootte doorlopen?:</t>
  </si>
  <si>
    <t>een ex-situ partij?</t>
  </si>
  <si>
    <t>dieper dan 5 m-mv?</t>
  </si>
  <si>
    <t>Vooronderzoek</t>
  </si>
  <si>
    <t>Resumé</t>
  </si>
  <si>
    <t>een in-situ partij?</t>
  </si>
  <si>
    <t>(ten behoeve van het verkrijgen niet-reinigbaarheidsverklaring Bodem+)?</t>
  </si>
  <si>
    <t>De maximale partijgrootte bedraagt:</t>
  </si>
  <si>
    <t>Deze kwaliteit is waarschijnlijk:</t>
  </si>
  <si>
    <t>(1=AW2000;2=wonen;3=industrie;4=niet-toepasbaar)</t>
  </si>
  <si>
    <t>Worden verschillende lagen separaat bemonsterd?</t>
  </si>
  <si>
    <t>maximale partijgrootte cfrm eisen Rbk en protocol 1001:</t>
  </si>
  <si>
    <t xml:space="preserve">    ton (per deelpartij)</t>
  </si>
  <si>
    <t>onder duurzaam aaneengsloten verhardingslaag?</t>
  </si>
  <si>
    <t>Is op basis van v.o. vastgesteld dat de lagen eenzelfde</t>
  </si>
  <si>
    <t>kwaliteit hebben (ontgravinsgplan nog niet bekend)?</t>
  </si>
  <si>
    <t>goed</t>
  </si>
  <si>
    <t>goed +</t>
  </si>
  <si>
    <t>niet</t>
  </si>
  <si>
    <t>Het betreft een keuring ten behoeve van,</t>
  </si>
  <si>
    <t>keuring niet-reinigbare grond:</t>
  </si>
  <si>
    <t>HVN Rijn gemeten bij Lobith (P95)
niet genormeerde stoffen Rbk, bijlage B, tabel 2 &lt; AW2000##</t>
  </si>
  <si>
    <t>#: Rbk, Bijlage B, tabel 1, voetnoot 2: Voor de gemeten stoffen, die geen deel uitmaken van de msPAF-berekening, worden de toetsingsregels van de Achtergrondwaarden toegepast.</t>
  </si>
  <si>
    <t>##: Rbk, Bijlage B, tabel 2, voetnoot  2: Voor stoffen waarvoor geen HVN is afgeleid gelden de Achtergrondwaarden en de toetsingsregels van de Achtergrondwaarden.</t>
  </si>
  <si>
    <t>msPAF-metalen &lt;50%
msPAF-organisch &lt;20%
min.olie &lt;3000
Cd &lt;7,5
niet met X aangegeven stoffen Rbk, bijlage B, tabel 1 &lt; AW2000#</t>
  </si>
  <si>
    <t>&gt; i-waarde?</t>
  </si>
  <si>
    <t>A voldoet art. 4.2.2.-4 en -5
x&gt;agw en x&lt;2*agw en &lt;bkk w en &lt;kk A</t>
  </si>
  <si>
    <t>aantal x</t>
  </si>
  <si>
    <t>ber.msPAF</t>
  </si>
  <si>
    <t>aantal msPAF</t>
  </si>
  <si>
    <t>verschil</t>
  </si>
  <si>
    <t>N,T-Aw2000:</t>
  </si>
  <si>
    <t>uitloging c.q. emissiewaarden bepalen en toetsen aan maximale emissiewaarden</t>
  </si>
  <si>
    <t>2axw-nipcb</t>
  </si>
  <si>
    <t>ax2ani</t>
  </si>
  <si>
    <r>
      <t>(N,T</t>
    </r>
    <r>
      <rPr>
        <vertAlign val="superscript"/>
        <sz val="6"/>
        <rFont val="Arial"/>
        <family val="2"/>
      </rPr>
      <t>w</t>
    </r>
    <r>
      <rPr>
        <sz val="6"/>
        <rFont val="Arial"/>
        <family val="2"/>
      </rPr>
      <t>-toets)</t>
    </r>
  </si>
  <si>
    <r>
      <t>zijn er C</t>
    </r>
    <r>
      <rPr>
        <vertAlign val="subscript"/>
        <sz val="6"/>
        <rFont val="Arial"/>
        <family val="2"/>
      </rPr>
      <t>h</t>
    </r>
    <r>
      <rPr>
        <sz val="6"/>
        <rFont val="Arial"/>
        <family val="2"/>
      </rPr>
      <t>:C</t>
    </r>
    <r>
      <rPr>
        <vertAlign val="subscript"/>
        <sz val="6"/>
        <rFont val="Arial"/>
        <family val="2"/>
      </rPr>
      <t>l</t>
    </r>
    <r>
      <rPr>
        <sz val="6"/>
        <rFont val="Arial"/>
        <family val="2"/>
      </rPr>
      <t xml:space="preserve"> &gt; Y:</t>
    </r>
  </si>
  <si>
    <t>PAK's (10 VROM) (0,7 factor)</t>
  </si>
  <si>
    <t>PCB's (som 7) (0,7 factor)</t>
  </si>
  <si>
    <t>PCB  138</t>
  </si>
  <si>
    <t>Als de grond wordt geclassificeerd als zijnde "industrie&lt;x&lt;i-waarde" kan deze in bepaalde gevallen onder gebiedspecifiek beleid inzetbaar zijn.</t>
  </si>
  <si>
    <t>(1=weergave "industrie&lt;x&lt;i-waarde", 0=weergave "niet-toepasbare grond")</t>
  </si>
  <si>
    <t xml:space="preserve">Indien dit niet aan de orde is kunt u ervoor keizen om in plaats van "industrie&lt;x&lt;i-waarde" de classificatie "niet toepasbare grond" weer te geven. </t>
  </si>
  <si>
    <r>
      <t>max. spreidingsmaat C</t>
    </r>
    <r>
      <rPr>
        <vertAlign val="subscript"/>
        <sz val="6"/>
        <color indexed="8"/>
        <rFont val="Arial"/>
        <family val="2"/>
      </rPr>
      <t>h</t>
    </r>
    <r>
      <rPr>
        <sz val="6"/>
        <color indexed="8"/>
        <rFont val="Arial"/>
        <family val="2"/>
      </rPr>
      <t>:C</t>
    </r>
    <r>
      <rPr>
        <vertAlign val="subscript"/>
        <sz val="6"/>
        <color indexed="8"/>
        <rFont val="Arial"/>
        <family val="2"/>
      </rPr>
      <t>l</t>
    </r>
    <r>
      <rPr>
        <sz val="6"/>
        <color indexed="8"/>
        <rFont val="Arial"/>
        <family val="2"/>
      </rPr>
      <t>=</t>
    </r>
  </si>
  <si>
    <t>toetswijze:</t>
  </si>
  <si>
    <t>&lt;datum&gt;</t>
  </si>
  <si>
    <t>&lt;1-7-2013</t>
  </si>
  <si>
    <t>&gt;1-7-2013</t>
  </si>
  <si>
    <t>rap-grens</t>
  </si>
  <si>
    <t>aw-sec</t>
  </si>
  <si>
    <r>
      <t xml:space="preserve">kwaliteit bepalen?
</t>
    </r>
    <r>
      <rPr>
        <sz val="8"/>
        <rFont val="Arial"/>
        <family val="2"/>
      </rPr>
      <t>NB: particulier en boer vrijgesteld</t>
    </r>
  </si>
  <si>
    <t>(1: toetsen gecorrigeerde gemiddelde meetwaarde aan standaard toetswaarden; 0: toetsen gemiddelde meetwaarde aan gecorrigeerde toetswaarden [pre 1-7-2013])</t>
  </si>
  <si>
    <t>Stof</t>
  </si>
  <si>
    <t>1,2,3,4,6,7,8,9-OCDD</t>
  </si>
  <si>
    <t>1,2,3,4,6,7,8,9-OCDF</t>
  </si>
  <si>
    <t>PCB's</t>
  </si>
  <si>
    <t>Gechlorineerde dibenzo-p-dioxines</t>
  </si>
  <si>
    <t>Gechlorineerde dibenzofuranen</t>
  </si>
  <si>
    <t>PCB77</t>
  </si>
  <si>
    <t>PCB81</t>
  </si>
  <si>
    <t>PCB105</t>
  </si>
  <si>
    <t>PCB114</t>
  </si>
  <si>
    <t>PCB118</t>
  </si>
  <si>
    <t>PCB123</t>
  </si>
  <si>
    <t>PCB126</t>
  </si>
  <si>
    <t>PCB156</t>
  </si>
  <si>
    <t>PCB157</t>
  </si>
  <si>
    <t>PCB167</t>
  </si>
  <si>
    <t>PCB169</t>
  </si>
  <si>
    <t>PCB189</t>
  </si>
  <si>
    <t>TEF</t>
  </si>
  <si>
    <t>TEQ berekening</t>
  </si>
  <si>
    <t>Som TEQ = sommatie van dioxineachtigen (C*TEF)</t>
  </si>
  <si>
    <t>TEQ [M--A]</t>
  </si>
  <si>
    <t>Som TEQ</t>
  </si>
  <si>
    <t>n&lt;</t>
  </si>
  <si>
    <t>2,3,7,8-T(tetra)CDD</t>
  </si>
  <si>
    <t>1,2,3,7,8-Pe(penta)CDD</t>
  </si>
  <si>
    <t>1,2,3,6,7,8-Hx(hexa)CDD</t>
  </si>
  <si>
    <t>1,2,3,7,8,9-Hx(hexa)CDD</t>
  </si>
  <si>
    <t>1,2,3,4,7,8-Hx(hexa)CDD</t>
  </si>
  <si>
    <t>1,2,3,4,6,7,8-Hp(hepta)CDD</t>
  </si>
  <si>
    <t>2,3,7,8-T(tetra)CDF</t>
  </si>
  <si>
    <t>1,2,3,7,8-Pe(penta)CDF</t>
  </si>
  <si>
    <t>1,2,4,7,8-Pe(penta)CDF</t>
  </si>
  <si>
    <t>1,2,3,6,7,8-Hx(hexa)CDF</t>
  </si>
  <si>
    <t>1,2,3,7,8,9-Hx(hexa)CDF</t>
  </si>
  <si>
    <t>1,2,3,4,7,8-Hx(hexa)CDF</t>
  </si>
  <si>
    <t>1,2,4,6,7,8-Hx(hexa)CDF</t>
  </si>
  <si>
    <t>1,2,3,4,6,7,8-Hp(hepta)CDF</t>
  </si>
  <si>
    <t>1,2,3,4,7,8,9-Hp(hepta)CDF</t>
  </si>
  <si>
    <t>nanogram (10^-9)</t>
  </si>
  <si>
    <t>C(d)</t>
  </si>
  <si>
    <t>C(d)-ng</t>
  </si>
  <si>
    <t>ng (nanogram)</t>
  </si>
  <si>
    <t>μg (microgram)</t>
  </si>
  <si>
    <t>mg (milligram)</t>
  </si>
  <si>
    <t>(aantal &lt;d)</t>
  </si>
  <si>
    <t>L-Barium</t>
  </si>
  <si>
    <t>Rapportagegrens</t>
  </si>
  <si>
    <t>Rbk, waarden voor PCB uit bijlage B, tabel 1</t>
  </si>
  <si>
    <t>- of een verkennend bodemonderzoek?</t>
  </si>
  <si>
    <r>
      <t xml:space="preserve">Is er sprake van een partijkeuring t.b.v. het bepalen van het gehalte </t>
    </r>
    <r>
      <rPr>
        <b/>
        <sz val="6"/>
        <rFont val="Arial"/>
        <family val="2"/>
      </rPr>
      <t>asbest</t>
    </r>
    <r>
      <rPr>
        <sz val="6"/>
        <rFont val="Arial"/>
        <family val="2"/>
      </rPr>
      <t>?</t>
    </r>
  </si>
  <si>
    <r>
      <t xml:space="preserve">Is er sprake van een onder BRL9335/BRL7500 </t>
    </r>
    <r>
      <rPr>
        <b/>
        <sz val="6"/>
        <rFont val="Arial"/>
        <family val="2"/>
      </rPr>
      <t>samengevoegde partij</t>
    </r>
    <r>
      <rPr>
        <sz val="6"/>
        <rFont val="Arial"/>
        <family val="2"/>
      </rPr>
      <t>?</t>
    </r>
  </si>
  <si>
    <r>
      <t xml:space="preserve">Is er sprake van van een </t>
    </r>
    <r>
      <rPr>
        <b/>
        <sz val="6"/>
        <rFont val="Arial"/>
        <family val="2"/>
      </rPr>
      <t xml:space="preserve">keuring niet-reinigbare grond </t>
    </r>
    <r>
      <rPr>
        <sz val="6"/>
        <rFont val="Arial"/>
        <family val="2"/>
      </rPr>
      <t xml:space="preserve">voor definitieve verwijdering </t>
    </r>
  </si>
  <si>
    <r>
      <t xml:space="preserve">mogen worden aangemerkt als </t>
    </r>
    <r>
      <rPr>
        <b/>
        <sz val="6"/>
        <rFont val="Arial"/>
        <family val="2"/>
      </rPr>
      <t>1 partij</t>
    </r>
    <r>
      <rPr>
        <sz val="6"/>
        <rFont val="Arial"/>
        <family val="2"/>
      </rPr>
      <t xml:space="preserve"> (tot de maximale partijgrootte), indien voldaan wordt aan de volgende </t>
    </r>
    <r>
      <rPr>
        <b/>
        <sz val="6"/>
        <rFont val="Arial"/>
        <family val="2"/>
      </rPr>
      <t>eisen</t>
    </r>
    <r>
      <rPr>
        <sz val="6"/>
        <rFont val="Arial"/>
        <family val="2"/>
      </rPr>
      <t>:</t>
    </r>
  </si>
  <si>
    <t>Rekenblad toetsing partijkeuring grond Besluit bodemkwaliteit</t>
  </si>
  <si>
    <t>Rekenblad</t>
  </si>
  <si>
    <t>toetsing partijkeuring</t>
  </si>
  <si>
    <t>Beoordelingsrichtlijn BRL1000-protocol 1001</t>
  </si>
  <si>
    <t>Een belangrijke voorwaarde is dat u in het menu 'Office knop'</t>
  </si>
  <si>
    <t>onder 'opties voor excel' in het menu 'Formules' de optie</t>
  </si>
  <si>
    <t>'Iteratieve berekening' aanvinkt, anders krijgt u de foutmelding</t>
  </si>
  <si>
    <t>'kruisverwijzing' en werkt het rekenblad niet op de juiste wijze.</t>
  </si>
  <si>
    <t>lichtblauwe velden zijn invulvelden</t>
  </si>
  <si>
    <t>lichtgroene velden bevatten wettelijk voorgeschreven waarden</t>
  </si>
  <si>
    <t>Dit rekenblad berekent,</t>
  </si>
  <si>
    <t>nadat u de betreffende partij- en analysegegevens heeft ingevuld,</t>
  </si>
  <si>
    <t>de kwaliteit van de uitgekeurde partij grond of baggerspecie.</t>
  </si>
  <si>
    <t>U kunt met invullen beginnen op het tabblad 'Bodemkwaliteit'</t>
  </si>
  <si>
    <t>Besluit en Regeling bodemkwaliteit</t>
  </si>
  <si>
    <t>nu:</t>
  </si>
  <si>
    <t>2axw-ni</t>
  </si>
  <si>
    <t>betreft het tarragrond waarin org. stoffen als gevolg van natuurlijke processen?</t>
  </si>
  <si>
    <t>toepassing v/deze aardappeltarra op de bodem of oever van een opp.waterlichaam?</t>
  </si>
  <si>
    <t>betreft het (schone en onverdachte) tarragrond van aardappelen?</t>
  </si>
  <si>
    <t>heeft te maken</t>
  </si>
  <si>
    <t>met</t>
  </si>
  <si>
    <t>tarra</t>
  </si>
  <si>
    <r>
      <t xml:space="preserve">opmerking: voor onder BRL9335 </t>
    </r>
    <r>
      <rPr>
        <b/>
        <sz val="6"/>
        <color rgb="FFFFC000"/>
        <rFont val="Arial"/>
        <family val="2"/>
      </rPr>
      <t>samengevoegde</t>
    </r>
    <r>
      <rPr>
        <sz val="6"/>
        <rFont val="Arial"/>
        <family val="2"/>
      </rPr>
      <t xml:space="preserve"> partijen is de maximale partijgrootte </t>
    </r>
    <r>
      <rPr>
        <b/>
        <sz val="6"/>
        <color rgb="FFFFC000"/>
        <rFont val="Arial"/>
        <family val="2"/>
      </rPr>
      <t>2.000 ton</t>
    </r>
  </si>
  <si>
    <r>
      <t xml:space="preserve">conform protocol 1001 maximaal </t>
    </r>
    <r>
      <rPr>
        <b/>
        <sz val="6"/>
        <color rgb="FF00B050"/>
        <rFont val="Arial"/>
        <family val="2"/>
      </rPr>
      <t>10.000 ton</t>
    </r>
    <r>
      <rPr>
        <sz val="6"/>
        <rFont val="Arial"/>
        <family val="2"/>
      </rPr>
      <t>.</t>
    </r>
  </si>
  <si>
    <r>
      <t xml:space="preserve">Voor onder BRL9335 ingenomen </t>
    </r>
    <r>
      <rPr>
        <b/>
        <sz val="6"/>
        <color rgb="FF00B050"/>
        <rFont val="Arial"/>
        <family val="2"/>
      </rPr>
      <t>niet-samengevoegde, enkelvoudige,</t>
    </r>
    <r>
      <rPr>
        <sz val="6"/>
        <rFont val="Arial"/>
        <family val="2"/>
      </rPr>
      <t xml:space="preserve"> partijen blijft de maximale partijgrootte</t>
    </r>
  </si>
  <si>
    <t>A</t>
  </si>
  <si>
    <t>B</t>
  </si>
  <si>
    <t>A-corr</t>
  </si>
  <si>
    <t>B-corr</t>
  </si>
  <si>
    <t>A*CF</t>
  </si>
  <si>
    <t>B*CF</t>
  </si>
  <si>
    <t>C[gem]-corr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</si>
</sst>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
    <numFmt numFmtId="166" formatCode="d\ mmmm\ yyyy"/>
    <numFmt numFmtId="167" formatCode="#,##0_-"/>
    <numFmt numFmtId="168" formatCode=";;;"/>
    <numFmt numFmtId="169" formatCode="General;;;"/>
    <numFmt numFmtId="170" formatCode="#,##0.0#"/>
    <numFmt numFmtId="171" formatCode="#,##0.0##"/>
    <numFmt numFmtId="172" formatCode="#,##0.0####"/>
    <numFmt numFmtId="173" formatCode="#,##0.0#######"/>
    <numFmt numFmtId="174" formatCode="[$-413]d\ mmmm\ yyyy;@"/>
  </numFmts>
  <fonts count="43" x14ac:knownFonts="1">
    <font>
      <sz val="10"/>
      <name val="Arial"/>
    </font>
    <font>
      <sz val="10"/>
      <name val="Arial"/>
      <family val="2"/>
    </font>
    <font>
      <sz val="8"/>
      <name val="Arial"/>
      <family val="2"/>
    </font>
    <font>
      <sz val="10"/>
      <color indexed="81"/>
      <name val="Tahoma"/>
      <family val="2"/>
    </font>
    <font>
      <b/>
      <sz val="10"/>
      <color indexed="81"/>
      <name val="Tahoma"/>
      <family val="2"/>
    </font>
    <font>
      <sz val="8"/>
      <color indexed="81"/>
      <name val="Tahoma"/>
      <family val="2"/>
    </font>
    <font>
      <b/>
      <sz val="8"/>
      <color indexed="81"/>
      <name val="Tahoma"/>
      <family val="2"/>
    </font>
    <font>
      <sz val="9"/>
      <name val="Arial"/>
      <family val="2"/>
    </font>
    <font>
      <b/>
      <sz val="9"/>
      <name val="Arial"/>
      <family val="2"/>
    </font>
    <font>
      <sz val="7.5"/>
      <name val="Arial"/>
      <family val="2"/>
    </font>
    <font>
      <b/>
      <sz val="7.5"/>
      <name val="Arial"/>
      <family val="2"/>
    </font>
    <font>
      <b/>
      <i/>
      <sz val="7.5"/>
      <name val="Arial"/>
      <family val="2"/>
    </font>
    <font>
      <u/>
      <sz val="9"/>
      <name val="Arial"/>
      <family val="2"/>
    </font>
    <font>
      <b/>
      <sz val="10"/>
      <name val="Arial"/>
      <family val="2"/>
    </font>
    <font>
      <b/>
      <sz val="6"/>
      <name val="Arial"/>
      <family val="2"/>
    </font>
    <font>
      <sz val="6"/>
      <name val="Arial"/>
      <family val="2"/>
    </font>
    <font>
      <b/>
      <i/>
      <sz val="6"/>
      <name val="Arial"/>
      <family val="2"/>
    </font>
    <font>
      <i/>
      <sz val="6"/>
      <name val="Arial"/>
      <family val="2"/>
    </font>
    <font>
      <b/>
      <sz val="6"/>
      <color indexed="10"/>
      <name val="Arial"/>
      <family val="2"/>
    </font>
    <font>
      <sz val="6"/>
      <color indexed="10"/>
      <name val="Arial"/>
      <family val="2"/>
    </font>
    <font>
      <sz val="6"/>
      <color indexed="22"/>
      <name val="Arial"/>
      <family val="2"/>
    </font>
    <font>
      <vertAlign val="subscript"/>
      <sz val="6"/>
      <name val="Arial"/>
      <family val="2"/>
    </font>
    <font>
      <sz val="6"/>
      <color indexed="9"/>
      <name val="Arial"/>
      <family val="2"/>
    </font>
    <font>
      <sz val="8"/>
      <name val="Arial"/>
      <family val="2"/>
    </font>
    <font>
      <b/>
      <sz val="8"/>
      <name val="Arial"/>
      <family val="2"/>
    </font>
    <font>
      <b/>
      <u/>
      <sz val="6"/>
      <name val="Arial"/>
      <family val="2"/>
    </font>
    <font>
      <sz val="6"/>
      <color indexed="53"/>
      <name val="Arial"/>
      <family val="2"/>
    </font>
    <font>
      <sz val="7"/>
      <name val="Arial"/>
      <family val="2"/>
    </font>
    <font>
      <u/>
      <sz val="8"/>
      <color indexed="81"/>
      <name val="Tahoma"/>
      <family val="2"/>
    </font>
    <font>
      <vertAlign val="superscript"/>
      <sz val="6"/>
      <name val="Arial"/>
      <family val="2"/>
    </font>
    <font>
      <sz val="6"/>
      <color indexed="8"/>
      <name val="Arial"/>
      <family val="2"/>
    </font>
    <font>
      <vertAlign val="subscript"/>
      <sz val="6"/>
      <color indexed="8"/>
      <name val="Arial"/>
      <family val="2"/>
    </font>
    <font>
      <i/>
      <sz val="8"/>
      <name val="Arial"/>
      <family val="2"/>
    </font>
    <font>
      <sz val="8"/>
      <color rgb="FFFF0000"/>
      <name val="Arial"/>
      <family val="2"/>
    </font>
    <font>
      <b/>
      <sz val="8"/>
      <color theme="7"/>
      <name val="Arial"/>
      <family val="2"/>
    </font>
    <font>
      <b/>
      <u/>
      <sz val="8"/>
      <name val="Arial"/>
      <family val="2"/>
    </font>
    <font>
      <b/>
      <i/>
      <sz val="8"/>
      <color rgb="FFFF0000"/>
      <name val="Arial"/>
      <family val="2"/>
    </font>
    <font>
      <sz val="6"/>
      <color theme="0"/>
      <name val="Arial"/>
      <family val="2"/>
    </font>
    <font>
      <sz val="20"/>
      <name val="Arial"/>
      <family val="2"/>
    </font>
    <font>
      <b/>
      <sz val="11"/>
      <name val="Arial"/>
      <family val="2"/>
    </font>
    <font>
      <sz val="6"/>
      <color indexed="81"/>
      <name val="Tahoma"/>
      <family val="2"/>
    </font>
    <font>
      <b/>
      <sz val="6"/>
      <color rgb="FFFFC000"/>
      <name val="Arial"/>
      <family val="2"/>
    </font>
    <font>
      <b/>
      <sz val="6"/>
      <color rgb="FF00B050"/>
      <name val="Arial"/>
      <family val="2"/>
    </font>
  </fonts>
  <fills count="23">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lightUp">
        <bgColor indexed="44"/>
      </patternFill>
    </fill>
    <fill>
      <patternFill patternType="solid">
        <fgColor indexed="10"/>
        <bgColor indexed="64"/>
      </patternFill>
    </fill>
    <fill>
      <patternFill patternType="lightUp">
        <bgColor indexed="50"/>
      </patternFill>
    </fill>
    <fill>
      <patternFill patternType="solid">
        <fgColor indexed="13"/>
        <bgColor indexed="64"/>
      </patternFill>
    </fill>
    <fill>
      <patternFill patternType="solid">
        <fgColor indexed="43"/>
        <bgColor indexed="64"/>
      </patternFill>
    </fill>
    <fill>
      <patternFill patternType="solid">
        <fgColor indexed="50"/>
        <bgColor indexed="64"/>
      </patternFill>
    </fill>
    <fill>
      <patternFill patternType="solid">
        <fgColor indexed="55"/>
        <bgColor indexed="64"/>
      </patternFill>
    </fill>
    <fill>
      <patternFill patternType="solid">
        <fgColor indexed="51"/>
        <bgColor indexed="64"/>
      </patternFill>
    </fill>
    <fill>
      <patternFill patternType="solid">
        <fgColor rgb="FFFF33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rgb="FFCCFFFF"/>
        <bgColor indexed="64"/>
      </patternFill>
    </fill>
    <fill>
      <patternFill patternType="solid">
        <fgColor rgb="FFFFCC99"/>
        <bgColor indexed="64"/>
      </patternFill>
    </fill>
    <fill>
      <patternFill patternType="solid">
        <fgColor rgb="FF99FF99"/>
        <bgColor indexed="64"/>
      </patternFill>
    </fill>
  </fills>
  <borders count="2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hair">
        <color auto="1"/>
      </left>
      <right/>
      <top/>
      <bottom/>
      <diagonal/>
    </border>
  </borders>
  <cellStyleXfs count="2">
    <xf numFmtId="0" fontId="0" fillId="0" borderId="0"/>
    <xf numFmtId="164" fontId="1" fillId="0" borderId="0" applyFont="0" applyFill="0" applyBorder="0" applyAlignment="0" applyProtection="0"/>
  </cellStyleXfs>
  <cellXfs count="816">
    <xf numFmtId="0" fontId="0" fillId="0" borderId="0" xfId="0"/>
    <xf numFmtId="0" fontId="9" fillId="0" borderId="1" xfId="0" applyFont="1" applyBorder="1"/>
    <xf numFmtId="0" fontId="9" fillId="0" borderId="1" xfId="0" applyNumberFormat="1" applyFont="1" applyBorder="1"/>
    <xf numFmtId="0" fontId="9" fillId="0" borderId="1" xfId="0" applyNumberFormat="1" applyFont="1" applyFill="1" applyBorder="1" applyAlignment="1">
      <alignment horizontal="right"/>
    </xf>
    <xf numFmtId="0" fontId="9" fillId="0" borderId="1" xfId="0" applyNumberFormat="1" applyFont="1" applyFill="1" applyBorder="1"/>
    <xf numFmtId="0" fontId="9" fillId="0" borderId="0" xfId="0" applyNumberFormat="1" applyFont="1" applyFill="1" applyBorder="1"/>
    <xf numFmtId="0" fontId="9" fillId="0" borderId="0" xfId="0" applyNumberFormat="1" applyFont="1" applyFill="1" applyBorder="1" applyAlignment="1">
      <alignment horizontal="right"/>
    </xf>
    <xf numFmtId="0" fontId="9" fillId="0" borderId="0" xfId="0" applyFont="1"/>
    <xf numFmtId="0" fontId="9" fillId="0" borderId="2" xfId="0" applyFont="1" applyBorder="1" applyAlignment="1">
      <alignment horizontal="left"/>
    </xf>
    <xf numFmtId="0" fontId="10" fillId="0" borderId="2" xfId="0" applyFont="1" applyBorder="1" applyAlignment="1">
      <alignment horizontal="left"/>
    </xf>
    <xf numFmtId="0" fontId="10" fillId="0" borderId="3" xfId="0" applyNumberFormat="1" applyFont="1" applyFill="1" applyBorder="1" applyAlignment="1">
      <alignment horizontal="left"/>
    </xf>
    <xf numFmtId="0" fontId="9" fillId="0" borderId="3" xfId="0" applyNumberFormat="1" applyFont="1" applyFill="1" applyBorder="1"/>
    <xf numFmtId="0" fontId="9" fillId="0" borderId="0" xfId="0" applyFont="1" applyBorder="1"/>
    <xf numFmtId="0" fontId="9" fillId="0" borderId="1" xfId="0" applyFont="1" applyFill="1" applyBorder="1" applyAlignment="1">
      <alignment horizontal="left"/>
    </xf>
    <xf numFmtId="0" fontId="10" fillId="0" borderId="1" xfId="0" applyNumberFormat="1" applyFont="1" applyFill="1" applyBorder="1" applyAlignment="1">
      <alignment horizontal="left"/>
    </xf>
    <xf numFmtId="0" fontId="10" fillId="0" borderId="0" xfId="0" applyNumberFormat="1" applyFont="1" applyFill="1" applyBorder="1" applyAlignment="1">
      <alignment horizontal="left"/>
    </xf>
    <xf numFmtId="0" fontId="10" fillId="0" borderId="0" xfId="0" applyNumberFormat="1"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left"/>
    </xf>
    <xf numFmtId="0" fontId="9" fillId="0" borderId="0" xfId="0" applyFont="1" applyFill="1" applyBorder="1" applyAlignment="1">
      <alignment horizontal="left"/>
    </xf>
    <xf numFmtId="0" fontId="9" fillId="0" borderId="0" xfId="0" applyNumberFormat="1" applyFont="1" applyFill="1" applyBorder="1" applyAlignment="1">
      <alignment horizontal="center"/>
    </xf>
    <xf numFmtId="0" fontId="9" fillId="0" borderId="0" xfId="0" applyFont="1" applyFill="1" applyBorder="1" applyAlignment="1">
      <alignment horizontal="right"/>
    </xf>
    <xf numFmtId="0" fontId="9" fillId="0" borderId="0" xfId="0" applyFont="1" applyFill="1" applyBorder="1"/>
    <xf numFmtId="0" fontId="10" fillId="0" borderId="0" xfId="0" applyFont="1" applyFill="1" applyBorder="1" applyAlignment="1">
      <alignment horizontal="right"/>
    </xf>
    <xf numFmtId="0" fontId="10" fillId="2" borderId="0" xfId="0" applyFont="1" applyFill="1" applyBorder="1" applyAlignment="1">
      <alignment horizontal="right"/>
    </xf>
    <xf numFmtId="0" fontId="9" fillId="0" borderId="0" xfId="0" applyFont="1" applyBorder="1" applyAlignment="1">
      <alignment horizontal="left"/>
    </xf>
    <xf numFmtId="0" fontId="9" fillId="0" borderId="0" xfId="0" applyNumberFormat="1" applyFont="1" applyBorder="1"/>
    <xf numFmtId="0" fontId="9" fillId="0" borderId="0" xfId="0" applyFont="1" applyAlignment="1">
      <alignment horizontal="left"/>
    </xf>
    <xf numFmtId="0" fontId="9" fillId="0" borderId="0" xfId="0" applyNumberFormat="1" applyFont="1" applyAlignment="1">
      <alignment horizontal="left"/>
    </xf>
    <xf numFmtId="0" fontId="9" fillId="0" borderId="0" xfId="0" applyFont="1" applyFill="1"/>
    <xf numFmtId="0" fontId="9" fillId="2" borderId="0" xfId="0" applyFont="1" applyFill="1"/>
    <xf numFmtId="0" fontId="9" fillId="0" borderId="0" xfId="0" applyNumberFormat="1" applyFont="1"/>
    <xf numFmtId="0" fontId="9" fillId="0" borderId="0" xfId="0" applyNumberFormat="1" applyFont="1" applyFill="1" applyAlignment="1">
      <alignment horizontal="center"/>
    </xf>
    <xf numFmtId="0" fontId="9" fillId="0" borderId="0" xfId="0" applyNumberFormat="1" applyFont="1" applyFill="1"/>
    <xf numFmtId="10" fontId="9" fillId="2" borderId="0" xfId="0" applyNumberFormat="1" applyFont="1" applyFill="1"/>
    <xf numFmtId="0" fontId="9" fillId="0" borderId="0" xfId="0" applyNumberFormat="1" applyFont="1" applyAlignment="1">
      <alignment horizontal="center" vertical="center"/>
    </xf>
    <xf numFmtId="10" fontId="9" fillId="2" borderId="0" xfId="0" quotePrefix="1" applyNumberFormat="1" applyFont="1" applyFill="1"/>
    <xf numFmtId="0" fontId="9" fillId="0" borderId="1" xfId="0" applyNumberFormat="1" applyFont="1" applyBorder="1" applyAlignment="1">
      <alignment horizontal="left"/>
    </xf>
    <xf numFmtId="0" fontId="9" fillId="0" borderId="1" xfId="0" applyNumberFormat="1" applyFont="1" applyBorder="1" applyAlignment="1">
      <alignment horizontal="center" vertical="center"/>
    </xf>
    <xf numFmtId="0" fontId="10" fillId="0" borderId="0" xfId="0" applyNumberFormat="1" applyFont="1" applyFill="1" applyBorder="1" applyAlignment="1">
      <alignment horizontal="center"/>
    </xf>
    <xf numFmtId="0" fontId="9" fillId="0" borderId="0" xfId="0" applyFont="1" applyAlignment="1">
      <alignment horizontal="right"/>
    </xf>
    <xf numFmtId="0" fontId="9" fillId="0" borderId="0" xfId="0" applyFont="1" applyAlignment="1">
      <alignment horizontal="center"/>
    </xf>
    <xf numFmtId="0" fontId="9" fillId="0" borderId="0" xfId="0" applyFont="1" applyFill="1" applyAlignment="1">
      <alignment horizontal="left"/>
    </xf>
    <xf numFmtId="0" fontId="9" fillId="2" borderId="0" xfId="0" applyFont="1" applyFill="1" applyBorder="1"/>
    <xf numFmtId="0" fontId="9" fillId="0" borderId="0" xfId="0" applyNumberFormat="1" applyFont="1" applyAlignment="1"/>
    <xf numFmtId="0" fontId="9" fillId="0" borderId="0" xfId="0" applyFont="1" applyAlignment="1"/>
    <xf numFmtId="0" fontId="10" fillId="0" borderId="0" xfId="0" applyFont="1"/>
    <xf numFmtId="0" fontId="10" fillId="0" borderId="4" xfId="0" applyFont="1" applyBorder="1"/>
    <xf numFmtId="0" fontId="9" fillId="0" borderId="3" xfId="0" applyFont="1" applyBorder="1" applyAlignment="1">
      <alignment horizontal="left"/>
    </xf>
    <xf numFmtId="0" fontId="9" fillId="0" borderId="3" xfId="0" applyFont="1" applyBorder="1"/>
    <xf numFmtId="0" fontId="9" fillId="0" borderId="5" xfId="0" applyFont="1" applyBorder="1"/>
    <xf numFmtId="0" fontId="9" fillId="0" borderId="6" xfId="0" applyFont="1" applyBorder="1"/>
    <xf numFmtId="0" fontId="9" fillId="0" borderId="7" xfId="0" applyFont="1" applyBorder="1"/>
    <xf numFmtId="0" fontId="9" fillId="0" borderId="0" xfId="0" applyNumberFormat="1" applyFont="1" applyAlignment="1" applyProtection="1">
      <alignment horizontal="left"/>
      <protection locked="0"/>
    </xf>
    <xf numFmtId="0" fontId="9" fillId="0" borderId="0" xfId="0" applyFont="1" applyBorder="1" applyAlignment="1">
      <alignment horizontal="center"/>
    </xf>
    <xf numFmtId="0" fontId="9" fillId="0" borderId="1" xfId="0" applyFont="1" applyBorder="1" applyAlignment="1">
      <alignment horizontal="center"/>
    </xf>
    <xf numFmtId="0" fontId="9" fillId="0" borderId="1" xfId="0" applyFont="1" applyFill="1" applyBorder="1" applyAlignment="1">
      <alignment horizontal="right"/>
    </xf>
    <xf numFmtId="0" fontId="9" fillId="0" borderId="3" xfId="0" applyFont="1" applyBorder="1" applyAlignment="1">
      <alignment horizontal="center"/>
    </xf>
    <xf numFmtId="0" fontId="10" fillId="0" borderId="3" xfId="0" applyNumberFormat="1" applyFont="1" applyFill="1" applyBorder="1" applyAlignment="1">
      <alignment horizontal="center"/>
    </xf>
    <xf numFmtId="0" fontId="9" fillId="0" borderId="0" xfId="0" applyFont="1" applyAlignment="1" applyProtection="1">
      <alignment horizontal="left"/>
      <protection locked="0"/>
    </xf>
    <xf numFmtId="166" fontId="10" fillId="0" borderId="1" xfId="0" applyNumberFormat="1" applyFont="1" applyFill="1" applyBorder="1" applyAlignment="1">
      <alignment horizontal="left"/>
    </xf>
    <xf numFmtId="0" fontId="10" fillId="0" borderId="3" xfId="0" applyFont="1" applyFill="1" applyBorder="1" applyAlignment="1">
      <alignment horizontal="left"/>
    </xf>
    <xf numFmtId="0" fontId="9" fillId="0" borderId="0" xfId="0" applyFont="1" applyBorder="1" applyAlignment="1"/>
    <xf numFmtId="0" fontId="9" fillId="0" borderId="1" xfId="0" applyFont="1" applyBorder="1" applyAlignment="1">
      <alignment horizontal="left"/>
    </xf>
    <xf numFmtId="166" fontId="10" fillId="0" borderId="0" xfId="0" applyNumberFormat="1" applyFont="1" applyFill="1" applyBorder="1" applyAlignment="1">
      <alignment horizontal="left"/>
    </xf>
    <xf numFmtId="0" fontId="10" fillId="0" borderId="0" xfId="0" applyFont="1" applyFill="1" applyBorder="1" applyAlignment="1">
      <alignment horizontal="left"/>
    </xf>
    <xf numFmtId="0" fontId="10" fillId="0" borderId="1" xfId="0" applyFont="1" applyFill="1" applyBorder="1" applyAlignment="1">
      <alignment horizontal="left"/>
    </xf>
    <xf numFmtId="0" fontId="10" fillId="0" borderId="1" xfId="0" applyNumberFormat="1" applyFont="1" applyFill="1" applyBorder="1" applyAlignment="1">
      <alignment horizontal="center"/>
    </xf>
    <xf numFmtId="0" fontId="10" fillId="0" borderId="0" xfId="0" applyFont="1" applyBorder="1" applyAlignment="1" applyProtection="1">
      <alignment horizontal="left"/>
      <protection locked="0"/>
    </xf>
    <xf numFmtId="0" fontId="11" fillId="0" borderId="0" xfId="0" applyFont="1" applyBorder="1" applyAlignment="1">
      <alignment horizontal="left"/>
    </xf>
    <xf numFmtId="0" fontId="9" fillId="0" borderId="6" xfId="0" applyNumberFormat="1" applyFont="1" applyFill="1" applyBorder="1"/>
    <xf numFmtId="0" fontId="9" fillId="0" borderId="8" xfId="0" applyFont="1" applyBorder="1"/>
    <xf numFmtId="0" fontId="10" fillId="0" borderId="0" xfId="0" applyNumberFormat="1" applyFont="1"/>
    <xf numFmtId="0" fontId="9" fillId="3" borderId="0" xfId="0" applyFont="1" applyFill="1"/>
    <xf numFmtId="0" fontId="9" fillId="0" borderId="0" xfId="0" applyFont="1" applyBorder="1" applyAlignment="1">
      <alignment horizontal="right"/>
    </xf>
    <xf numFmtId="168" fontId="9" fillId="0" borderId="0" xfId="0" applyNumberFormat="1" applyFont="1" applyFill="1"/>
    <xf numFmtId="169" fontId="9" fillId="0" borderId="0" xfId="0" applyNumberFormat="1" applyFont="1" applyAlignment="1">
      <alignment horizontal="left"/>
    </xf>
    <xf numFmtId="169" fontId="9" fillId="0" borderId="0" xfId="0" applyNumberFormat="1" applyFont="1" applyFill="1"/>
    <xf numFmtId="168" fontId="10" fillId="0" borderId="3" xfId="0" applyNumberFormat="1" applyFont="1" applyBorder="1"/>
    <xf numFmtId="168" fontId="10" fillId="0" borderId="2" xfId="0" applyNumberFormat="1" applyFont="1" applyBorder="1"/>
    <xf numFmtId="168" fontId="9" fillId="0" borderId="0" xfId="0" applyNumberFormat="1" applyFont="1" applyFill="1" applyBorder="1" applyAlignment="1">
      <alignment horizontal="center"/>
    </xf>
    <xf numFmtId="0" fontId="9" fillId="3" borderId="0" xfId="0" applyFont="1" applyFill="1" applyBorder="1" applyAlignment="1">
      <alignment horizontal="center"/>
    </xf>
    <xf numFmtId="0" fontId="9" fillId="0" borderId="0" xfId="0" applyFont="1" applyFill="1" applyBorder="1" applyAlignment="1">
      <alignment horizontal="center"/>
    </xf>
    <xf numFmtId="0" fontId="9" fillId="0" borderId="1" xfId="0" applyFont="1" applyFill="1" applyBorder="1" applyAlignment="1">
      <alignment horizontal="center"/>
    </xf>
    <xf numFmtId="0" fontId="9" fillId="0" borderId="0" xfId="0" applyFont="1" applyFill="1" applyAlignment="1">
      <alignment horizontal="center"/>
    </xf>
    <xf numFmtId="0" fontId="11" fillId="0" borderId="0" xfId="0" applyFont="1" applyBorder="1" applyAlignment="1">
      <alignment horizontal="center"/>
    </xf>
    <xf numFmtId="0" fontId="9" fillId="0" borderId="2" xfId="0" applyFont="1" applyBorder="1" applyAlignment="1">
      <alignment horizontal="center"/>
    </xf>
    <xf numFmtId="0" fontId="9" fillId="0" borderId="0" xfId="0" applyFont="1" applyAlignment="1" applyProtection="1">
      <alignment horizontal="center"/>
      <protection locked="0"/>
    </xf>
    <xf numFmtId="168" fontId="9" fillId="0" borderId="0" xfId="0" applyNumberFormat="1" applyFont="1" applyAlignment="1">
      <alignment horizontal="left"/>
    </xf>
    <xf numFmtId="168" fontId="9" fillId="0" borderId="1" xfId="0" applyNumberFormat="1" applyFont="1" applyFill="1" applyBorder="1" applyAlignment="1">
      <alignment horizontal="right"/>
    </xf>
    <xf numFmtId="168" fontId="9" fillId="0" borderId="0" xfId="0" applyNumberFormat="1" applyFont="1" applyAlignment="1"/>
    <xf numFmtId="0" fontId="11" fillId="4" borderId="0" xfId="0" applyFont="1" applyFill="1" applyAlignment="1">
      <alignment horizontal="left"/>
    </xf>
    <xf numFmtId="168" fontId="10" fillId="4" borderId="0" xfId="0" applyNumberFormat="1" applyFont="1" applyFill="1" applyAlignment="1">
      <alignment horizontal="left"/>
    </xf>
    <xf numFmtId="168" fontId="9" fillId="4" borderId="0" xfId="0" applyNumberFormat="1" applyFont="1" applyFill="1" applyAlignment="1">
      <alignment horizontal="center"/>
    </xf>
    <xf numFmtId="168" fontId="9" fillId="4" borderId="0" xfId="0" applyNumberFormat="1" applyFont="1" applyFill="1"/>
    <xf numFmtId="0" fontId="10" fillId="0" borderId="0" xfId="0" applyFont="1" applyFill="1"/>
    <xf numFmtId="0" fontId="9" fillId="0" borderId="2" xfId="0" applyFont="1" applyBorder="1"/>
    <xf numFmtId="0" fontId="7" fillId="0" borderId="0" xfId="0" applyFont="1" applyAlignment="1"/>
    <xf numFmtId="0" fontId="7" fillId="0" borderId="0" xfId="0" applyFont="1" applyBorder="1" applyAlignment="1"/>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Border="1" applyAlignment="1">
      <alignment horizontal="center" vertical="center"/>
    </xf>
    <xf numFmtId="0" fontId="9" fillId="0" borderId="10" xfId="0" applyFont="1" applyBorder="1"/>
    <xf numFmtId="0" fontId="9" fillId="5" borderId="0" xfId="0" applyFont="1" applyFill="1"/>
    <xf numFmtId="0" fontId="10" fillId="0" borderId="7" xfId="0" applyFont="1" applyBorder="1" applyAlignment="1">
      <alignment horizontal="right"/>
    </xf>
    <xf numFmtId="0" fontId="10" fillId="0" borderId="1" xfId="0" applyFont="1" applyBorder="1" applyAlignment="1">
      <alignment horizontal="right"/>
    </xf>
    <xf numFmtId="0" fontId="10" fillId="0" borderId="11" xfId="0" applyFont="1" applyBorder="1" applyAlignment="1">
      <alignment horizontal="right"/>
    </xf>
    <xf numFmtId="0" fontId="9" fillId="0" borderId="5" xfId="0" applyFont="1" applyFill="1" applyBorder="1"/>
    <xf numFmtId="0" fontId="10" fillId="0" borderId="7" xfId="0" applyFont="1" applyFill="1" applyBorder="1" applyAlignment="1">
      <alignment horizontal="right"/>
    </xf>
    <xf numFmtId="168" fontId="11" fillId="4" borderId="0" xfId="0" applyNumberFormat="1" applyFont="1" applyFill="1" applyAlignment="1">
      <alignment horizontal="left"/>
    </xf>
    <xf numFmtId="0" fontId="8" fillId="0" borderId="0" xfId="0" applyFont="1" applyBorder="1" applyAlignment="1">
      <alignment vertical="center"/>
    </xf>
    <xf numFmtId="0" fontId="8" fillId="0" borderId="0" xfId="0" applyFont="1" applyBorder="1" applyAlignment="1"/>
    <xf numFmtId="0" fontId="12" fillId="0" borderId="0" xfId="0" applyFont="1" applyBorder="1" applyAlignment="1">
      <alignment vertical="center"/>
    </xf>
    <xf numFmtId="0" fontId="7" fillId="0" borderId="0" xfId="0" applyFont="1" applyBorder="1" applyAlignment="1">
      <alignment vertical="top"/>
    </xf>
    <xf numFmtId="0" fontId="7" fillId="0" borderId="0" xfId="0" applyFont="1" applyBorder="1" applyAlignment="1">
      <alignment vertical="center"/>
    </xf>
    <xf numFmtId="0" fontId="7" fillId="6" borderId="9" xfId="0" applyFont="1" applyFill="1" applyBorder="1" applyAlignment="1"/>
    <xf numFmtId="0" fontId="7" fillId="7" borderId="4" xfId="0" applyFont="1" applyFill="1" applyBorder="1" applyAlignment="1"/>
    <xf numFmtId="0" fontId="7" fillId="0" borderId="0" xfId="0" applyFont="1" applyBorder="1" applyAlignment="1">
      <alignment horizontal="center" vertical="center"/>
    </xf>
    <xf numFmtId="0" fontId="0" fillId="0" borderId="0" xfId="0" applyBorder="1" applyAlignment="1">
      <alignment horizontal="center"/>
    </xf>
    <xf numFmtId="0" fontId="7" fillId="0" borderId="5" xfId="0" applyFont="1" applyBorder="1" applyAlignment="1">
      <alignment horizontal="center" vertical="top"/>
    </xf>
    <xf numFmtId="0" fontId="7" fillId="0" borderId="0" xfId="0" applyFont="1" applyBorder="1" applyAlignment="1">
      <alignment horizontal="center" vertical="top"/>
    </xf>
    <xf numFmtId="0" fontId="7" fillId="0" borderId="5" xfId="0" applyFont="1" applyBorder="1" applyAlignment="1">
      <alignment horizontal="center"/>
    </xf>
    <xf numFmtId="0" fontId="7" fillId="0" borderId="0" xfId="0" applyFont="1" applyBorder="1" applyAlignment="1">
      <alignment horizontal="center"/>
    </xf>
    <xf numFmtId="0" fontId="7" fillId="0" borderId="0" xfId="0" applyFont="1" applyAlignment="1">
      <alignment horizontal="center"/>
    </xf>
    <xf numFmtId="0" fontId="7" fillId="0" borderId="0" xfId="0" quotePrefix="1" applyFont="1" applyBorder="1" applyAlignment="1">
      <alignment vertical="top"/>
    </xf>
    <xf numFmtId="0" fontId="0" fillId="0" borderId="0" xfId="0" applyAlignment="1">
      <alignment vertical="top" wrapText="1"/>
    </xf>
    <xf numFmtId="0" fontId="7" fillId="0" borderId="0" xfId="0" applyFont="1" applyAlignment="1">
      <alignment vertical="top"/>
    </xf>
    <xf numFmtId="0" fontId="8" fillId="8" borderId="9" xfId="0" applyFont="1" applyFill="1" applyBorder="1" applyAlignment="1">
      <alignment horizontal="center"/>
    </xf>
    <xf numFmtId="0" fontId="7" fillId="0" borderId="6" xfId="0" applyFont="1" applyBorder="1" applyAlignment="1">
      <alignment horizontal="center" vertical="top"/>
    </xf>
    <xf numFmtId="0" fontId="2" fillId="0" borderId="0" xfId="0" applyFont="1" applyBorder="1" applyAlignment="1">
      <alignment vertical="center"/>
    </xf>
    <xf numFmtId="0" fontId="2" fillId="0" borderId="0" xfId="0" applyFont="1" applyBorder="1" applyAlignment="1">
      <alignment vertical="top"/>
    </xf>
    <xf numFmtId="0" fontId="14" fillId="0" borderId="0" xfId="0" applyFont="1" applyFill="1"/>
    <xf numFmtId="0" fontId="15" fillId="0" borderId="0" xfId="0" applyFont="1" applyFill="1"/>
    <xf numFmtId="0" fontId="15" fillId="0" borderId="0" xfId="0" applyFont="1" applyFill="1" applyBorder="1" applyAlignment="1">
      <alignment horizontal="center"/>
    </xf>
    <xf numFmtId="0" fontId="15" fillId="0" borderId="0" xfId="0" applyFont="1"/>
    <xf numFmtId="0" fontId="15" fillId="0" borderId="0" xfId="0" applyFont="1" applyFill="1" applyBorder="1"/>
    <xf numFmtId="0" fontId="15" fillId="0" borderId="0" xfId="0" applyFont="1" applyAlignment="1">
      <alignment horizontal="center"/>
    </xf>
    <xf numFmtId="0" fontId="15" fillId="0" borderId="1" xfId="0" applyFont="1" applyBorder="1"/>
    <xf numFmtId="0" fontId="15" fillId="0" borderId="2" xfId="0" applyFont="1" applyFill="1" applyBorder="1" applyAlignment="1">
      <alignment horizontal="left"/>
    </xf>
    <xf numFmtId="0" fontId="15" fillId="0" borderId="1" xfId="0" applyFont="1" applyFill="1" applyBorder="1" applyAlignment="1">
      <alignment horizontal="left"/>
    </xf>
    <xf numFmtId="0" fontId="15" fillId="0" borderId="1" xfId="0" applyFont="1" applyFill="1" applyBorder="1"/>
    <xf numFmtId="0" fontId="15" fillId="0" borderId="0" xfId="0" applyFont="1" applyFill="1" applyBorder="1" applyAlignment="1">
      <alignment horizontal="left"/>
    </xf>
    <xf numFmtId="0" fontId="15" fillId="0" borderId="0" xfId="0" applyFont="1" applyFill="1" applyBorder="1" applyAlignment="1">
      <alignment horizontal="right"/>
    </xf>
    <xf numFmtId="0" fontId="15" fillId="0" borderId="0" xfId="0" applyNumberFormat="1" applyFont="1" applyFill="1" applyBorder="1"/>
    <xf numFmtId="0" fontId="14" fillId="0" borderId="0" xfId="0" applyFont="1" applyFill="1" applyBorder="1"/>
    <xf numFmtId="0" fontId="15" fillId="0" borderId="0" xfId="0" applyFont="1" applyFill="1" applyAlignment="1">
      <alignment horizontal="right"/>
    </xf>
    <xf numFmtId="0" fontId="15" fillId="0" borderId="0" xfId="0" applyFont="1" applyBorder="1" applyAlignment="1">
      <alignment horizontal="center"/>
    </xf>
    <xf numFmtId="0" fontId="15" fillId="3" borderId="9" xfId="0" applyFont="1" applyFill="1" applyBorder="1" applyAlignment="1">
      <alignment horizontal="center"/>
    </xf>
    <xf numFmtId="0" fontId="15" fillId="0" borderId="0" xfId="0" applyFont="1" applyAlignment="1">
      <alignment horizontal="justify"/>
    </xf>
    <xf numFmtId="3" fontId="15" fillId="0" borderId="0" xfId="0" applyNumberFormat="1" applyFont="1" applyFill="1" applyAlignment="1">
      <alignment horizontal="left"/>
    </xf>
    <xf numFmtId="0" fontId="15" fillId="3" borderId="0" xfId="0" applyFont="1" applyFill="1" applyAlignment="1">
      <alignment horizontal="center"/>
    </xf>
    <xf numFmtId="0" fontId="15" fillId="0" borderId="0" xfId="0" applyFont="1" applyAlignment="1"/>
    <xf numFmtId="0" fontId="15" fillId="0" borderId="0" xfId="0" applyFont="1" applyAlignment="1">
      <alignment horizontal="right"/>
    </xf>
    <xf numFmtId="167" fontId="15" fillId="5" borderId="0" xfId="0" applyNumberFormat="1" applyFont="1" applyFill="1" applyAlignment="1">
      <alignment horizontal="left"/>
    </xf>
    <xf numFmtId="0" fontId="15" fillId="3" borderId="0" xfId="0" applyFont="1" applyFill="1" applyBorder="1" applyAlignment="1" applyProtection="1">
      <alignment horizontal="center"/>
      <protection locked="0"/>
    </xf>
    <xf numFmtId="0" fontId="14" fillId="0" borderId="9" xfId="0" applyFont="1" applyBorder="1" applyAlignment="1">
      <alignment horizontal="center"/>
    </xf>
    <xf numFmtId="0" fontId="14" fillId="0" borderId="0" xfId="0" applyNumberFormat="1" applyFont="1" applyBorder="1" applyAlignment="1" applyProtection="1">
      <alignment horizontal="left"/>
      <protection locked="0"/>
    </xf>
    <xf numFmtId="0" fontId="15" fillId="0" borderId="0" xfId="0" applyFont="1" applyFill="1" applyBorder="1" applyAlignment="1" applyProtection="1">
      <alignment horizontal="left"/>
      <protection locked="0"/>
    </xf>
    <xf numFmtId="167" fontId="15" fillId="0" borderId="0" xfId="0" applyNumberFormat="1" applyFont="1" applyAlignment="1">
      <alignment horizontal="center"/>
    </xf>
    <xf numFmtId="0" fontId="15" fillId="5" borderId="12" xfId="0" applyFont="1" applyFill="1" applyBorder="1" applyAlignment="1">
      <alignment horizontal="center"/>
    </xf>
    <xf numFmtId="0" fontId="14" fillId="0" borderId="0" xfId="0" applyNumberFormat="1" applyFont="1" applyFill="1" applyBorder="1" applyAlignment="1" applyProtection="1">
      <alignment horizontal="right"/>
      <protection locked="0"/>
    </xf>
    <xf numFmtId="0" fontId="14" fillId="0" borderId="0" xfId="0" applyNumberFormat="1" applyFont="1" applyFill="1" applyBorder="1" applyAlignment="1" applyProtection="1">
      <alignment horizontal="center"/>
      <protection locked="0"/>
    </xf>
    <xf numFmtId="0" fontId="14" fillId="5" borderId="13" xfId="0" applyNumberFormat="1" applyFont="1" applyFill="1" applyBorder="1" applyAlignment="1" applyProtection="1">
      <alignment horizontal="right"/>
      <protection locked="0"/>
    </xf>
    <xf numFmtId="0" fontId="14" fillId="5" borderId="0" xfId="0" applyNumberFormat="1" applyFont="1" applyFill="1" applyBorder="1" applyAlignment="1" applyProtection="1">
      <alignment horizontal="right"/>
      <protection locked="0"/>
    </xf>
    <xf numFmtId="0" fontId="14" fillId="3" borderId="0" xfId="0" applyNumberFormat="1" applyFont="1" applyFill="1" applyBorder="1" applyAlignment="1" applyProtection="1">
      <alignment horizontal="right"/>
      <protection locked="0"/>
    </xf>
    <xf numFmtId="0" fontId="14" fillId="2" borderId="0" xfId="0" applyNumberFormat="1" applyFont="1" applyFill="1" applyBorder="1" applyAlignment="1" applyProtection="1">
      <alignment horizontal="right"/>
      <protection locked="0"/>
    </xf>
    <xf numFmtId="0" fontId="15" fillId="0" borderId="0" xfId="0" applyFont="1" applyFill="1" applyAlignment="1">
      <alignment horizontal="left"/>
    </xf>
    <xf numFmtId="0" fontId="15" fillId="0" borderId="0" xfId="0" applyFont="1" applyFill="1" applyAlignment="1" applyProtection="1">
      <alignment horizontal="right"/>
      <protection locked="0"/>
    </xf>
    <xf numFmtId="0" fontId="15" fillId="3" borderId="0" xfId="0" applyNumberFormat="1" applyFont="1" applyFill="1" applyAlignment="1" applyProtection="1">
      <alignment horizontal="left"/>
      <protection locked="0"/>
    </xf>
    <xf numFmtId="0" fontId="15" fillId="0" borderId="0" xfId="0" applyFont="1" applyFill="1" applyAlignment="1">
      <alignment horizontal="center"/>
    </xf>
    <xf numFmtId="0" fontId="15" fillId="5" borderId="14" xfId="0" applyFont="1" applyFill="1" applyBorder="1" applyAlignment="1">
      <alignment horizontal="center"/>
    </xf>
    <xf numFmtId="0" fontId="15" fillId="2" borderId="0" xfId="0" applyNumberFormat="1" applyFont="1" applyFill="1" applyAlignment="1" applyProtection="1">
      <alignment horizontal="right"/>
      <protection locked="0"/>
    </xf>
    <xf numFmtId="0" fontId="15" fillId="0" borderId="0" xfId="0" applyNumberFormat="1" applyFont="1" applyFill="1" applyAlignment="1" applyProtection="1">
      <alignment horizontal="right"/>
      <protection locked="0"/>
    </xf>
    <xf numFmtId="0" fontId="15" fillId="3" borderId="0" xfId="0" applyFont="1" applyFill="1" applyBorder="1" applyAlignment="1" applyProtection="1">
      <alignment horizontal="left"/>
      <protection locked="0"/>
    </xf>
    <xf numFmtId="0" fontId="15" fillId="0" borderId="0" xfId="0" applyNumberFormat="1" applyFont="1" applyAlignment="1" applyProtection="1">
      <alignment horizontal="center"/>
      <protection locked="0"/>
    </xf>
    <xf numFmtId="0" fontId="15" fillId="0" borderId="0" xfId="0" applyNumberFormat="1" applyFont="1" applyProtection="1">
      <protection locked="0"/>
    </xf>
    <xf numFmtId="0" fontId="15" fillId="0" borderId="0" xfId="0" applyNumberFormat="1" applyFont="1" applyFill="1" applyBorder="1" applyAlignment="1" applyProtection="1">
      <alignment horizontal="right"/>
      <protection locked="0"/>
    </xf>
    <xf numFmtId="0" fontId="15" fillId="0" borderId="0" xfId="0" applyNumberFormat="1" applyFont="1" applyFill="1" applyProtection="1">
      <protection locked="0"/>
    </xf>
    <xf numFmtId="0" fontId="15" fillId="5" borderId="0" xfId="0" applyNumberFormat="1" applyFont="1" applyFill="1" applyAlignment="1" applyProtection="1">
      <alignment horizontal="right"/>
      <protection locked="0"/>
    </xf>
    <xf numFmtId="0" fontId="15" fillId="3" borderId="0" xfId="0" applyNumberFormat="1" applyFont="1" applyFill="1" applyProtection="1">
      <protection locked="0"/>
    </xf>
    <xf numFmtId="0" fontId="15" fillId="0" borderId="0" xfId="0" applyFont="1" applyAlignment="1" applyProtection="1">
      <alignment horizontal="center"/>
      <protection locked="0"/>
    </xf>
    <xf numFmtId="0" fontId="15" fillId="5" borderId="0" xfId="0" applyNumberFormat="1" applyFont="1" applyFill="1" applyProtection="1">
      <protection locked="0"/>
    </xf>
    <xf numFmtId="0" fontId="15" fillId="0" borderId="1" xfId="0" applyNumberFormat="1" applyFont="1" applyBorder="1" applyAlignment="1" applyProtection="1">
      <alignment horizontal="center"/>
      <protection locked="0"/>
    </xf>
    <xf numFmtId="0" fontId="15" fillId="0" borderId="1" xfId="0" applyFont="1" applyBorder="1" applyAlignment="1" applyProtection="1">
      <alignment horizontal="center"/>
      <protection locked="0"/>
    </xf>
    <xf numFmtId="0" fontId="15" fillId="5" borderId="15" xfId="0" applyFont="1" applyFill="1" applyBorder="1" applyAlignment="1">
      <alignment horizontal="center"/>
    </xf>
    <xf numFmtId="165" fontId="15" fillId="0" borderId="1" xfId="0" applyNumberFormat="1" applyFont="1" applyFill="1" applyBorder="1" applyAlignment="1">
      <alignment horizontal="center"/>
    </xf>
    <xf numFmtId="0" fontId="15" fillId="5" borderId="0" xfId="0" quotePrefix="1" applyNumberFormat="1" applyFont="1" applyFill="1" applyProtection="1">
      <protection locked="0"/>
    </xf>
    <xf numFmtId="0" fontId="15" fillId="2" borderId="0" xfId="0" applyNumberFormat="1" applyFont="1" applyFill="1" applyProtection="1">
      <protection locked="0"/>
    </xf>
    <xf numFmtId="0" fontId="15" fillId="0" borderId="3" xfId="0" applyFont="1" applyFill="1" applyBorder="1"/>
    <xf numFmtId="0" fontId="15" fillId="0" borderId="1" xfId="0" applyFont="1" applyFill="1" applyBorder="1" applyAlignment="1">
      <alignment horizontal="center"/>
    </xf>
    <xf numFmtId="0" fontId="15" fillId="0" borderId="0" xfId="0" applyFont="1" applyBorder="1"/>
    <xf numFmtId="0" fontId="15" fillId="0" borderId="10" xfId="0" applyNumberFormat="1" applyFont="1" applyFill="1" applyBorder="1" applyProtection="1">
      <protection locked="0"/>
    </xf>
    <xf numFmtId="0" fontId="15" fillId="0" borderId="12" xfId="0" applyNumberFormat="1" applyFont="1" applyFill="1" applyBorder="1" applyProtection="1">
      <protection locked="0"/>
    </xf>
    <xf numFmtId="0" fontId="15" fillId="0" borderId="5" xfId="0" applyFont="1" applyBorder="1"/>
    <xf numFmtId="0" fontId="15" fillId="0" borderId="2" xfId="0" applyFont="1" applyBorder="1"/>
    <xf numFmtId="0" fontId="15" fillId="0" borderId="10" xfId="0" applyFont="1" applyBorder="1"/>
    <xf numFmtId="0" fontId="14" fillId="0" borderId="3" xfId="0" applyNumberFormat="1" applyFont="1" applyBorder="1" applyAlignment="1" applyProtection="1">
      <alignment horizontal="center"/>
      <protection locked="0"/>
    </xf>
    <xf numFmtId="0" fontId="14" fillId="0" borderId="3" xfId="0" applyNumberFormat="1" applyFont="1" applyBorder="1" applyAlignment="1" applyProtection="1">
      <protection locked="0"/>
    </xf>
    <xf numFmtId="0" fontId="15" fillId="0" borderId="0" xfId="0" applyNumberFormat="1" applyFont="1" applyBorder="1" applyProtection="1">
      <protection locked="0"/>
    </xf>
    <xf numFmtId="0" fontId="15" fillId="4" borderId="0" xfId="0" applyFont="1" applyFill="1"/>
    <xf numFmtId="0" fontId="15" fillId="4" borderId="0" xfId="0" applyFont="1" applyFill="1" applyAlignment="1">
      <alignment horizontal="center"/>
    </xf>
    <xf numFmtId="0" fontId="15" fillId="3" borderId="0" xfId="0" applyFont="1" applyFill="1" applyBorder="1" applyAlignment="1" applyProtection="1">
      <alignment horizontal="right"/>
      <protection locked="0"/>
    </xf>
    <xf numFmtId="0" fontId="15" fillId="3" borderId="0" xfId="0" applyNumberFormat="1" applyFont="1" applyFill="1" applyBorder="1" applyAlignment="1" applyProtection="1">
      <alignment horizontal="left"/>
      <protection locked="0"/>
    </xf>
    <xf numFmtId="0" fontId="15" fillId="3" borderId="0" xfId="0" applyNumberFormat="1" applyFont="1" applyFill="1" applyBorder="1" applyAlignment="1" applyProtection="1">
      <alignment horizontal="right"/>
      <protection locked="0"/>
    </xf>
    <xf numFmtId="0" fontId="15" fillId="0" borderId="0" xfId="0" applyNumberFormat="1" applyFont="1" applyFill="1" applyAlignment="1" applyProtection="1">
      <alignment horizontal="center"/>
      <protection locked="0"/>
    </xf>
    <xf numFmtId="0" fontId="15" fillId="0" borderId="0" xfId="0" applyNumberFormat="1" applyFont="1" applyFill="1" applyBorder="1" applyAlignment="1" applyProtection="1">
      <alignment horizontal="center"/>
      <protection locked="0"/>
    </xf>
    <xf numFmtId="0" fontId="15" fillId="0" borderId="0" xfId="0" applyNumberFormat="1" applyFont="1" applyBorder="1" applyAlignment="1" applyProtection="1">
      <alignment horizontal="center"/>
      <protection locked="0"/>
    </xf>
    <xf numFmtId="0" fontId="15" fillId="5" borderId="0" xfId="0" applyNumberFormat="1" applyFont="1" applyFill="1" applyBorder="1" applyProtection="1">
      <protection locked="0"/>
    </xf>
    <xf numFmtId="0" fontId="15" fillId="3" borderId="0" xfId="0" applyNumberFormat="1" applyFont="1" applyFill="1" applyBorder="1" applyProtection="1">
      <protection locked="0"/>
    </xf>
    <xf numFmtId="0" fontId="15" fillId="3" borderId="0" xfId="0" applyFont="1" applyFill="1" applyAlignment="1" applyProtection="1">
      <alignment horizontal="right"/>
      <protection locked="0"/>
    </xf>
    <xf numFmtId="0" fontId="15" fillId="3" borderId="0" xfId="0" applyNumberFormat="1" applyFont="1" applyFill="1" applyAlignment="1" applyProtection="1">
      <alignment horizontal="right"/>
      <protection locked="0"/>
    </xf>
    <xf numFmtId="0" fontId="15" fillId="3" borderId="0" xfId="0" quotePrefix="1" applyNumberFormat="1" applyFont="1" applyFill="1" applyBorder="1" applyAlignment="1" applyProtection="1">
      <alignment horizontal="left"/>
      <protection locked="0"/>
    </xf>
    <xf numFmtId="0" fontId="15" fillId="0" borderId="0" xfId="0" applyNumberFormat="1" applyFont="1" applyAlignment="1" applyProtection="1">
      <alignment horizontal="right"/>
      <protection locked="0"/>
    </xf>
    <xf numFmtId="0" fontId="16" fillId="4" borderId="0" xfId="0" applyFont="1" applyFill="1" applyAlignment="1">
      <alignment horizontal="left"/>
    </xf>
    <xf numFmtId="0" fontId="15" fillId="4" borderId="0" xfId="0" applyFont="1" applyFill="1" applyAlignment="1" applyProtection="1">
      <alignment horizontal="right"/>
      <protection locked="0"/>
    </xf>
    <xf numFmtId="0" fontId="15" fillId="4" borderId="0" xfId="0" applyNumberFormat="1" applyFont="1" applyFill="1" applyAlignment="1" applyProtection="1">
      <alignment horizontal="left"/>
      <protection locked="0"/>
    </xf>
    <xf numFmtId="0" fontId="15" fillId="4" borderId="0" xfId="0" applyNumberFormat="1" applyFont="1" applyFill="1" applyAlignment="1" applyProtection="1">
      <alignment horizontal="right"/>
      <protection locked="0"/>
    </xf>
    <xf numFmtId="0" fontId="15" fillId="4" borderId="0" xfId="0" applyNumberFormat="1" applyFont="1" applyFill="1" applyAlignment="1" applyProtection="1">
      <alignment horizontal="center"/>
      <protection locked="0"/>
    </xf>
    <xf numFmtId="0" fontId="15" fillId="0" borderId="0" xfId="0" applyNumberFormat="1" applyFont="1" applyFill="1" applyBorder="1" applyProtection="1">
      <protection locked="0"/>
    </xf>
    <xf numFmtId="0" fontId="15" fillId="3" borderId="0" xfId="0" applyFont="1" applyFill="1" applyAlignment="1">
      <alignment horizontal="right"/>
    </xf>
    <xf numFmtId="0" fontId="15" fillId="3" borderId="0" xfId="0" applyNumberFormat="1" applyFont="1" applyFill="1" applyAlignment="1">
      <alignment horizontal="left"/>
    </xf>
    <xf numFmtId="0" fontId="17" fillId="0" borderId="0" xfId="0" applyFont="1" applyFill="1" applyAlignment="1">
      <alignment horizontal="left"/>
    </xf>
    <xf numFmtId="0" fontId="17" fillId="0" borderId="0" xfId="0" applyNumberFormat="1" applyFont="1" applyFill="1" applyAlignment="1" applyProtection="1">
      <alignment horizontal="right"/>
      <protection locked="0"/>
    </xf>
    <xf numFmtId="0" fontId="15" fillId="0" borderId="0" xfId="0" applyNumberFormat="1" applyFont="1" applyFill="1" applyAlignment="1" applyProtection="1">
      <alignment horizontal="left"/>
      <protection locked="0"/>
    </xf>
    <xf numFmtId="0" fontId="15" fillId="0" borderId="1" xfId="0" applyNumberFormat="1" applyFont="1" applyFill="1" applyBorder="1" applyAlignment="1" applyProtection="1">
      <alignment horizontal="center"/>
      <protection locked="0"/>
    </xf>
    <xf numFmtId="0" fontId="15" fillId="0" borderId="1" xfId="0" applyNumberFormat="1" applyFont="1" applyFill="1" applyBorder="1" applyAlignment="1" applyProtection="1">
      <alignment horizontal="right"/>
      <protection locked="0"/>
    </xf>
    <xf numFmtId="168" fontId="15" fillId="0" borderId="0" xfId="0" applyNumberFormat="1" applyFont="1" applyFill="1" applyAlignment="1">
      <alignment horizontal="center"/>
    </xf>
    <xf numFmtId="168" fontId="15" fillId="0" borderId="0" xfId="0" applyNumberFormat="1" applyFont="1"/>
    <xf numFmtId="168" fontId="15" fillId="0" borderId="0" xfId="0" applyNumberFormat="1" applyFont="1" applyFill="1" applyBorder="1" applyAlignment="1" applyProtection="1">
      <alignment horizontal="center"/>
      <protection locked="0"/>
    </xf>
    <xf numFmtId="0" fontId="15" fillId="0" borderId="0" xfId="0" applyFont="1" applyAlignment="1">
      <alignment horizontal="left"/>
    </xf>
    <xf numFmtId="168" fontId="15" fillId="0" borderId="0" xfId="0" applyNumberFormat="1" applyFont="1" applyFill="1" applyAlignment="1" applyProtection="1">
      <alignment horizontal="center"/>
      <protection locked="0"/>
    </xf>
    <xf numFmtId="0" fontId="18" fillId="0" borderId="0" xfId="0" applyNumberFormat="1" applyFont="1" applyAlignment="1" applyProtection="1">
      <protection locked="0"/>
    </xf>
    <xf numFmtId="0" fontId="15" fillId="0" borderId="0" xfId="0" applyNumberFormat="1" applyFont="1" applyAlignment="1" applyProtection="1">
      <protection locked="0"/>
    </xf>
    <xf numFmtId="168" fontId="15" fillId="0" borderId="0" xfId="0" applyNumberFormat="1" applyFont="1" applyFill="1" applyBorder="1" applyAlignment="1">
      <alignment horizontal="center"/>
    </xf>
    <xf numFmtId="0" fontId="15" fillId="0" borderId="0" xfId="0" applyNumberFormat="1" applyFont="1" applyAlignment="1" applyProtection="1">
      <alignment horizontal="left"/>
      <protection locked="0"/>
    </xf>
    <xf numFmtId="168" fontId="15" fillId="0" borderId="0" xfId="0" applyNumberFormat="1" applyFont="1" applyAlignment="1" applyProtection="1">
      <alignment horizontal="left"/>
      <protection locked="0"/>
    </xf>
    <xf numFmtId="168" fontId="15" fillId="0" borderId="0" xfId="0" applyNumberFormat="1" applyFont="1" applyFill="1" applyBorder="1" applyAlignment="1" applyProtection="1">
      <alignment horizontal="right"/>
      <protection locked="0"/>
    </xf>
    <xf numFmtId="0" fontId="15" fillId="0" borderId="0" xfId="0" applyNumberFormat="1" applyFont="1" applyFill="1" applyBorder="1" applyAlignment="1" applyProtection="1">
      <protection locked="0"/>
    </xf>
    <xf numFmtId="0" fontId="15" fillId="0" borderId="0" xfId="0" applyNumberFormat="1" applyFont="1" applyFill="1" applyBorder="1" applyAlignment="1" applyProtection="1">
      <alignment horizontal="left"/>
      <protection locked="0"/>
    </xf>
    <xf numFmtId="168" fontId="15" fillId="0" borderId="0" xfId="0" applyNumberFormat="1" applyFont="1" applyAlignment="1" applyProtection="1">
      <alignment horizontal="center"/>
      <protection locked="0"/>
    </xf>
    <xf numFmtId="168" fontId="15" fillId="0" borderId="0" xfId="0" applyNumberFormat="1" applyFont="1" applyFill="1" applyAlignment="1" applyProtection="1">
      <protection locked="0"/>
    </xf>
    <xf numFmtId="0" fontId="15" fillId="0" borderId="0" xfId="0" applyNumberFormat="1" applyFont="1" applyFill="1" applyAlignment="1" applyProtection="1">
      <protection locked="0"/>
    </xf>
    <xf numFmtId="0" fontId="14" fillId="0" borderId="5" xfId="0" applyNumberFormat="1" applyFont="1" applyFill="1" applyBorder="1" applyAlignment="1" applyProtection="1">
      <alignment horizontal="left"/>
      <protection locked="0"/>
    </xf>
    <xf numFmtId="0" fontId="15" fillId="0" borderId="2" xfId="0" applyNumberFormat="1" applyFont="1" applyFill="1" applyBorder="1" applyAlignment="1" applyProtection="1">
      <alignment horizontal="left"/>
      <protection locked="0"/>
    </xf>
    <xf numFmtId="0" fontId="15" fillId="0" borderId="2" xfId="0" applyNumberFormat="1" applyFont="1" applyFill="1" applyBorder="1" applyAlignment="1" applyProtection="1">
      <alignment horizontal="center"/>
      <protection locked="0"/>
    </xf>
    <xf numFmtId="0" fontId="15" fillId="0" borderId="2" xfId="0" applyNumberFormat="1" applyFont="1" applyFill="1" applyBorder="1" applyAlignment="1" applyProtection="1">
      <protection locked="0"/>
    </xf>
    <xf numFmtId="0" fontId="15" fillId="0" borderId="10" xfId="0" applyNumberFormat="1" applyFont="1" applyFill="1" applyBorder="1" applyAlignment="1" applyProtection="1">
      <protection locked="0"/>
    </xf>
    <xf numFmtId="0" fontId="15" fillId="0" borderId="6" xfId="0" applyFont="1" applyFill="1" applyBorder="1"/>
    <xf numFmtId="0" fontId="15" fillId="0" borderId="16" xfId="0" applyNumberFormat="1" applyFont="1" applyFill="1" applyBorder="1" applyAlignment="1" applyProtection="1">
      <protection locked="0"/>
    </xf>
    <xf numFmtId="0" fontId="15" fillId="0" borderId="0" xfId="0" applyNumberFormat="1" applyFont="1" applyBorder="1" applyAlignment="1" applyProtection="1">
      <alignment horizontal="left"/>
      <protection locked="0"/>
    </xf>
    <xf numFmtId="0" fontId="19" fillId="0" borderId="0" xfId="0" applyFont="1"/>
    <xf numFmtId="0" fontId="14" fillId="0" borderId="0" xfId="0" applyNumberFormat="1" applyFont="1" applyAlignment="1" applyProtection="1">
      <protection locked="0"/>
    </xf>
    <xf numFmtId="0" fontId="14" fillId="0" borderId="4" xfId="0" applyNumberFormat="1" applyFont="1" applyBorder="1" applyAlignment="1" applyProtection="1">
      <protection locked="0"/>
    </xf>
    <xf numFmtId="0" fontId="14" fillId="0" borderId="4" xfId="0" applyNumberFormat="1" applyFont="1" applyBorder="1" applyAlignment="1" applyProtection="1">
      <alignment horizontal="left"/>
      <protection locked="0"/>
    </xf>
    <xf numFmtId="0" fontId="14" fillId="0" borderId="3" xfId="0" applyNumberFormat="1" applyFont="1" applyBorder="1" applyAlignment="1" applyProtection="1">
      <alignment horizontal="left"/>
      <protection locked="0"/>
    </xf>
    <xf numFmtId="0" fontId="15" fillId="0" borderId="3" xfId="0" applyNumberFormat="1" applyFont="1" applyBorder="1" applyAlignment="1" applyProtection="1">
      <protection locked="0"/>
    </xf>
    <xf numFmtId="0" fontId="16" fillId="0" borderId="3" xfId="0" applyNumberFormat="1" applyFont="1" applyBorder="1" applyAlignment="1" applyProtection="1">
      <alignment horizontal="left"/>
      <protection locked="0"/>
    </xf>
    <xf numFmtId="0" fontId="15" fillId="0" borderId="8" xfId="0" applyNumberFormat="1" applyFont="1" applyBorder="1" applyAlignment="1" applyProtection="1">
      <alignment horizontal="left"/>
      <protection locked="0"/>
    </xf>
    <xf numFmtId="0" fontId="14" fillId="0" borderId="0" xfId="0" applyNumberFormat="1" applyFont="1" applyAlignment="1" applyProtection="1">
      <alignment horizontal="left"/>
      <protection locked="0"/>
    </xf>
    <xf numFmtId="0" fontId="15" fillId="0" borderId="7" xfId="0" applyNumberFormat="1" applyFont="1" applyBorder="1" applyAlignment="1" applyProtection="1">
      <alignment horizontal="center"/>
      <protection locked="0"/>
    </xf>
    <xf numFmtId="0" fontId="15" fillId="0" borderId="1" xfId="0" applyNumberFormat="1" applyFont="1" applyBorder="1" applyAlignment="1" applyProtection="1">
      <alignment horizontal="left"/>
      <protection locked="0"/>
    </xf>
    <xf numFmtId="0" fontId="15" fillId="0" borderId="1" xfId="0" applyNumberFormat="1" applyFont="1" applyFill="1" applyBorder="1" applyAlignment="1" applyProtection="1">
      <protection locked="0"/>
    </xf>
    <xf numFmtId="0" fontId="15" fillId="0" borderId="11" xfId="0" applyNumberFormat="1" applyFont="1" applyFill="1" applyBorder="1" applyAlignment="1" applyProtection="1">
      <protection locked="0"/>
    </xf>
    <xf numFmtId="0" fontId="15" fillId="0" borderId="1" xfId="0" applyNumberFormat="1" applyFont="1" applyBorder="1"/>
    <xf numFmtId="0" fontId="15" fillId="0" borderId="1" xfId="0" applyFont="1" applyBorder="1" applyAlignment="1">
      <alignment horizontal="center"/>
    </xf>
    <xf numFmtId="0" fontId="15" fillId="0" borderId="1" xfId="0" applyNumberFormat="1" applyFont="1" applyFill="1" applyBorder="1" applyAlignment="1">
      <alignment horizontal="right"/>
    </xf>
    <xf numFmtId="0" fontId="15" fillId="0" borderId="1" xfId="0" applyNumberFormat="1" applyFont="1" applyFill="1" applyBorder="1" applyAlignment="1">
      <alignment horizontal="center"/>
    </xf>
    <xf numFmtId="0" fontId="15" fillId="0" borderId="0" xfId="0" applyNumberFormat="1" applyFont="1" applyFill="1" applyBorder="1" applyAlignment="1">
      <alignment horizontal="center"/>
    </xf>
    <xf numFmtId="0" fontId="15" fillId="0" borderId="0" xfId="0" applyNumberFormat="1" applyFont="1" applyFill="1" applyBorder="1" applyAlignment="1">
      <alignment horizontal="right"/>
    </xf>
    <xf numFmtId="0" fontId="14" fillId="0" borderId="3" xfId="0" applyNumberFormat="1" applyFont="1" applyFill="1" applyBorder="1" applyAlignment="1">
      <alignment horizontal="center"/>
    </xf>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left"/>
    </xf>
    <xf numFmtId="0" fontId="14" fillId="0" borderId="0" xfId="0" applyNumberFormat="1" applyFont="1" applyBorder="1" applyAlignment="1">
      <alignment horizontal="right"/>
    </xf>
    <xf numFmtId="0" fontId="15" fillId="0" borderId="0" xfId="0" applyNumberFormat="1" applyFont="1" applyFill="1" applyBorder="1" applyAlignment="1"/>
    <xf numFmtId="0" fontId="15" fillId="0" borderId="0" xfId="0" applyFont="1" applyBorder="1" applyAlignment="1">
      <alignment horizontal="left"/>
    </xf>
    <xf numFmtId="0" fontId="15" fillId="0" borderId="0" xfId="0" applyNumberFormat="1" applyFont="1" applyBorder="1"/>
    <xf numFmtId="0" fontId="15" fillId="0" borderId="0" xfId="0" applyNumberFormat="1" applyFont="1" applyAlignment="1">
      <alignment horizontal="left"/>
    </xf>
    <xf numFmtId="0" fontId="15" fillId="0" borderId="0" xfId="0" applyNumberFormat="1" applyFont="1"/>
    <xf numFmtId="0" fontId="15" fillId="0" borderId="0" xfId="0" applyNumberFormat="1" applyFont="1" applyFill="1" applyAlignment="1">
      <alignment horizontal="right"/>
    </xf>
    <xf numFmtId="0" fontId="15" fillId="0" borderId="0" xfId="0" applyNumberFormat="1" applyFont="1" applyFill="1" applyAlignment="1">
      <alignment horizontal="center"/>
    </xf>
    <xf numFmtId="0" fontId="15" fillId="0" borderId="0" xfId="0" applyNumberFormat="1" applyFont="1" applyFill="1"/>
    <xf numFmtId="0" fontId="15" fillId="0" borderId="1" xfId="0" applyNumberFormat="1" applyFont="1" applyBorder="1" applyAlignment="1">
      <alignment horizontal="left"/>
    </xf>
    <xf numFmtId="0" fontId="15" fillId="0" borderId="1" xfId="0" applyNumberFormat="1" applyFont="1" applyBorder="1" applyAlignment="1">
      <alignment horizontal="center"/>
    </xf>
    <xf numFmtId="0" fontId="15" fillId="0" borderId="0" xfId="0" applyNumberFormat="1" applyFont="1" applyFill="1" applyBorder="1" applyAlignment="1">
      <alignment horizontal="center" vertical="top"/>
    </xf>
    <xf numFmtId="0" fontId="15" fillId="0" borderId="11" xfId="0" applyNumberFormat="1" applyFont="1" applyFill="1" applyBorder="1" applyAlignment="1">
      <alignment horizontal="right"/>
    </xf>
    <xf numFmtId="0" fontId="15" fillId="0" borderId="11" xfId="0" applyNumberFormat="1" applyFont="1" applyFill="1" applyBorder="1" applyAlignment="1">
      <alignment horizontal="center" wrapText="1"/>
    </xf>
    <xf numFmtId="0" fontId="15" fillId="0" borderId="7" xfId="0" applyNumberFormat="1" applyFont="1" applyFill="1" applyBorder="1" applyAlignment="1">
      <alignment horizontal="center" wrapText="1"/>
    </xf>
    <xf numFmtId="0" fontId="14" fillId="0" borderId="6" xfId="0" applyNumberFormat="1" applyFont="1" applyBorder="1" applyAlignment="1">
      <alignment horizontal="center"/>
    </xf>
    <xf numFmtId="0" fontId="15" fillId="0" borderId="6" xfId="0" applyNumberFormat="1" applyFont="1" applyBorder="1"/>
    <xf numFmtId="0" fontId="14" fillId="0" borderId="0" xfId="0" applyNumberFormat="1" applyFont="1" applyFill="1" applyBorder="1" applyAlignment="1">
      <alignment horizontal="right"/>
    </xf>
    <xf numFmtId="0" fontId="14" fillId="0" borderId="16" xfId="0" applyNumberFormat="1" applyFont="1" applyFill="1" applyBorder="1" applyAlignment="1">
      <alignment horizontal="right"/>
    </xf>
    <xf numFmtId="0" fontId="15" fillId="0" borderId="6" xfId="0" applyNumberFormat="1" applyFont="1" applyFill="1" applyBorder="1" applyAlignment="1">
      <alignment horizontal="center"/>
    </xf>
    <xf numFmtId="0" fontId="15" fillId="0" borderId="16" xfId="0" applyNumberFormat="1" applyFont="1" applyFill="1" applyBorder="1" applyAlignment="1">
      <alignment horizontal="center"/>
    </xf>
    <xf numFmtId="0" fontId="15" fillId="0" borderId="0" xfId="0" applyNumberFormat="1" applyFont="1" applyAlignment="1">
      <alignment horizontal="right"/>
    </xf>
    <xf numFmtId="0" fontId="15" fillId="5" borderId="6" xfId="0" quotePrefix="1" applyNumberFormat="1" applyFont="1" applyFill="1" applyBorder="1" applyAlignment="1">
      <alignment horizontal="center"/>
    </xf>
    <xf numFmtId="0" fontId="15" fillId="5" borderId="6" xfId="0" applyNumberFormat="1" applyFont="1" applyFill="1" applyBorder="1" applyAlignment="1">
      <alignment horizontal="center"/>
    </xf>
    <xf numFmtId="0" fontId="15" fillId="0" borderId="16" xfId="0" applyNumberFormat="1" applyFont="1" applyFill="1" applyBorder="1" applyAlignment="1">
      <alignment horizontal="right"/>
    </xf>
    <xf numFmtId="0" fontId="15" fillId="3" borderId="14" xfId="0" applyNumberFormat="1" applyFont="1" applyFill="1" applyBorder="1" applyAlignment="1">
      <alignment horizontal="center"/>
    </xf>
    <xf numFmtId="0" fontId="20" fillId="0" borderId="0" xfId="0" applyNumberFormat="1" applyFont="1" applyBorder="1" applyAlignment="1">
      <alignment horizontal="left"/>
    </xf>
    <xf numFmtId="0" fontId="15" fillId="4" borderId="0" xfId="0" applyNumberFormat="1" applyFont="1" applyFill="1" applyBorder="1" applyAlignment="1">
      <alignment horizontal="center"/>
    </xf>
    <xf numFmtId="0" fontId="15" fillId="4" borderId="0" xfId="0" applyNumberFormat="1" applyFont="1" applyFill="1" applyAlignment="1">
      <alignment horizontal="right"/>
    </xf>
    <xf numFmtId="0" fontId="15" fillId="4" borderId="6" xfId="0" applyNumberFormat="1" applyFont="1" applyFill="1" applyBorder="1" applyAlignment="1">
      <alignment horizontal="center"/>
    </xf>
    <xf numFmtId="0" fontId="15" fillId="4" borderId="0" xfId="0" applyNumberFormat="1" applyFont="1" applyFill="1" applyBorder="1" applyAlignment="1">
      <alignment horizontal="right"/>
    </xf>
    <xf numFmtId="0" fontId="15" fillId="4" borderId="16" xfId="0" applyNumberFormat="1" applyFont="1" applyFill="1" applyBorder="1" applyAlignment="1">
      <alignment horizontal="right"/>
    </xf>
    <xf numFmtId="0" fontId="15" fillId="4" borderId="16" xfId="0" applyNumberFormat="1" applyFont="1" applyFill="1" applyBorder="1" applyAlignment="1">
      <alignment horizontal="center"/>
    </xf>
    <xf numFmtId="0" fontId="15" fillId="4" borderId="14" xfId="0" applyNumberFormat="1" applyFont="1" applyFill="1" applyBorder="1" applyAlignment="1">
      <alignment horizontal="center"/>
    </xf>
    <xf numFmtId="0" fontId="15" fillId="4" borderId="0" xfId="0" applyNumberFormat="1" applyFont="1" applyFill="1" applyAlignment="1">
      <alignment horizontal="center"/>
    </xf>
    <xf numFmtId="0" fontId="14" fillId="4" borderId="0" xfId="0" applyNumberFormat="1" applyFont="1" applyFill="1" applyBorder="1" applyAlignment="1">
      <alignment horizontal="right"/>
    </xf>
    <xf numFmtId="0" fontId="15" fillId="0" borderId="6" xfId="0" quotePrefix="1" applyNumberFormat="1" applyFont="1" applyFill="1" applyBorder="1" applyAlignment="1">
      <alignment horizontal="center"/>
    </xf>
    <xf numFmtId="0" fontId="15" fillId="0" borderId="6" xfId="0" applyNumberFormat="1" applyFont="1" applyBorder="1" applyAlignment="1">
      <alignment horizontal="center"/>
    </xf>
    <xf numFmtId="0" fontId="15" fillId="0" borderId="6" xfId="0" applyFont="1" applyBorder="1"/>
    <xf numFmtId="0" fontId="15" fillId="0" borderId="14" xfId="0" applyNumberFormat="1" applyFont="1" applyFill="1" applyBorder="1" applyAlignment="1">
      <alignment horizontal="center"/>
    </xf>
    <xf numFmtId="0" fontId="15" fillId="0" borderId="11" xfId="0" applyNumberFormat="1" applyFont="1" applyFill="1" applyBorder="1" applyAlignment="1">
      <alignment horizontal="center"/>
    </xf>
    <xf numFmtId="0" fontId="15" fillId="3" borderId="15" xfId="0" applyNumberFormat="1" applyFont="1" applyFill="1" applyBorder="1" applyAlignment="1">
      <alignment horizontal="center"/>
    </xf>
    <xf numFmtId="0" fontId="15" fillId="0" borderId="0" xfId="0" applyNumberFormat="1" applyFont="1" applyBorder="1" applyAlignment="1">
      <alignment horizontal="right"/>
    </xf>
    <xf numFmtId="0" fontId="15" fillId="0" borderId="0" xfId="0" applyNumberFormat="1" applyFont="1" applyBorder="1" applyAlignment="1">
      <alignment horizontal="center"/>
    </xf>
    <xf numFmtId="0" fontId="15" fillId="0" borderId="2" xfId="0" applyNumberFormat="1" applyFont="1" applyBorder="1" applyAlignment="1" applyProtection="1">
      <alignment horizontal="left"/>
      <protection locked="0"/>
    </xf>
    <xf numFmtId="0" fontId="15" fillId="0" borderId="2" xfId="0" applyNumberFormat="1" applyFont="1" applyBorder="1" applyAlignment="1" applyProtection="1">
      <alignment horizontal="center"/>
      <protection locked="0"/>
    </xf>
    <xf numFmtId="0" fontId="15" fillId="0" borderId="10" xfId="0" applyNumberFormat="1" applyFont="1" applyBorder="1" applyAlignment="1" applyProtection="1">
      <alignment horizontal="left"/>
      <protection locked="0"/>
    </xf>
    <xf numFmtId="0" fontId="15" fillId="0" borderId="16" xfId="0" applyNumberFormat="1" applyFont="1" applyBorder="1" applyAlignment="1" applyProtection="1">
      <alignment horizontal="left"/>
      <protection locked="0"/>
    </xf>
    <xf numFmtId="0" fontId="15" fillId="0" borderId="2" xfId="0" applyNumberFormat="1" applyFont="1" applyBorder="1"/>
    <xf numFmtId="0" fontId="15" fillId="0" borderId="2" xfId="0" applyNumberFormat="1" applyFont="1" applyFill="1" applyBorder="1" applyAlignment="1">
      <alignment horizontal="right"/>
    </xf>
    <xf numFmtId="0" fontId="15" fillId="0" borderId="2" xfId="0" applyNumberFormat="1" applyFont="1" applyFill="1" applyBorder="1" applyAlignment="1">
      <alignment horizontal="center"/>
    </xf>
    <xf numFmtId="0" fontId="15" fillId="0" borderId="10" xfId="0" applyNumberFormat="1" applyFont="1" applyFill="1" applyBorder="1" applyAlignment="1">
      <alignment horizontal="center"/>
    </xf>
    <xf numFmtId="0" fontId="15" fillId="0" borderId="2" xfId="0" applyNumberFormat="1" applyFont="1" applyFill="1" applyBorder="1"/>
    <xf numFmtId="0" fontId="15" fillId="0" borderId="16" xfId="0" applyNumberFormat="1" applyFont="1" applyBorder="1"/>
    <xf numFmtId="0" fontId="15" fillId="0" borderId="16" xfId="0" applyFont="1" applyBorder="1"/>
    <xf numFmtId="0" fontId="15" fillId="0" borderId="1" xfId="0" applyNumberFormat="1" applyFont="1" applyFill="1" applyBorder="1"/>
    <xf numFmtId="0" fontId="15" fillId="0" borderId="11" xfId="0" applyNumberFormat="1" applyFont="1" applyBorder="1"/>
    <xf numFmtId="0" fontId="15" fillId="0" borderId="11" xfId="0" applyFont="1" applyBorder="1"/>
    <xf numFmtId="0" fontId="15" fillId="0" borderId="6" xfId="0" applyNumberFormat="1" applyFont="1" applyFill="1" applyBorder="1" applyAlignment="1" applyProtection="1">
      <alignment horizontal="center"/>
      <protection locked="0"/>
    </xf>
    <xf numFmtId="0" fontId="16" fillId="0" borderId="3" xfId="0" applyNumberFormat="1" applyFont="1" applyFill="1" applyBorder="1" applyAlignment="1" applyProtection="1">
      <alignment horizontal="center"/>
      <protection locked="0"/>
    </xf>
    <xf numFmtId="0" fontId="15" fillId="3" borderId="1" xfId="0" applyFont="1" applyFill="1" applyBorder="1" applyAlignment="1" applyProtection="1">
      <alignment horizontal="left"/>
      <protection locked="0"/>
    </xf>
    <xf numFmtId="2" fontId="15" fillId="0" borderId="0" xfId="0" applyNumberFormat="1" applyFont="1" applyFill="1" applyAlignment="1">
      <alignment horizontal="center"/>
    </xf>
    <xf numFmtId="2" fontId="15" fillId="0" borderId="1" xfId="0" applyNumberFormat="1" applyFont="1" applyFill="1" applyBorder="1" applyAlignment="1">
      <alignment horizontal="center"/>
    </xf>
    <xf numFmtId="0" fontId="18" fillId="0" borderId="0" xfId="0" applyFont="1"/>
    <xf numFmtId="0" fontId="15" fillId="0" borderId="3" xfId="0" applyNumberFormat="1" applyFont="1" applyFill="1" applyBorder="1" applyAlignment="1" applyProtection="1">
      <alignment horizontal="left"/>
      <protection locked="0"/>
    </xf>
    <xf numFmtId="0" fontId="15" fillId="0" borderId="0" xfId="0" applyNumberFormat="1" applyFont="1" applyAlignment="1">
      <alignment horizontal="justify"/>
    </xf>
    <xf numFmtId="0" fontId="15" fillId="0" borderId="0" xfId="0" applyNumberFormat="1" applyFont="1" applyFill="1" applyAlignment="1">
      <alignment horizontal="left"/>
    </xf>
    <xf numFmtId="0" fontId="15" fillId="0" borderId="0" xfId="0" applyNumberFormat="1" applyFont="1" applyFill="1" applyBorder="1" applyAlignment="1">
      <alignment horizontal="left"/>
    </xf>
    <xf numFmtId="0" fontId="15" fillId="0" borderId="1" xfId="0" applyNumberFormat="1" applyFont="1" applyFill="1" applyBorder="1" applyAlignment="1">
      <alignment horizontal="left"/>
    </xf>
    <xf numFmtId="0" fontId="15" fillId="4" borderId="0" xfId="0" applyNumberFormat="1" applyFont="1" applyFill="1"/>
    <xf numFmtId="0" fontId="15" fillId="4" borderId="0" xfId="0" applyNumberFormat="1" applyFont="1" applyFill="1" applyAlignment="1">
      <alignment horizontal="left"/>
    </xf>
    <xf numFmtId="0" fontId="14" fillId="4" borderId="0" xfId="0" applyNumberFormat="1" applyFont="1" applyFill="1" applyAlignment="1">
      <alignment horizontal="left"/>
    </xf>
    <xf numFmtId="0" fontId="14" fillId="0" borderId="0" xfId="0" applyNumberFormat="1" applyFont="1" applyFill="1" applyAlignment="1">
      <alignment horizontal="left"/>
    </xf>
    <xf numFmtId="0" fontId="19" fillId="0" borderId="0" xfId="0" applyNumberFormat="1" applyFont="1"/>
    <xf numFmtId="0" fontId="15" fillId="0" borderId="0" xfId="0" applyNumberFormat="1" applyFont="1" applyBorder="1" applyAlignment="1" applyProtection="1">
      <alignment horizontal="right"/>
      <protection locked="0"/>
    </xf>
    <xf numFmtId="168" fontId="15" fillId="0" borderId="0" xfId="0" applyNumberFormat="1" applyFont="1" applyFill="1" applyAlignment="1">
      <alignment horizontal="left"/>
    </xf>
    <xf numFmtId="0" fontId="15" fillId="0" borderId="12" xfId="0" applyFont="1" applyBorder="1"/>
    <xf numFmtId="3" fontId="15" fillId="5" borderId="15" xfId="0" applyNumberFormat="1" applyFont="1" applyFill="1" applyBorder="1" applyAlignment="1">
      <alignment horizontal="left"/>
    </xf>
    <xf numFmtId="0" fontId="15" fillId="0" borderId="2" xfId="0" applyFont="1" applyFill="1" applyBorder="1"/>
    <xf numFmtId="3" fontId="15" fillId="5" borderId="7" xfId="0" applyNumberFormat="1" applyFont="1" applyFill="1" applyBorder="1"/>
    <xf numFmtId="0" fontId="0" fillId="0" borderId="0" xfId="0" applyBorder="1" applyAlignment="1"/>
    <xf numFmtId="0" fontId="0" fillId="0" borderId="0" xfId="0" applyBorder="1" applyAlignment="1">
      <alignment horizontal="left"/>
    </xf>
    <xf numFmtId="2" fontId="15" fillId="0" borderId="0" xfId="0" applyNumberFormat="1" applyFont="1" applyFill="1" applyBorder="1" applyAlignment="1">
      <alignment horizontal="center"/>
    </xf>
    <xf numFmtId="4" fontId="15" fillId="5" borderId="0" xfId="0" applyNumberFormat="1" applyFont="1" applyFill="1" applyAlignment="1">
      <alignment horizontal="center"/>
    </xf>
    <xf numFmtId="4" fontId="15" fillId="0" borderId="0" xfId="0" applyNumberFormat="1" applyFont="1" applyFill="1" applyAlignment="1">
      <alignment horizontal="center"/>
    </xf>
    <xf numFmtId="0" fontId="22" fillId="0" borderId="0" xfId="0" applyFont="1" applyFill="1" applyAlignment="1">
      <alignment horizontal="left"/>
    </xf>
    <xf numFmtId="0" fontId="22" fillId="0" borderId="0" xfId="0" applyNumberFormat="1" applyFont="1" applyFill="1" applyBorder="1"/>
    <xf numFmtId="0" fontId="23" fillId="0" borderId="0" xfId="0" applyFont="1"/>
    <xf numFmtId="0" fontId="23" fillId="0" borderId="0" xfId="0" applyFont="1" applyAlignment="1">
      <alignment wrapText="1"/>
    </xf>
    <xf numFmtId="0" fontId="24" fillId="0" borderId="0" xfId="0" applyFont="1" applyAlignment="1">
      <alignment wrapText="1"/>
    </xf>
    <xf numFmtId="0" fontId="2" fillId="0" borderId="0" xfId="0" applyFont="1" applyAlignment="1">
      <alignment wrapText="1"/>
    </xf>
    <xf numFmtId="0" fontId="14" fillId="0" borderId="0" xfId="0" applyFont="1" applyBorder="1"/>
    <xf numFmtId="0" fontId="15" fillId="0" borderId="3" xfId="0" applyFont="1" applyBorder="1"/>
    <xf numFmtId="0" fontId="14" fillId="0" borderId="0" xfId="0" applyNumberFormat="1" applyFont="1"/>
    <xf numFmtId="0" fontId="14" fillId="0" borderId="1" xfId="0" applyNumberFormat="1" applyFont="1" applyBorder="1"/>
    <xf numFmtId="0" fontId="15" fillId="0" borderId="2" xfId="0" applyNumberFormat="1" applyFont="1" applyBorder="1" applyAlignment="1">
      <alignment horizontal="left"/>
    </xf>
    <xf numFmtId="0" fontId="14" fillId="0" borderId="2" xfId="0" applyNumberFormat="1" applyFont="1" applyBorder="1" applyAlignment="1">
      <alignment horizontal="center"/>
    </xf>
    <xf numFmtId="0" fontId="14" fillId="0" borderId="3" xfId="0" applyNumberFormat="1" applyFont="1" applyFill="1" applyBorder="1" applyAlignment="1">
      <alignment horizontal="left"/>
    </xf>
    <xf numFmtId="0" fontId="14" fillId="0" borderId="0" xfId="0" applyNumberFormat="1" applyFont="1" applyBorder="1" applyAlignment="1">
      <alignment horizontal="left"/>
    </xf>
    <xf numFmtId="0" fontId="15" fillId="0" borderId="0" xfId="0" quotePrefix="1" applyNumberFormat="1" applyFont="1" applyFill="1" applyBorder="1" applyAlignment="1">
      <alignment horizontal="left"/>
    </xf>
    <xf numFmtId="0" fontId="15" fillId="0" borderId="0" xfId="0" applyNumberFormat="1" applyFont="1" applyBorder="1" applyAlignment="1">
      <alignment horizontal="left"/>
    </xf>
    <xf numFmtId="0" fontId="15" fillId="0" borderId="0" xfId="0" applyNumberFormat="1" applyFont="1" applyAlignment="1">
      <alignment horizontal="center"/>
    </xf>
    <xf numFmtId="0" fontId="15" fillId="0" borderId="0" xfId="0" applyNumberFormat="1" applyFont="1" applyAlignment="1">
      <alignment horizontal="center" vertical="center"/>
    </xf>
    <xf numFmtId="0" fontId="15" fillId="0" borderId="1" xfId="0" applyNumberFormat="1" applyFont="1" applyBorder="1" applyAlignment="1">
      <alignment horizontal="center" vertical="center"/>
    </xf>
    <xf numFmtId="0" fontId="15" fillId="0" borderId="5" xfId="0" applyNumberFormat="1" applyFont="1" applyBorder="1" applyAlignment="1">
      <alignment horizontal="left" vertical="top"/>
    </xf>
    <xf numFmtId="0" fontId="15" fillId="0" borderId="2" xfId="0" applyNumberFormat="1" applyFont="1" applyBorder="1" applyAlignment="1">
      <alignment horizontal="left" vertical="top"/>
    </xf>
    <xf numFmtId="0" fontId="15" fillId="0" borderId="2" xfId="0" applyNumberFormat="1" applyFont="1" applyBorder="1" applyAlignment="1">
      <alignment vertical="top"/>
    </xf>
    <xf numFmtId="0" fontId="15" fillId="0" borderId="10" xfId="0" applyNumberFormat="1" applyFont="1" applyBorder="1" applyAlignment="1">
      <alignment horizontal="left" vertical="top"/>
    </xf>
    <xf numFmtId="0" fontId="15" fillId="0" borderId="0" xfId="0" applyNumberFormat="1" applyFont="1" applyAlignment="1">
      <alignment vertical="top"/>
    </xf>
    <xf numFmtId="0" fontId="15" fillId="0" borderId="0" xfId="0" applyNumberFormat="1" applyFont="1" applyFill="1" applyBorder="1" applyAlignment="1">
      <alignment horizontal="right" vertical="top"/>
    </xf>
    <xf numFmtId="0" fontId="15" fillId="0" borderId="0" xfId="0" applyNumberFormat="1" applyFont="1" applyFill="1" applyAlignment="1">
      <alignment horizontal="right" vertical="top"/>
    </xf>
    <xf numFmtId="0" fontId="15" fillId="0" borderId="0" xfId="0" applyNumberFormat="1" applyFont="1" applyFill="1" applyAlignment="1">
      <alignment horizontal="center" vertical="top"/>
    </xf>
    <xf numFmtId="0" fontId="15" fillId="0" borderId="7" xfId="0" applyNumberFormat="1" applyFont="1" applyBorder="1" applyAlignment="1">
      <alignment horizontal="left"/>
    </xf>
    <xf numFmtId="0" fontId="14" fillId="0" borderId="1" xfId="0" applyNumberFormat="1" applyFont="1" applyBorder="1" applyAlignment="1">
      <alignment horizontal="left"/>
    </xf>
    <xf numFmtId="0" fontId="15" fillId="0" borderId="1" xfId="0" applyNumberFormat="1" applyFont="1" applyBorder="1" applyAlignment="1">
      <alignment wrapText="1"/>
    </xf>
    <xf numFmtId="0" fontId="15" fillId="0" borderId="11" xfId="0" applyNumberFormat="1" applyFont="1" applyBorder="1" applyAlignment="1">
      <alignment wrapText="1"/>
    </xf>
    <xf numFmtId="0" fontId="15" fillId="0" borderId="1" xfId="0" applyNumberFormat="1" applyFont="1" applyBorder="1" applyAlignment="1">
      <alignment horizontal="center" wrapText="1"/>
    </xf>
    <xf numFmtId="0" fontId="15" fillId="0" borderId="11" xfId="0" applyNumberFormat="1" applyFont="1" applyBorder="1" applyAlignment="1">
      <alignment horizontal="center" wrapText="1"/>
    </xf>
    <xf numFmtId="0" fontId="15" fillId="0" borderId="11" xfId="0" applyNumberFormat="1" applyFont="1" applyBorder="1" applyAlignment="1">
      <alignment horizontal="left"/>
    </xf>
    <xf numFmtId="0" fontId="15" fillId="0" borderId="11" xfId="0" applyNumberFormat="1" applyFont="1" applyBorder="1" applyAlignment="1">
      <alignment horizontal="center"/>
    </xf>
    <xf numFmtId="0" fontId="15" fillId="0" borderId="0" xfId="0" applyNumberFormat="1" applyFont="1" applyBorder="1" applyAlignment="1">
      <alignment horizontal="center" wrapText="1"/>
    </xf>
    <xf numFmtId="0" fontId="15" fillId="0" borderId="0" xfId="0" applyNumberFormat="1" applyFont="1" applyFill="1" applyBorder="1" applyAlignment="1">
      <alignment horizontal="center" wrapText="1"/>
    </xf>
    <xf numFmtId="0" fontId="15" fillId="0" borderId="6" xfId="0" applyNumberFormat="1" applyFont="1" applyBorder="1" applyAlignment="1">
      <alignment horizontal="left"/>
    </xf>
    <xf numFmtId="0" fontId="15" fillId="0" borderId="16" xfId="0" applyNumberFormat="1" applyFont="1" applyBorder="1" applyAlignment="1">
      <alignment horizontal="center"/>
    </xf>
    <xf numFmtId="0" fontId="15" fillId="0" borderId="14" xfId="0" applyNumberFormat="1" applyFont="1" applyBorder="1" applyAlignment="1">
      <alignment horizontal="center"/>
    </xf>
    <xf numFmtId="0" fontId="14" fillId="0" borderId="6" xfId="0" applyNumberFormat="1" applyFont="1" applyBorder="1" applyAlignment="1">
      <alignment horizontal="left"/>
    </xf>
    <xf numFmtId="0" fontId="15" fillId="0" borderId="0" xfId="0" applyNumberFormat="1" applyFont="1" applyBorder="1" applyAlignment="1"/>
    <xf numFmtId="0" fontId="15" fillId="0" borderId="3" xfId="0" applyNumberFormat="1" applyFont="1" applyBorder="1" applyAlignment="1">
      <alignment horizontal="center"/>
    </xf>
    <xf numFmtId="0" fontId="15" fillId="0" borderId="16" xfId="0" applyNumberFormat="1" applyFont="1" applyBorder="1" applyAlignment="1">
      <alignment horizontal="left"/>
    </xf>
    <xf numFmtId="0" fontId="16" fillId="4" borderId="6" xfId="0" applyNumberFormat="1" applyFont="1" applyFill="1" applyBorder="1" applyAlignment="1">
      <alignment horizontal="left"/>
    </xf>
    <xf numFmtId="0" fontId="16" fillId="4" borderId="0" xfId="0" applyNumberFormat="1" applyFont="1" applyFill="1" applyAlignment="1">
      <alignment horizontal="left"/>
    </xf>
    <xf numFmtId="0" fontId="14" fillId="0" borderId="0" xfId="0" applyNumberFormat="1" applyFont="1" applyFill="1"/>
    <xf numFmtId="0" fontId="15" fillId="0" borderId="6" xfId="0" applyNumberFormat="1" applyFont="1" applyFill="1" applyBorder="1" applyAlignment="1">
      <alignment horizontal="left"/>
    </xf>
    <xf numFmtId="0" fontId="20" fillId="0" borderId="0" xfId="0" applyNumberFormat="1" applyFont="1" applyBorder="1" applyAlignment="1">
      <alignment horizontal="right"/>
    </xf>
    <xf numFmtId="0" fontId="15" fillId="0" borderId="6" xfId="0" quotePrefix="1" applyNumberFormat="1" applyFont="1" applyBorder="1" applyAlignment="1">
      <alignment horizontal="center"/>
    </xf>
    <xf numFmtId="0" fontId="15" fillId="5" borderId="0" xfId="0" applyNumberFormat="1" applyFont="1" applyFill="1"/>
    <xf numFmtId="0" fontId="14" fillId="4" borderId="0" xfId="0" applyNumberFormat="1" applyFont="1" applyFill="1" applyBorder="1" applyAlignment="1">
      <alignment horizontal="left"/>
    </xf>
    <xf numFmtId="0" fontId="15" fillId="4" borderId="0" xfId="0" applyNumberFormat="1" applyFont="1" applyFill="1" applyBorder="1"/>
    <xf numFmtId="0" fontId="16" fillId="0" borderId="0" xfId="0" applyNumberFormat="1" applyFont="1" applyFill="1" applyAlignment="1">
      <alignment horizontal="left"/>
    </xf>
    <xf numFmtId="0" fontId="15" fillId="0" borderId="0" xfId="0" quotePrefix="1" applyNumberFormat="1" applyFont="1" applyBorder="1" applyAlignment="1">
      <alignment horizontal="center"/>
    </xf>
    <xf numFmtId="0" fontId="15" fillId="0" borderId="5" xfId="0" applyNumberFormat="1" applyFont="1" applyBorder="1" applyAlignment="1" applyProtection="1">
      <alignment horizontal="left"/>
      <protection locked="0"/>
    </xf>
    <xf numFmtId="0" fontId="14" fillId="10" borderId="6" xfId="0" applyNumberFormat="1" applyFont="1" applyFill="1" applyBorder="1" applyAlignment="1" applyProtection="1">
      <alignment horizontal="left"/>
      <protection locked="0"/>
    </xf>
    <xf numFmtId="0" fontId="15" fillId="10" borderId="0" xfId="0" applyNumberFormat="1" applyFont="1" applyFill="1" applyBorder="1" applyAlignment="1" applyProtection="1">
      <alignment horizontal="left"/>
      <protection locked="0"/>
    </xf>
    <xf numFmtId="0" fontId="15" fillId="10" borderId="0" xfId="0" applyNumberFormat="1" applyFont="1" applyFill="1" applyBorder="1"/>
    <xf numFmtId="0" fontId="16" fillId="10" borderId="6" xfId="0" applyNumberFormat="1" applyFont="1" applyFill="1" applyBorder="1" applyAlignment="1" applyProtection="1">
      <alignment horizontal="left"/>
      <protection locked="0"/>
    </xf>
    <xf numFmtId="0" fontId="14" fillId="0" borderId="6" xfId="0" applyNumberFormat="1" applyFont="1" applyBorder="1" applyAlignment="1" applyProtection="1">
      <alignment horizontal="left"/>
      <protection locked="0"/>
    </xf>
    <xf numFmtId="0" fontId="15" fillId="0" borderId="5" xfId="0" applyNumberFormat="1" applyFont="1" applyFill="1" applyBorder="1"/>
    <xf numFmtId="0" fontId="15" fillId="0" borderId="2" xfId="0" applyNumberFormat="1" applyFont="1" applyBorder="1" applyAlignment="1">
      <alignment horizontal="center"/>
    </xf>
    <xf numFmtId="0" fontId="14" fillId="10" borderId="6" xfId="0" applyNumberFormat="1" applyFont="1" applyFill="1" applyBorder="1"/>
    <xf numFmtId="0" fontId="16" fillId="10" borderId="6" xfId="0" applyNumberFormat="1" applyFont="1" applyFill="1" applyBorder="1"/>
    <xf numFmtId="0" fontId="15" fillId="0" borderId="7" xfId="0" applyNumberFormat="1" applyFont="1" applyBorder="1"/>
    <xf numFmtId="0" fontId="15" fillId="0" borderId="5" xfId="0" applyNumberFormat="1" applyFont="1" applyBorder="1"/>
    <xf numFmtId="0" fontId="15" fillId="3" borderId="0" xfId="0" applyNumberFormat="1" applyFont="1" applyFill="1" applyBorder="1" applyAlignment="1">
      <alignment horizontal="center"/>
    </xf>
    <xf numFmtId="0" fontId="16" fillId="0" borderId="7" xfId="0" applyNumberFormat="1" applyFont="1" applyBorder="1"/>
    <xf numFmtId="0" fontId="15" fillId="0" borderId="10" xfId="0" applyNumberFormat="1" applyFont="1" applyBorder="1"/>
    <xf numFmtId="0" fontId="15" fillId="11" borderId="6" xfId="0" quotePrefix="1" applyNumberFormat="1" applyFont="1" applyFill="1" applyBorder="1" applyAlignment="1">
      <alignment horizontal="center"/>
    </xf>
    <xf numFmtId="0" fontId="15" fillId="12" borderId="6" xfId="0" quotePrefix="1" applyNumberFormat="1" applyFont="1" applyFill="1" applyBorder="1" applyAlignment="1">
      <alignment horizontal="center"/>
    </xf>
    <xf numFmtId="0" fontId="15" fillId="0" borderId="5" xfId="0" applyNumberFormat="1" applyFont="1" applyFill="1" applyBorder="1" applyAlignment="1">
      <alignment horizontal="center"/>
    </xf>
    <xf numFmtId="0" fontId="15" fillId="4" borderId="6" xfId="0" applyNumberFormat="1" applyFont="1" applyFill="1" applyBorder="1" applyAlignment="1" applyProtection="1">
      <alignment horizontal="center"/>
      <protection locked="0"/>
    </xf>
    <xf numFmtId="0" fontId="15" fillId="0" borderId="5" xfId="0" applyNumberFormat="1" applyFont="1" applyBorder="1" applyAlignment="1">
      <alignment horizontal="center"/>
    </xf>
    <xf numFmtId="3" fontId="15" fillId="0" borderId="0" xfId="0" applyNumberFormat="1" applyFont="1" applyFill="1" applyAlignment="1">
      <alignment horizontal="center"/>
    </xf>
    <xf numFmtId="0" fontId="26" fillId="0" borderId="0" xfId="0" applyFont="1" applyBorder="1" applyAlignment="1">
      <alignment horizontal="center"/>
    </xf>
    <xf numFmtId="0" fontId="27" fillId="0" borderId="0" xfId="0" applyFont="1" applyAlignment="1"/>
    <xf numFmtId="0" fontId="27" fillId="0" borderId="0" xfId="0" applyFont="1"/>
    <xf numFmtId="0" fontId="15" fillId="0" borderId="10" xfId="0" applyFont="1" applyFill="1" applyBorder="1" applyAlignment="1">
      <alignment horizontal="right"/>
    </xf>
    <xf numFmtId="0" fontId="15" fillId="0" borderId="11" xfId="0" applyFont="1" applyFill="1" applyBorder="1" applyAlignment="1">
      <alignment horizontal="right"/>
    </xf>
    <xf numFmtId="0" fontId="15" fillId="0" borderId="5" xfId="0" applyNumberFormat="1" applyFont="1" applyFill="1" applyBorder="1" applyAlignment="1" applyProtection="1">
      <alignment horizontal="right"/>
      <protection locked="0"/>
    </xf>
    <xf numFmtId="0" fontId="15" fillId="0" borderId="2" xfId="0" applyNumberFormat="1" applyFont="1" applyFill="1" applyBorder="1" applyAlignment="1" applyProtection="1">
      <alignment horizontal="right"/>
      <protection locked="0"/>
    </xf>
    <xf numFmtId="0" fontId="15" fillId="0" borderId="10" xfId="0" applyNumberFormat="1" applyFont="1" applyFill="1" applyBorder="1" applyAlignment="1" applyProtection="1">
      <alignment horizontal="right"/>
      <protection locked="0"/>
    </xf>
    <xf numFmtId="0" fontId="15" fillId="9" borderId="0" xfId="0" applyNumberFormat="1" applyFont="1" applyFill="1" applyAlignment="1" applyProtection="1">
      <alignment horizontal="right"/>
      <protection locked="0"/>
    </xf>
    <xf numFmtId="0" fontId="15" fillId="5" borderId="0" xfId="0" applyNumberFormat="1" applyFont="1" applyFill="1" applyBorder="1" applyAlignment="1" applyProtection="1">
      <alignment horizontal="right"/>
      <protection locked="0"/>
    </xf>
    <xf numFmtId="0" fontId="15" fillId="5" borderId="9" xfId="0" applyNumberFormat="1" applyFont="1" applyFill="1" applyBorder="1" applyAlignment="1" applyProtection="1">
      <alignment horizontal="right"/>
      <protection locked="0"/>
    </xf>
    <xf numFmtId="168" fontId="15" fillId="0" borderId="0" xfId="0" applyNumberFormat="1" applyFont="1" applyBorder="1" applyAlignment="1" applyProtection="1">
      <alignment horizontal="center"/>
      <protection locked="0"/>
    </xf>
    <xf numFmtId="168" fontId="15" fillId="0" borderId="0" xfId="0" applyNumberFormat="1" applyFont="1" applyBorder="1" applyAlignment="1">
      <alignment horizontal="center"/>
    </xf>
    <xf numFmtId="168" fontId="15" fillId="0" borderId="0" xfId="0" applyNumberFormat="1" applyFont="1" applyBorder="1"/>
    <xf numFmtId="0" fontId="15" fillId="0" borderId="1" xfId="0" applyFont="1" applyFill="1" applyBorder="1" applyAlignment="1" applyProtection="1">
      <alignment horizontal="right"/>
      <protection locked="0"/>
    </xf>
    <xf numFmtId="0" fontId="15" fillId="0" borderId="1" xfId="0" applyNumberFormat="1" applyFont="1" applyFill="1" applyBorder="1" applyAlignment="1" applyProtection="1">
      <alignment horizontal="left"/>
      <protection locked="0"/>
    </xf>
    <xf numFmtId="0" fontId="14" fillId="0" borderId="0" xfId="0" applyFont="1" applyBorder="1" applyAlignment="1">
      <alignment horizontal="left"/>
    </xf>
    <xf numFmtId="0" fontId="14" fillId="0" borderId="3" xfId="0" applyFont="1" applyBorder="1" applyAlignment="1"/>
    <xf numFmtId="0" fontId="14" fillId="0" borderId="1" xfId="0" applyFont="1" applyBorder="1" applyAlignment="1">
      <alignment horizontal="left"/>
    </xf>
    <xf numFmtId="0" fontId="16" fillId="0" borderId="0" xfId="0" applyFont="1" applyFill="1" applyBorder="1" applyAlignment="1">
      <alignment horizontal="left"/>
    </xf>
    <xf numFmtId="166" fontId="14" fillId="0" borderId="0" xfId="0" applyNumberFormat="1" applyFont="1" applyFill="1" applyBorder="1" applyAlignment="1">
      <alignment horizontal="left"/>
    </xf>
    <xf numFmtId="0" fontId="15" fillId="0" borderId="0" xfId="0" applyFont="1" applyBorder="1" applyAlignment="1"/>
    <xf numFmtId="0" fontId="15" fillId="0" borderId="5" xfId="0" applyFont="1" applyFill="1" applyBorder="1"/>
    <xf numFmtId="0" fontId="14" fillId="5" borderId="2" xfId="0" applyFont="1" applyFill="1" applyBorder="1"/>
    <xf numFmtId="0" fontId="15" fillId="5" borderId="2" xfId="0" applyFont="1" applyFill="1" applyBorder="1"/>
    <xf numFmtId="0" fontId="15" fillId="3" borderId="9" xfId="0" applyFont="1" applyFill="1" applyBorder="1" applyAlignment="1" applyProtection="1">
      <alignment horizontal="center"/>
      <protection locked="0"/>
    </xf>
    <xf numFmtId="0" fontId="18" fillId="0" borderId="16" xfId="0" applyFont="1" applyBorder="1"/>
    <xf numFmtId="0" fontId="15" fillId="0" borderId="9" xfId="0" applyFont="1" applyFill="1" applyBorder="1" applyAlignment="1">
      <alignment horizontal="center"/>
    </xf>
    <xf numFmtId="0" fontId="15" fillId="0" borderId="7" xfId="0" applyFont="1" applyFill="1" applyBorder="1"/>
    <xf numFmtId="0" fontId="14" fillId="5" borderId="0" xfId="0" applyFont="1" applyFill="1" applyBorder="1"/>
    <xf numFmtId="3" fontId="15" fillId="0" borderId="0" xfId="0" applyNumberFormat="1" applyFont="1" applyFill="1"/>
    <xf numFmtId="0" fontId="15" fillId="0" borderId="0" xfId="0" quotePrefix="1" applyFont="1" applyBorder="1"/>
    <xf numFmtId="0" fontId="15" fillId="3" borderId="12" xfId="0" applyFont="1" applyFill="1" applyBorder="1" applyAlignment="1" applyProtection="1">
      <alignment horizontal="center"/>
      <protection locked="0"/>
    </xf>
    <xf numFmtId="0" fontId="15" fillId="3" borderId="14" xfId="0" applyFont="1" applyFill="1" applyBorder="1" applyAlignment="1" applyProtection="1">
      <alignment horizontal="center"/>
      <protection locked="0"/>
    </xf>
    <xf numFmtId="0" fontId="15" fillId="3" borderId="15" xfId="0" applyFont="1" applyFill="1" applyBorder="1" applyAlignment="1" applyProtection="1">
      <alignment horizontal="center"/>
      <protection locked="0"/>
    </xf>
    <xf numFmtId="0" fontId="15" fillId="0" borderId="0" xfId="0" applyFont="1" applyBorder="1" applyAlignment="1">
      <alignment horizontal="right"/>
    </xf>
    <xf numFmtId="0" fontId="26" fillId="0" borderId="0" xfId="0" applyFont="1" applyBorder="1"/>
    <xf numFmtId="0" fontId="15" fillId="0" borderId="0" xfId="0" applyFont="1" applyFill="1" applyBorder="1" applyAlignment="1" applyProtection="1">
      <alignment horizontal="center"/>
    </xf>
    <xf numFmtId="0" fontId="15" fillId="0" borderId="16" xfId="0" applyFont="1" applyBorder="1" applyAlignment="1">
      <alignment horizontal="right"/>
    </xf>
    <xf numFmtId="0" fontId="16" fillId="0" borderId="2" xfId="0" applyFont="1" applyBorder="1"/>
    <xf numFmtId="3" fontId="15" fillId="0" borderId="0" xfId="0" applyNumberFormat="1" applyFont="1" applyBorder="1" applyAlignment="1">
      <alignment horizontal="center"/>
    </xf>
    <xf numFmtId="3" fontId="15" fillId="10" borderId="13" xfId="0" applyNumberFormat="1" applyFont="1" applyFill="1" applyBorder="1" applyAlignment="1">
      <alignment horizontal="center"/>
    </xf>
    <xf numFmtId="0" fontId="18" fillId="0" borderId="0" xfId="0" applyFont="1" applyBorder="1"/>
    <xf numFmtId="0" fontId="15" fillId="0" borderId="16" xfId="0" applyFont="1" applyFill="1" applyBorder="1"/>
    <xf numFmtId="0" fontId="14" fillId="0" borderId="0" xfId="0" applyNumberFormat="1" applyFont="1" applyAlignment="1">
      <alignment horizontal="right"/>
    </xf>
    <xf numFmtId="0" fontId="14" fillId="0" borderId="0" xfId="0" applyFont="1" applyBorder="1" applyAlignment="1"/>
    <xf numFmtId="0" fontId="15" fillId="0" borderId="6" xfId="0" applyFont="1" applyBorder="1" applyAlignment="1">
      <alignment horizontal="right"/>
    </xf>
    <xf numFmtId="0" fontId="18" fillId="0" borderId="6" xfId="0" applyFont="1" applyBorder="1"/>
    <xf numFmtId="3" fontId="15" fillId="5" borderId="8" xfId="0" applyNumberFormat="1" applyFont="1" applyFill="1" applyBorder="1"/>
    <xf numFmtId="3" fontId="15" fillId="0" borderId="8" xfId="0" applyNumberFormat="1" applyFont="1" applyFill="1" applyBorder="1"/>
    <xf numFmtId="0" fontId="15" fillId="0" borderId="8" xfId="0" applyFont="1" applyFill="1" applyBorder="1"/>
    <xf numFmtId="0" fontId="9" fillId="0" borderId="2" xfId="0" applyNumberFormat="1" applyFont="1" applyBorder="1" applyAlignment="1">
      <alignment horizontal="left"/>
    </xf>
    <xf numFmtId="0" fontId="9" fillId="0" borderId="1" xfId="0" applyNumberFormat="1" applyFont="1" applyFill="1" applyBorder="1" applyAlignment="1">
      <alignment horizontal="left"/>
    </xf>
    <xf numFmtId="0" fontId="14" fillId="0" borderId="6" xfId="0" applyNumberFormat="1" applyFont="1" applyBorder="1"/>
    <xf numFmtId="0" fontId="14" fillId="0" borderId="0" xfId="0" applyNumberFormat="1" applyFont="1" applyBorder="1"/>
    <xf numFmtId="0" fontId="15" fillId="0" borderId="4" xfId="0" applyNumberFormat="1" applyFont="1" applyBorder="1"/>
    <xf numFmtId="0" fontId="15" fillId="0" borderId="3" xfId="0" applyNumberFormat="1" applyFont="1" applyBorder="1"/>
    <xf numFmtId="0" fontId="15" fillId="3" borderId="9" xfId="0" applyNumberFormat="1" applyFont="1" applyFill="1" applyBorder="1" applyAlignment="1">
      <alignment horizontal="center"/>
    </xf>
    <xf numFmtId="0" fontId="15" fillId="0" borderId="8" xfId="0" applyNumberFormat="1" applyFont="1" applyBorder="1"/>
    <xf numFmtId="0" fontId="15" fillId="3" borderId="12" xfId="0" applyNumberFormat="1" applyFont="1" applyFill="1" applyBorder="1" applyAlignment="1">
      <alignment horizontal="center"/>
    </xf>
    <xf numFmtId="0" fontId="15" fillId="0" borderId="3" xfId="0" applyNumberFormat="1" applyFont="1" applyBorder="1" applyAlignment="1">
      <alignment horizontal="left"/>
    </xf>
    <xf numFmtId="3" fontId="15" fillId="10" borderId="1" xfId="0" applyNumberFormat="1" applyFont="1" applyFill="1" applyBorder="1" applyAlignment="1">
      <alignment horizontal="center"/>
    </xf>
    <xf numFmtId="3" fontId="15" fillId="0" borderId="0" xfId="0" applyNumberFormat="1" applyFont="1" applyFill="1" applyBorder="1"/>
    <xf numFmtId="170" fontId="15" fillId="0" borderId="0" xfId="0" applyNumberFormat="1" applyFont="1" applyFill="1" applyAlignment="1" applyProtection="1">
      <alignment horizontal="center"/>
      <protection locked="0"/>
    </xf>
    <xf numFmtId="170" fontId="9" fillId="0" borderId="0" xfId="0" applyNumberFormat="1" applyFont="1" applyFill="1" applyBorder="1" applyAlignment="1">
      <alignment horizontal="center"/>
    </xf>
    <xf numFmtId="170" fontId="9" fillId="0" borderId="0" xfId="0" applyNumberFormat="1" applyFont="1" applyAlignment="1">
      <alignment horizontal="right"/>
    </xf>
    <xf numFmtId="170" fontId="9" fillId="0" borderId="0" xfId="0" applyNumberFormat="1" applyFont="1" applyAlignment="1">
      <alignment horizontal="center"/>
    </xf>
    <xf numFmtId="170" fontId="9" fillId="0" borderId="1" xfId="0" applyNumberFormat="1" applyFont="1" applyFill="1" applyBorder="1" applyAlignment="1">
      <alignment horizontal="center"/>
    </xf>
    <xf numFmtId="170" fontId="9" fillId="0" borderId="1" xfId="0" applyNumberFormat="1" applyFont="1" applyBorder="1" applyAlignment="1">
      <alignment horizontal="right"/>
    </xf>
    <xf numFmtId="170" fontId="9" fillId="0" borderId="1" xfId="0" applyNumberFormat="1" applyFont="1" applyBorder="1" applyAlignment="1">
      <alignment horizontal="center"/>
    </xf>
    <xf numFmtId="171" fontId="15" fillId="0" borderId="0" xfId="0" applyNumberFormat="1" applyFont="1" applyFill="1" applyAlignment="1" applyProtection="1">
      <alignment horizontal="center"/>
      <protection locked="0"/>
    </xf>
    <xf numFmtId="0" fontId="15" fillId="0" borderId="0" xfId="0" applyNumberFormat="1" applyFont="1" applyBorder="1" applyAlignment="1" applyProtection="1">
      <alignment horizontal="left" wrapText="1"/>
      <protection locked="0"/>
    </xf>
    <xf numFmtId="0" fontId="15" fillId="0" borderId="1" xfId="0" applyNumberFormat="1" applyFont="1" applyBorder="1" applyAlignment="1" applyProtection="1">
      <alignment horizontal="left" wrapText="1"/>
      <protection locked="0"/>
    </xf>
    <xf numFmtId="1" fontId="15" fillId="0" borderId="1" xfId="0" applyNumberFormat="1" applyFont="1" applyFill="1" applyBorder="1" applyAlignment="1">
      <alignment horizontal="center"/>
    </xf>
    <xf numFmtId="0" fontId="15" fillId="0" borderId="11" xfId="0" applyFont="1" applyBorder="1" applyAlignment="1">
      <alignment horizontal="right"/>
    </xf>
    <xf numFmtId="166" fontId="15" fillId="0" borderId="0" xfId="0" applyNumberFormat="1" applyFont="1" applyFill="1" applyBorder="1" applyAlignment="1">
      <alignment horizontal="left"/>
    </xf>
    <xf numFmtId="0" fontId="15" fillId="0" borderId="17" xfId="0" applyFont="1" applyBorder="1"/>
    <xf numFmtId="0" fontId="15" fillId="0" borderId="18" xfId="0" applyFont="1" applyBorder="1"/>
    <xf numFmtId="0" fontId="15" fillId="0" borderId="18" xfId="0" applyFont="1" applyBorder="1" applyAlignment="1">
      <alignment horizontal="center"/>
    </xf>
    <xf numFmtId="0" fontId="15" fillId="0" borderId="18" xfId="0" applyFont="1" applyFill="1" applyBorder="1"/>
    <xf numFmtId="0" fontId="15" fillId="0" borderId="19" xfId="0" applyFont="1" applyFill="1" applyBorder="1" applyAlignment="1">
      <alignment horizontal="right"/>
    </xf>
    <xf numFmtId="0" fontId="15" fillId="0" borderId="20" xfId="0" applyFont="1" applyBorder="1"/>
    <xf numFmtId="0" fontId="15" fillId="0" borderId="21" xfId="0" applyFont="1" applyFill="1" applyBorder="1" applyAlignment="1">
      <alignment horizontal="right"/>
    </xf>
    <xf numFmtId="0" fontId="15" fillId="0" borderId="22" xfId="0" applyFont="1" applyBorder="1"/>
    <xf numFmtId="0" fontId="15" fillId="0" borderId="22" xfId="0" applyFont="1" applyBorder="1" applyAlignment="1">
      <alignment horizontal="center"/>
    </xf>
    <xf numFmtId="0" fontId="15" fillId="0" borderId="22" xfId="0" applyFont="1" applyFill="1" applyBorder="1"/>
    <xf numFmtId="0" fontId="15" fillId="0" borderId="23" xfId="0" applyFont="1" applyFill="1" applyBorder="1" applyAlignment="1">
      <alignment horizontal="right"/>
    </xf>
    <xf numFmtId="0" fontId="15" fillId="3" borderId="24" xfId="0" applyFont="1" applyFill="1" applyBorder="1" applyAlignment="1">
      <alignment horizontal="center"/>
    </xf>
    <xf numFmtId="0" fontId="9" fillId="9" borderId="0" xfId="0" applyFont="1" applyFill="1"/>
    <xf numFmtId="0" fontId="15" fillId="0" borderId="12" xfId="0" applyNumberFormat="1" applyFont="1" applyFill="1" applyBorder="1" applyAlignment="1">
      <alignment horizontal="center"/>
    </xf>
    <xf numFmtId="0" fontId="15" fillId="0" borderId="1" xfId="0" applyFont="1" applyFill="1" applyBorder="1" applyAlignment="1" applyProtection="1">
      <alignment horizontal="left"/>
      <protection locked="0"/>
    </xf>
    <xf numFmtId="2" fontId="15" fillId="0" borderId="0" xfId="1" applyNumberFormat="1" applyFont="1"/>
    <xf numFmtId="2" fontId="15" fillId="0" borderId="0" xfId="1" applyNumberFormat="1" applyFont="1" applyFill="1" applyProtection="1">
      <protection locked="0"/>
    </xf>
    <xf numFmtId="2" fontId="15" fillId="0" borderId="12" xfId="1" applyNumberFormat="1" applyFont="1" applyFill="1" applyBorder="1" applyProtection="1">
      <protection locked="0"/>
    </xf>
    <xf numFmtId="2" fontId="14" fillId="0" borderId="14" xfId="1" applyNumberFormat="1" applyFont="1" applyFill="1" applyBorder="1" applyAlignment="1" applyProtection="1">
      <alignment horizontal="right"/>
      <protection locked="0"/>
    </xf>
    <xf numFmtId="2" fontId="15" fillId="5" borderId="10" xfId="1" applyNumberFormat="1" applyFont="1" applyFill="1" applyBorder="1" applyProtection="1">
      <protection locked="0"/>
    </xf>
    <xf numFmtId="2" fontId="15" fillId="5" borderId="16" xfId="1" applyNumberFormat="1" applyFont="1" applyFill="1" applyBorder="1" applyProtection="1">
      <protection locked="0"/>
    </xf>
    <xf numFmtId="2" fontId="15" fillId="5" borderId="11" xfId="1" applyNumberFormat="1" applyFont="1" applyFill="1" applyBorder="1" applyProtection="1">
      <protection locked="0"/>
    </xf>
    <xf numFmtId="2" fontId="15" fillId="0" borderId="0" xfId="0" applyNumberFormat="1" applyFont="1" applyFill="1"/>
    <xf numFmtId="2" fontId="15" fillId="0" borderId="0" xfId="0" applyNumberFormat="1" applyFont="1" applyFill="1" applyBorder="1"/>
    <xf numFmtId="2" fontId="15" fillId="0" borderId="0" xfId="0" applyNumberFormat="1" applyFont="1" applyFill="1" applyProtection="1">
      <protection locked="0"/>
    </xf>
    <xf numFmtId="0" fontId="14" fillId="0" borderId="0" xfId="0" applyNumberFormat="1" applyFont="1" applyFill="1" applyBorder="1"/>
    <xf numFmtId="0" fontId="15" fillId="5" borderId="0" xfId="0" applyNumberFormat="1" applyFont="1" applyFill="1" applyBorder="1" applyAlignment="1">
      <alignment horizontal="center"/>
    </xf>
    <xf numFmtId="0" fontId="14" fillId="0" borderId="9" xfId="0" applyNumberFormat="1" applyFont="1" applyBorder="1" applyAlignment="1">
      <alignment horizontal="center"/>
    </xf>
    <xf numFmtId="0" fontId="15" fillId="5" borderId="12" xfId="0" applyNumberFormat="1" applyFont="1" applyFill="1" applyBorder="1" applyAlignment="1">
      <alignment horizontal="center"/>
    </xf>
    <xf numFmtId="0" fontId="15" fillId="5" borderId="14" xfId="0" applyNumberFormat="1" applyFont="1" applyFill="1" applyBorder="1" applyAlignment="1">
      <alignment horizontal="center"/>
    </xf>
    <xf numFmtId="0" fontId="15" fillId="5" borderId="15" xfId="0" applyNumberFormat="1" applyFont="1" applyFill="1" applyBorder="1" applyAlignment="1">
      <alignment horizontal="center"/>
    </xf>
    <xf numFmtId="0" fontId="18" fillId="0" borderId="0" xfId="0" applyNumberFormat="1" applyFont="1" applyBorder="1"/>
    <xf numFmtId="0" fontId="15" fillId="14" borderId="0" xfId="0" applyFont="1" applyFill="1"/>
    <xf numFmtId="0" fontId="15" fillId="5" borderId="6" xfId="0" applyNumberFormat="1" applyFont="1" applyFill="1" applyBorder="1" applyProtection="1">
      <protection locked="0"/>
    </xf>
    <xf numFmtId="0" fontId="15" fillId="5" borderId="25" xfId="0" applyNumberFormat="1" applyFont="1" applyFill="1" applyBorder="1" applyProtection="1">
      <protection locked="0"/>
    </xf>
    <xf numFmtId="0" fontId="15" fillId="0" borderId="6" xfId="0" applyNumberFormat="1" applyFont="1" applyFill="1" applyBorder="1" applyProtection="1">
      <protection locked="0"/>
    </xf>
    <xf numFmtId="0" fontId="15" fillId="0" borderId="25" xfId="0" applyNumberFormat="1" applyFont="1" applyFill="1" applyBorder="1" applyProtection="1">
      <protection locked="0"/>
    </xf>
    <xf numFmtId="0" fontId="15" fillId="0" borderId="0" xfId="0" applyNumberFormat="1" applyFont="1" applyAlignment="1" applyProtection="1">
      <alignment horizontal="center"/>
      <protection locked="0"/>
    </xf>
    <xf numFmtId="0" fontId="15" fillId="0" borderId="0" xfId="0" applyFont="1" applyAlignment="1">
      <alignment horizontal="center"/>
    </xf>
    <xf numFmtId="0" fontId="15" fillId="0" borderId="0" xfId="0" applyFont="1" applyFill="1" applyAlignment="1">
      <alignment horizontal="center"/>
    </xf>
    <xf numFmtId="0" fontId="15" fillId="0" borderId="1" xfId="0" applyNumberFormat="1" applyFont="1" applyBorder="1" applyAlignment="1" applyProtection="1">
      <alignment horizontal="center"/>
      <protection locked="0"/>
    </xf>
    <xf numFmtId="171" fontId="15" fillId="0" borderId="1" xfId="0" applyNumberFormat="1" applyFont="1" applyFill="1" applyBorder="1"/>
    <xf numFmtId="171" fontId="22" fillId="0" borderId="0" xfId="0" applyNumberFormat="1" applyFont="1" applyFill="1" applyBorder="1"/>
    <xf numFmtId="171" fontId="15" fillId="0" borderId="0" xfId="0" applyNumberFormat="1" applyFont="1" applyFill="1" applyBorder="1"/>
    <xf numFmtId="171" fontId="15" fillId="0" borderId="0" xfId="0" applyNumberFormat="1" applyFont="1"/>
    <xf numFmtId="171" fontId="15" fillId="0" borderId="1" xfId="0" applyNumberFormat="1" applyFont="1" applyBorder="1"/>
    <xf numFmtId="171" fontId="15" fillId="0" borderId="1" xfId="0" applyNumberFormat="1" applyFont="1" applyBorder="1" applyAlignment="1" applyProtection="1">
      <alignment horizontal="center"/>
      <protection locked="0"/>
    </xf>
    <xf numFmtId="171" fontId="15" fillId="4" borderId="0" xfId="0" applyNumberFormat="1" applyFont="1" applyFill="1" applyAlignment="1">
      <alignment horizontal="center"/>
    </xf>
    <xf numFmtId="171" fontId="15" fillId="0" borderId="0" xfId="0" applyNumberFormat="1" applyFont="1" applyFill="1" applyAlignment="1">
      <alignment horizontal="center"/>
    </xf>
    <xf numFmtId="171" fontId="15" fillId="0" borderId="1" xfId="0" applyNumberFormat="1" applyFont="1" applyFill="1" applyBorder="1" applyAlignment="1">
      <alignment horizontal="center"/>
    </xf>
    <xf numFmtId="171" fontId="15" fillId="0" borderId="0" xfId="0" applyNumberFormat="1" applyFont="1" applyFill="1" applyBorder="1" applyAlignment="1">
      <alignment horizontal="left"/>
    </xf>
    <xf numFmtId="171" fontId="15" fillId="0" borderId="0" xfId="0" applyNumberFormat="1" applyFont="1" applyFill="1" applyBorder="1" applyAlignment="1" applyProtection="1">
      <alignment horizontal="center"/>
      <protection locked="0"/>
    </xf>
    <xf numFmtId="171" fontId="15" fillId="0" borderId="0" xfId="0" applyNumberFormat="1" applyFont="1" applyFill="1" applyBorder="1" applyAlignment="1" applyProtection="1">
      <alignment horizontal="left"/>
      <protection locked="0"/>
    </xf>
    <xf numFmtId="171" fontId="15" fillId="0" borderId="0" xfId="0" applyNumberFormat="1" applyFont="1" applyAlignment="1" applyProtection="1">
      <alignment horizontal="left"/>
      <protection locked="0"/>
    </xf>
    <xf numFmtId="171" fontId="15" fillId="0" borderId="0" xfId="0" applyNumberFormat="1" applyFont="1" applyBorder="1" applyAlignment="1" applyProtection="1">
      <alignment horizontal="left"/>
      <protection locked="0"/>
    </xf>
    <xf numFmtId="171" fontId="16" fillId="0" borderId="3" xfId="0" applyNumberFormat="1" applyFont="1" applyBorder="1" applyAlignment="1" applyProtection="1">
      <alignment horizontal="left"/>
      <protection locked="0"/>
    </xf>
    <xf numFmtId="171" fontId="15" fillId="0" borderId="0" xfId="0" applyNumberFormat="1" applyFont="1" applyFill="1"/>
    <xf numFmtId="0" fontId="15" fillId="0" borderId="0" xfId="0" applyNumberFormat="1" applyFont="1" applyFill="1" applyAlignment="1" applyProtection="1">
      <alignment horizontal="center"/>
      <protection locked="0"/>
    </xf>
    <xf numFmtId="0" fontId="15" fillId="0" borderId="0" xfId="0" applyNumberFormat="1" applyFont="1" applyAlignment="1" applyProtection="1">
      <alignment horizontal="center"/>
      <protection locked="0"/>
    </xf>
    <xf numFmtId="0" fontId="15" fillId="0" borderId="0" xfId="0" applyFont="1" applyFill="1" applyAlignment="1">
      <alignment horizontal="center"/>
    </xf>
    <xf numFmtId="0" fontId="15" fillId="0" borderId="0" xfId="0" applyFont="1" applyAlignment="1">
      <alignment horizontal="justify"/>
    </xf>
    <xf numFmtId="0" fontId="15" fillId="0" borderId="0" xfId="0" applyFont="1" applyAlignment="1">
      <alignment horizontal="center"/>
    </xf>
    <xf numFmtId="170" fontId="14" fillId="0" borderId="0" xfId="0" applyNumberFormat="1" applyFont="1" applyAlignment="1">
      <alignment horizontal="right"/>
    </xf>
    <xf numFmtId="0" fontId="2" fillId="0" borderId="0" xfId="0" applyFont="1"/>
    <xf numFmtId="0" fontId="24" fillId="0" borderId="9" xfId="0" applyFont="1" applyBorder="1" applyAlignment="1">
      <alignment vertical="center"/>
    </xf>
    <xf numFmtId="0" fontId="24" fillId="0" borderId="9" xfId="0" applyFont="1" applyBorder="1" applyAlignment="1">
      <alignment wrapText="1"/>
    </xf>
    <xf numFmtId="0" fontId="24" fillId="0" borderId="9" xfId="0" applyFont="1" applyBorder="1" applyAlignment="1">
      <alignment vertical="center" wrapText="1"/>
    </xf>
    <xf numFmtId="0" fontId="2" fillId="0" borderId="9" xfId="0" applyFont="1" applyBorder="1"/>
    <xf numFmtId="0" fontId="2" fillId="0" borderId="9" xfId="0" applyFont="1" applyBorder="1" applyAlignment="1">
      <alignment wrapText="1"/>
    </xf>
    <xf numFmtId="0" fontId="2" fillId="0" borderId="9" xfId="0" applyFont="1" applyBorder="1" applyAlignment="1">
      <alignment vertical="top"/>
    </xf>
    <xf numFmtId="0" fontId="2" fillId="0" borderId="9" xfId="0" applyFont="1" applyBorder="1" applyAlignment="1">
      <alignment vertical="top" wrapText="1"/>
    </xf>
    <xf numFmtId="0" fontId="2" fillId="0" borderId="9" xfId="0" quotePrefix="1" applyFont="1" applyBorder="1" applyAlignment="1">
      <alignment vertical="top" wrapText="1"/>
    </xf>
    <xf numFmtId="0" fontId="2" fillId="0" borderId="0" xfId="0" applyFont="1" applyAlignment="1">
      <alignment vertical="top" wrapText="1"/>
    </xf>
    <xf numFmtId="0" fontId="15" fillId="0" borderId="1" xfId="0" applyNumberFormat="1" applyFont="1" applyFill="1" applyBorder="1" applyAlignment="1" applyProtection="1">
      <alignment horizontal="center"/>
      <protection locked="0"/>
    </xf>
    <xf numFmtId="172" fontId="15" fillId="0" borderId="0" xfId="0" applyNumberFormat="1" applyFont="1" applyFill="1" applyAlignment="1">
      <alignment horizontal="center"/>
    </xf>
    <xf numFmtId="0" fontId="15" fillId="14" borderId="0" xfId="0" applyNumberFormat="1" applyFont="1" applyFill="1"/>
    <xf numFmtId="0" fontId="15" fillId="0" borderId="9" xfId="0" applyNumberFormat="1" applyFont="1" applyFill="1" applyBorder="1" applyAlignment="1" applyProtection="1">
      <alignment horizontal="center"/>
      <protection locked="0"/>
    </xf>
    <xf numFmtId="0" fontId="15" fillId="12" borderId="0" xfId="0" applyNumberFormat="1" applyFont="1" applyFill="1" applyAlignment="1" applyProtection="1">
      <alignment horizontal="center"/>
      <protection locked="0"/>
    </xf>
    <xf numFmtId="168" fontId="15" fillId="4" borderId="0" xfId="0" applyNumberFormat="1" applyFont="1" applyFill="1" applyBorder="1" applyAlignment="1" applyProtection="1">
      <alignment horizontal="right"/>
      <protection locked="0"/>
    </xf>
    <xf numFmtId="172" fontId="15" fillId="4" borderId="0" xfId="0" applyNumberFormat="1" applyFont="1" applyFill="1" applyAlignment="1">
      <alignment horizontal="center"/>
    </xf>
    <xf numFmtId="2" fontId="15" fillId="0" borderId="0" xfId="0" applyNumberFormat="1" applyFont="1" applyAlignment="1" applyProtection="1">
      <alignment horizontal="center"/>
      <protection locked="0"/>
    </xf>
    <xf numFmtId="0" fontId="24" fillId="0" borderId="0" xfId="0" applyFont="1"/>
    <xf numFmtId="0" fontId="2" fillId="14" borderId="0" xfId="0" applyFont="1" applyFill="1"/>
    <xf numFmtId="0" fontId="2" fillId="0" borderId="0" xfId="0" applyFont="1" applyFill="1"/>
    <xf numFmtId="0" fontId="2" fillId="0" borderId="0" xfId="0" applyFont="1" applyAlignment="1">
      <alignment horizontal="center"/>
    </xf>
    <xf numFmtId="0" fontId="32" fillId="0" borderId="0" xfId="0" applyFont="1"/>
    <xf numFmtId="0" fontId="2" fillId="5" borderId="0" xfId="0" applyNumberFormat="1" applyFont="1" applyFill="1" applyProtection="1">
      <protection locked="0"/>
    </xf>
    <xf numFmtId="0" fontId="32" fillId="3" borderId="0" xfId="0" applyNumberFormat="1" applyFont="1" applyFill="1" applyAlignment="1" applyProtection="1">
      <alignment horizontal="left"/>
      <protection locked="0"/>
    </xf>
    <xf numFmtId="0" fontId="2" fillId="0" borderId="0" xfId="0" applyNumberFormat="1" applyFont="1" applyFill="1" applyAlignment="1" applyProtection="1">
      <alignment horizontal="left"/>
      <protection locked="0"/>
    </xf>
    <xf numFmtId="0" fontId="32" fillId="0" borderId="0" xfId="0" applyNumberFormat="1" applyFont="1" applyFill="1" applyAlignment="1" applyProtection="1">
      <alignment horizontal="left"/>
      <protection locked="0"/>
    </xf>
    <xf numFmtId="0" fontId="33" fillId="0" borderId="0" xfId="0" applyNumberFormat="1" applyFont="1" applyFill="1" applyAlignment="1" applyProtection="1">
      <alignment horizontal="left"/>
      <protection locked="0"/>
    </xf>
    <xf numFmtId="0" fontId="2" fillId="3" borderId="0" xfId="0" applyNumberFormat="1" applyFont="1" applyFill="1" applyAlignment="1" applyProtection="1">
      <alignment horizontal="left"/>
      <protection locked="0"/>
    </xf>
    <xf numFmtId="0" fontId="2" fillId="0" borderId="22" xfId="0" applyFont="1" applyBorder="1" applyAlignment="1">
      <alignment horizontal="center"/>
    </xf>
    <xf numFmtId="0" fontId="2" fillId="0" borderId="0" xfId="0" applyFont="1" applyAlignment="1">
      <alignment horizontal="right"/>
    </xf>
    <xf numFmtId="0" fontId="2" fillId="0" borderId="0" xfId="0" applyFont="1" applyBorder="1"/>
    <xf numFmtId="0" fontId="34" fillId="0" borderId="4" xfId="0" applyFont="1" applyBorder="1"/>
    <xf numFmtId="0" fontId="2" fillId="0" borderId="3" xfId="0" applyFont="1" applyBorder="1"/>
    <xf numFmtId="0" fontId="2" fillId="0" borderId="4" xfId="0" applyFont="1" applyBorder="1"/>
    <xf numFmtId="0" fontId="2" fillId="0" borderId="3" xfId="0" applyFont="1" applyFill="1" applyBorder="1"/>
    <xf numFmtId="0" fontId="2" fillId="0" borderId="8"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35" fillId="0" borderId="0" xfId="0" applyFont="1"/>
    <xf numFmtId="170" fontId="2" fillId="0" borderId="0" xfId="0" applyNumberFormat="1" applyFont="1" applyAlignment="1">
      <alignment horizontal="center"/>
    </xf>
    <xf numFmtId="172" fontId="2" fillId="0" borderId="0" xfId="0" applyNumberFormat="1" applyFont="1" applyAlignment="1">
      <alignment horizontal="center"/>
    </xf>
    <xf numFmtId="173" fontId="2" fillId="0" borderId="0" xfId="0" applyNumberFormat="1" applyFont="1" applyAlignment="1">
      <alignment horizontal="center"/>
    </xf>
    <xf numFmtId="0" fontId="2" fillId="0" borderId="0" xfId="0" applyFont="1" applyFill="1" applyAlignment="1">
      <alignment horizontal="left"/>
    </xf>
    <xf numFmtId="0" fontId="15" fillId="0" borderId="0" xfId="0" applyFont="1" applyFill="1" applyBorder="1" applyAlignment="1">
      <alignment horizontal="right"/>
    </xf>
    <xf numFmtId="0" fontId="15" fillId="0" borderId="1" xfId="0" applyNumberFormat="1" applyFont="1" applyFill="1" applyBorder="1" applyAlignment="1" applyProtection="1">
      <alignment horizontal="center"/>
      <protection locked="0"/>
    </xf>
    <xf numFmtId="2" fontId="15" fillId="15" borderId="0" xfId="0" applyNumberFormat="1" applyFont="1" applyFill="1" applyProtection="1">
      <protection locked="0"/>
    </xf>
    <xf numFmtId="2" fontId="15" fillId="15" borderId="0" xfId="1" applyNumberFormat="1" applyFont="1" applyFill="1" applyProtection="1">
      <protection locked="0"/>
    </xf>
    <xf numFmtId="2" fontId="15" fillId="16" borderId="0" xfId="0" applyNumberFormat="1" applyFont="1" applyFill="1" applyProtection="1">
      <protection locked="0"/>
    </xf>
    <xf numFmtId="2" fontId="15" fillId="16" borderId="0" xfId="1" applyNumberFormat="1" applyFont="1" applyFill="1" applyProtection="1">
      <protection locked="0"/>
    </xf>
    <xf numFmtId="0" fontId="15" fillId="17" borderId="0" xfId="0" applyNumberFormat="1" applyFont="1" applyFill="1" applyProtection="1">
      <protection locked="0"/>
    </xf>
    <xf numFmtId="0" fontId="15" fillId="17" borderId="0" xfId="0" applyFont="1" applyFill="1"/>
    <xf numFmtId="0" fontId="36" fillId="18" borderId="0" xfId="0" applyFont="1" applyFill="1"/>
    <xf numFmtId="0" fontId="32" fillId="18" borderId="0" xfId="0" applyFont="1" applyFill="1"/>
    <xf numFmtId="0" fontId="37" fillId="19" borderId="0" xfId="0" applyFont="1" applyFill="1"/>
    <xf numFmtId="0" fontId="15" fillId="18" borderId="0" xfId="0" applyFont="1" applyFill="1"/>
    <xf numFmtId="0" fontId="14" fillId="0" borderId="0" xfId="0" applyFont="1" applyFill="1" applyBorder="1" applyAlignment="1">
      <alignment horizontal="center"/>
    </xf>
    <xf numFmtId="0" fontId="15" fillId="5" borderId="0" xfId="0" applyFont="1" applyFill="1" applyBorder="1"/>
    <xf numFmtId="0" fontId="15" fillId="0" borderId="0" xfId="0" quotePrefix="1" applyFont="1" applyFill="1" applyBorder="1" applyAlignment="1">
      <alignment horizontal="left"/>
    </xf>
    <xf numFmtId="0" fontId="14" fillId="0" borderId="0" xfId="0" applyNumberFormat="1" applyFont="1" applyBorder="1" applyAlignment="1" applyProtection="1">
      <alignment horizontal="right"/>
      <protection locked="0"/>
    </xf>
    <xf numFmtId="0" fontId="16" fillId="4" borderId="0" xfId="0" applyFont="1" applyFill="1" applyBorder="1"/>
    <xf numFmtId="0" fontId="15" fillId="4" borderId="0" xfId="0" applyFont="1" applyFill="1" applyBorder="1"/>
    <xf numFmtId="0" fontId="15" fillId="4" borderId="0" xfId="0" applyFont="1" applyFill="1" applyBorder="1" applyAlignment="1">
      <alignment horizontal="center"/>
    </xf>
    <xf numFmtId="171" fontId="15" fillId="4" borderId="0" xfId="0" applyNumberFormat="1" applyFont="1" applyFill="1" applyBorder="1" applyAlignment="1">
      <alignment horizontal="center"/>
    </xf>
    <xf numFmtId="168" fontId="15" fillId="4" borderId="0" xfId="0" applyNumberFormat="1" applyFont="1" applyFill="1" applyBorder="1" applyAlignment="1">
      <alignment horizontal="center"/>
    </xf>
    <xf numFmtId="0" fontId="14" fillId="4" borderId="0" xfId="0" applyFont="1" applyFill="1" applyBorder="1" applyAlignment="1">
      <alignment horizontal="center"/>
    </xf>
    <xf numFmtId="0" fontId="15" fillId="4" borderId="0" xfId="0" quotePrefix="1" applyNumberFormat="1" applyFont="1" applyFill="1" applyBorder="1" applyAlignment="1">
      <alignment horizontal="right"/>
    </xf>
    <xf numFmtId="0" fontId="15" fillId="4" borderId="0" xfId="0" quotePrefix="1" applyFont="1" applyFill="1" applyBorder="1" applyAlignment="1">
      <alignment horizontal="center"/>
    </xf>
    <xf numFmtId="2" fontId="15" fillId="0" borderId="0" xfId="1" applyNumberFormat="1" applyFont="1" applyFill="1" applyBorder="1"/>
    <xf numFmtId="0" fontId="14" fillId="0" borderId="1" xfId="0" applyNumberFormat="1" applyFont="1" applyBorder="1" applyAlignment="1" applyProtection="1">
      <alignment horizontal="left"/>
      <protection locked="0"/>
    </xf>
    <xf numFmtId="0" fontId="14" fillId="0" borderId="1" xfId="0" applyNumberFormat="1" applyFont="1" applyBorder="1" applyAlignment="1" applyProtection="1">
      <alignment horizontal="center"/>
      <protection locked="0"/>
    </xf>
    <xf numFmtId="168" fontId="14" fillId="0" borderId="1" xfId="0" applyNumberFormat="1" applyFont="1" applyFill="1" applyBorder="1" applyAlignment="1" applyProtection="1">
      <alignment horizontal="right"/>
      <protection locked="0"/>
    </xf>
    <xf numFmtId="0" fontId="14" fillId="0" borderId="1" xfId="0" applyNumberFormat="1" applyFont="1" applyBorder="1" applyAlignment="1" applyProtection="1">
      <protection locked="0"/>
    </xf>
    <xf numFmtId="0" fontId="14" fillId="0" borderId="1" xfId="0" applyNumberFormat="1" applyFont="1" applyFill="1" applyBorder="1" applyAlignment="1" applyProtection="1">
      <alignment horizontal="right"/>
      <protection locked="0"/>
    </xf>
    <xf numFmtId="0" fontId="14" fillId="0" borderId="1" xfId="0" applyNumberFormat="1" applyFont="1" applyFill="1" applyBorder="1" applyAlignment="1" applyProtection="1">
      <alignment horizontal="left"/>
      <protection locked="0"/>
    </xf>
    <xf numFmtId="0" fontId="15" fillId="0" borderId="5" xfId="0" applyNumberFormat="1" applyFont="1" applyFill="1" applyBorder="1" applyProtection="1">
      <protection locked="0"/>
    </xf>
    <xf numFmtId="0" fontId="15" fillId="0" borderId="2" xfId="0" applyNumberFormat="1" applyFont="1" applyFill="1" applyBorder="1" applyProtection="1">
      <protection locked="0"/>
    </xf>
    <xf numFmtId="0" fontId="14" fillId="0" borderId="6" xfId="0" applyNumberFormat="1" applyFont="1" applyFill="1" applyBorder="1" applyAlignment="1" applyProtection="1">
      <alignment horizontal="right"/>
      <protection locked="0"/>
    </xf>
    <xf numFmtId="0" fontId="14" fillId="0" borderId="16" xfId="0" applyNumberFormat="1" applyFont="1" applyFill="1" applyBorder="1" applyAlignment="1" applyProtection="1">
      <alignment horizontal="right"/>
      <protection locked="0"/>
    </xf>
    <xf numFmtId="0" fontId="14" fillId="0" borderId="14" xfId="0" applyNumberFormat="1" applyFont="1" applyFill="1" applyBorder="1" applyAlignment="1" applyProtection="1">
      <alignment horizontal="right"/>
      <protection locked="0"/>
    </xf>
    <xf numFmtId="0" fontId="15" fillId="5" borderId="5" xfId="0" applyNumberFormat="1" applyFont="1" applyFill="1" applyBorder="1" applyProtection="1">
      <protection locked="0"/>
    </xf>
    <xf numFmtId="0" fontId="15" fillId="5" borderId="2" xfId="0" applyNumberFormat="1" applyFont="1" applyFill="1" applyBorder="1" applyProtection="1">
      <protection locked="0"/>
    </xf>
    <xf numFmtId="0" fontId="15" fillId="5" borderId="10" xfId="0" applyNumberFormat="1" applyFont="1" applyFill="1" applyBorder="1" applyProtection="1">
      <protection locked="0"/>
    </xf>
    <xf numFmtId="0" fontId="15" fillId="5" borderId="16" xfId="0" applyNumberFormat="1" applyFont="1" applyFill="1" applyBorder="1" applyProtection="1">
      <protection locked="0"/>
    </xf>
    <xf numFmtId="0" fontId="15" fillId="5" borderId="7" xfId="0" applyNumberFormat="1" applyFont="1" applyFill="1" applyBorder="1" applyProtection="1">
      <protection locked="0"/>
    </xf>
    <xf numFmtId="0" fontId="15" fillId="5" borderId="1" xfId="0" applyNumberFormat="1" applyFont="1" applyFill="1" applyBorder="1" applyProtection="1">
      <protection locked="0"/>
    </xf>
    <xf numFmtId="0" fontId="15" fillId="5" borderId="11" xfId="0" applyNumberFormat="1" applyFont="1" applyFill="1" applyBorder="1" applyProtection="1">
      <protection locked="0"/>
    </xf>
    <xf numFmtId="0" fontId="15" fillId="0" borderId="0" xfId="0" applyFont="1" applyFill="1" applyBorder="1" applyAlignment="1">
      <alignment horizontal="left"/>
    </xf>
    <xf numFmtId="0" fontId="15" fillId="20" borderId="0" xfId="0" applyFont="1" applyFill="1" applyBorder="1" applyAlignment="1" applyProtection="1">
      <alignment horizontal="left"/>
      <protection locked="0"/>
    </xf>
    <xf numFmtId="0" fontId="14" fillId="21" borderId="0" xfId="0" applyFont="1" applyFill="1" applyBorder="1" applyAlignment="1">
      <alignment horizontal="left"/>
    </xf>
    <xf numFmtId="0" fontId="0" fillId="21" borderId="0" xfId="0" applyFill="1" applyBorder="1"/>
    <xf numFmtId="0" fontId="14" fillId="21" borderId="0" xfId="0" applyFont="1" applyFill="1" applyBorder="1" applyAlignment="1">
      <alignment horizontal="left"/>
    </xf>
    <xf numFmtId="0" fontId="38" fillId="21" borderId="0" xfId="0" applyFont="1" applyFill="1" applyBorder="1" applyAlignment="1">
      <alignment horizontal="left"/>
    </xf>
    <xf numFmtId="0" fontId="39" fillId="21" borderId="0" xfId="0" applyFont="1" applyFill="1" applyBorder="1" applyAlignment="1">
      <alignment horizontal="left"/>
    </xf>
    <xf numFmtId="0" fontId="15" fillId="21" borderId="0" xfId="0" applyFont="1" applyFill="1" applyBorder="1" applyAlignment="1">
      <alignment horizontal="left"/>
    </xf>
    <xf numFmtId="0" fontId="8" fillId="21" borderId="0" xfId="0" applyFont="1" applyFill="1" applyBorder="1" applyAlignment="1">
      <alignment horizontal="left"/>
    </xf>
    <xf numFmtId="0" fontId="7" fillId="21" borderId="0" xfId="0" applyFont="1" applyFill="1" applyBorder="1"/>
    <xf numFmtId="0" fontId="8" fillId="21" borderId="0" xfId="0" quotePrefix="1" applyFont="1" applyFill="1" applyBorder="1" applyAlignment="1">
      <alignment horizontal="left"/>
    </xf>
    <xf numFmtId="0" fontId="8" fillId="20" borderId="9" xfId="0" applyFont="1" applyFill="1" applyBorder="1" applyAlignment="1">
      <alignment horizontal="left"/>
    </xf>
    <xf numFmtId="0" fontId="8" fillId="22" borderId="9" xfId="0" applyFont="1" applyFill="1" applyBorder="1" applyAlignment="1">
      <alignment horizontal="left"/>
    </xf>
    <xf numFmtId="0" fontId="15" fillId="0" borderId="0" xfId="0" applyFont="1" applyAlignment="1">
      <alignment horizontal="right"/>
    </xf>
    <xf numFmtId="0" fontId="15" fillId="0" borderId="0" xfId="0" applyNumberFormat="1" applyFont="1" applyFill="1" applyAlignment="1" applyProtection="1">
      <alignment horizontal="center"/>
      <protection locked="0"/>
    </xf>
    <xf numFmtId="0" fontId="15" fillId="0" borderId="0" xfId="0" applyFont="1" applyAlignment="1">
      <alignment horizontal="center"/>
    </xf>
    <xf numFmtId="174" fontId="15" fillId="0" borderId="0" xfId="0" applyNumberFormat="1" applyFont="1"/>
    <xf numFmtId="0" fontId="15" fillId="0" borderId="0" xfId="0" applyNumberFormat="1" applyFont="1" applyFill="1" applyAlignment="1" applyProtection="1">
      <alignment horizontal="center"/>
      <protection locked="0"/>
    </xf>
    <xf numFmtId="0" fontId="37" fillId="0" borderId="0" xfId="0" applyNumberFormat="1" applyFont="1" applyFill="1" applyAlignment="1" applyProtection="1">
      <alignment horizontal="center"/>
      <protection locked="0"/>
    </xf>
    <xf numFmtId="0" fontId="15" fillId="0" borderId="0" xfId="0" applyFont="1" applyAlignment="1">
      <alignment horizontal="center"/>
    </xf>
    <xf numFmtId="0" fontId="15" fillId="0" borderId="0" xfId="0" applyFont="1" applyFill="1" applyAlignment="1">
      <alignment horizontal="center"/>
    </xf>
    <xf numFmtId="0" fontId="15" fillId="0" borderId="0" xfId="0" applyFont="1" applyAlignment="1">
      <alignment horizontal="justify"/>
    </xf>
    <xf numFmtId="0" fontId="15" fillId="0" borderId="0" xfId="0" applyFont="1" applyFill="1" applyBorder="1" applyAlignment="1">
      <alignment horizontal="left"/>
    </xf>
    <xf numFmtId="0" fontId="15" fillId="0" borderId="0" xfId="0" applyFont="1" applyAlignment="1">
      <alignment horizontal="right"/>
    </xf>
    <xf numFmtId="0" fontId="15" fillId="0" borderId="0" xfId="0" applyNumberFormat="1" applyFont="1" applyAlignment="1" applyProtection="1">
      <alignment horizontal="center"/>
      <protection locked="0"/>
    </xf>
    <xf numFmtId="0" fontId="15" fillId="0" borderId="0" xfId="0" applyFont="1" applyFill="1" applyAlignment="1">
      <alignment horizontal="center"/>
    </xf>
    <xf numFmtId="0" fontId="15" fillId="0" borderId="9" xfId="0" applyNumberFormat="1" applyFont="1" applyFill="1" applyBorder="1" applyAlignment="1" applyProtection="1">
      <alignment horizontal="right"/>
      <protection locked="0"/>
    </xf>
    <xf numFmtId="0" fontId="15" fillId="0" borderId="2" xfId="0" applyFont="1" applyBorder="1" applyAlignment="1">
      <alignment horizontal="left"/>
    </xf>
    <xf numFmtId="168" fontId="15" fillId="0" borderId="2" xfId="0" applyNumberFormat="1" applyFont="1" applyFill="1" applyBorder="1" applyAlignment="1">
      <alignment horizontal="center"/>
    </xf>
    <xf numFmtId="168" fontId="15" fillId="0" borderId="2" xfId="0" applyNumberFormat="1" applyFont="1" applyBorder="1" applyAlignment="1">
      <alignment horizontal="center"/>
    </xf>
    <xf numFmtId="168" fontId="15" fillId="0" borderId="2" xfId="0" applyNumberFormat="1" applyFont="1" applyFill="1" applyBorder="1" applyAlignment="1" applyProtection="1">
      <alignment horizontal="center"/>
      <protection locked="0"/>
    </xf>
    <xf numFmtId="0" fontId="15" fillId="0" borderId="2" xfId="0" applyNumberFormat="1" applyFont="1" applyBorder="1" applyAlignment="1">
      <alignment horizontal="right"/>
    </xf>
    <xf numFmtId="168" fontId="15" fillId="0" borderId="2" xfId="0" applyNumberFormat="1" applyFont="1" applyFill="1" applyBorder="1"/>
    <xf numFmtId="0" fontId="15" fillId="0" borderId="0" xfId="0" applyNumberFormat="1" applyFont="1" applyFill="1" applyAlignment="1" applyProtection="1">
      <alignment horizontal="center"/>
      <protection locked="0"/>
    </xf>
    <xf numFmtId="0" fontId="15" fillId="0" borderId="0" xfId="0" applyFont="1" applyFill="1" applyAlignment="1">
      <alignment horizontal="left"/>
    </xf>
    <xf numFmtId="0" fontId="15" fillId="0" borderId="0" xfId="0" applyNumberFormat="1" applyFont="1" applyAlignment="1" applyProtection="1">
      <alignment horizontal="center"/>
      <protection locked="0"/>
    </xf>
    <xf numFmtId="0" fontId="15" fillId="0" borderId="0" xfId="0" applyFont="1" applyFill="1" applyAlignment="1">
      <alignment horizontal="center"/>
    </xf>
    <xf numFmtId="0" fontId="15" fillId="0" borderId="0" xfId="0" applyFont="1" applyFill="1" applyBorder="1" applyAlignment="1">
      <alignment horizontal="left"/>
    </xf>
    <xf numFmtId="2" fontId="15" fillId="0" borderId="0" xfId="1" applyNumberFormat="1" applyFont="1" applyFill="1" applyBorder="1" applyProtection="1">
      <protection locked="0"/>
    </xf>
    <xf numFmtId="2" fontId="14" fillId="0" borderId="0" xfId="1" applyNumberFormat="1" applyFont="1" applyFill="1" applyBorder="1" applyAlignment="1" applyProtection="1">
      <alignment horizontal="right"/>
      <protection locked="0"/>
    </xf>
    <xf numFmtId="0" fontId="15" fillId="0" borderId="9" xfId="0" applyFont="1" applyBorder="1" applyAlignment="1">
      <alignment horizontal="center"/>
    </xf>
    <xf numFmtId="2" fontId="15" fillId="0" borderId="9" xfId="0" applyNumberFormat="1" applyFont="1" applyFill="1" applyBorder="1" applyAlignment="1" applyProtection="1">
      <alignment horizontal="center"/>
      <protection locked="0"/>
    </xf>
    <xf numFmtId="2" fontId="15" fillId="0" borderId="9" xfId="1" applyNumberFormat="1" applyFont="1" applyBorder="1" applyAlignment="1" applyProtection="1">
      <alignment horizontal="center"/>
      <protection locked="0"/>
    </xf>
    <xf numFmtId="0" fontId="15" fillId="0" borderId="0" xfId="0" applyFont="1" applyAlignment="1">
      <alignment horizontal="right"/>
    </xf>
    <xf numFmtId="0" fontId="15" fillId="0" borderId="0" xfId="0" applyFont="1" applyFill="1" applyBorder="1" applyAlignment="1">
      <alignment horizontal="right"/>
    </xf>
    <xf numFmtId="0" fontId="15" fillId="16" borderId="1" xfId="0" applyNumberFormat="1" applyFont="1" applyFill="1" applyBorder="1" applyAlignment="1" applyProtection="1">
      <alignment horizontal="center"/>
      <protection locked="0"/>
    </xf>
    <xf numFmtId="0" fontId="15" fillId="15" borderId="0" xfId="0" applyFont="1" applyFill="1" applyAlignment="1" applyProtection="1">
      <alignment horizontal="center"/>
      <protection locked="0"/>
    </xf>
    <xf numFmtId="0" fontId="15" fillId="0" borderId="18" xfId="0" applyFont="1" applyBorder="1" applyAlignment="1">
      <alignment horizontal="right"/>
    </xf>
    <xf numFmtId="0" fontId="15" fillId="0" borderId="22" xfId="0" applyFont="1" applyBorder="1" applyAlignment="1">
      <alignment horizontal="right"/>
    </xf>
    <xf numFmtId="2" fontId="15" fillId="0" borderId="0" xfId="0" applyNumberFormat="1" applyFont="1" applyBorder="1" applyAlignment="1" applyProtection="1">
      <alignment horizontal="right"/>
      <protection locked="0"/>
    </xf>
    <xf numFmtId="0" fontId="8" fillId="11" borderId="4" xfId="0" applyFont="1" applyFill="1" applyBorder="1" applyAlignment="1">
      <alignment horizontal="center" vertical="top"/>
    </xf>
    <xf numFmtId="0" fontId="0" fillId="0" borderId="8" xfId="0" applyBorder="1" applyAlignment="1">
      <alignment horizontal="center" vertical="top"/>
    </xf>
    <xf numFmtId="0" fontId="8" fillId="13" borderId="4" xfId="0" applyFont="1" applyFill="1" applyBorder="1" applyAlignment="1">
      <alignment horizontal="center" vertical="top"/>
    </xf>
    <xf numFmtId="0" fontId="8" fillId="13" borderId="8" xfId="0" applyFont="1" applyFill="1" applyBorder="1" applyAlignment="1">
      <alignment horizontal="center" vertical="top"/>
    </xf>
    <xf numFmtId="0" fontId="8" fillId="7" borderId="3" xfId="0" applyFont="1" applyFill="1" applyBorder="1" applyAlignment="1">
      <alignment horizontal="center"/>
    </xf>
    <xf numFmtId="0" fontId="0" fillId="0" borderId="8" xfId="0" applyBorder="1" applyAlignment="1">
      <alignment horizontal="center"/>
    </xf>
    <xf numFmtId="0" fontId="2" fillId="0" borderId="2" xfId="0" applyNumberFormat="1" applyFont="1" applyBorder="1" applyAlignment="1">
      <alignment horizontal="center" vertical="top"/>
    </xf>
    <xf numFmtId="0" fontId="2" fillId="0" borderId="10" xfId="0" applyNumberFormat="1" applyFont="1" applyBorder="1" applyAlignment="1">
      <alignment horizontal="center" vertical="top"/>
    </xf>
    <xf numFmtId="0" fontId="7" fillId="0" borderId="0" xfId="0" applyFont="1" applyBorder="1" applyAlignment="1">
      <alignment horizontal="center" vertical="top" wrapText="1"/>
    </xf>
    <xf numFmtId="0" fontId="0" fillId="0" borderId="0" xfId="0" applyAlignment="1">
      <alignment vertical="top" wrapText="1"/>
    </xf>
    <xf numFmtId="0" fontId="7" fillId="0" borderId="0" xfId="0" applyFont="1" applyBorder="1" applyAlignment="1">
      <alignment horizontal="center" vertical="top"/>
    </xf>
    <xf numFmtId="0" fontId="0" fillId="0" borderId="0" xfId="0" applyAlignment="1">
      <alignment horizontal="center"/>
    </xf>
    <xf numFmtId="0" fontId="7" fillId="0" borderId="2" xfId="0" applyFont="1" applyBorder="1" applyAlignment="1">
      <alignment horizontal="center" vertical="top"/>
    </xf>
    <xf numFmtId="0" fontId="7" fillId="0" borderId="10" xfId="0" applyFont="1" applyBorder="1" applyAlignment="1">
      <alignment horizontal="center" vertical="top"/>
    </xf>
    <xf numFmtId="0" fontId="7" fillId="0" borderId="5" xfId="0" applyFont="1" applyBorder="1" applyAlignment="1">
      <alignment horizontal="center" vertical="top"/>
    </xf>
    <xf numFmtId="0" fontId="0" fillId="0" borderId="10" xfId="0" applyBorder="1" applyAlignment="1">
      <alignment horizontal="center" vertical="top"/>
    </xf>
    <xf numFmtId="0" fontId="8" fillId="2" borderId="4" xfId="0" applyFont="1" applyFill="1" applyBorder="1" applyAlignment="1">
      <alignment horizontal="center" vertical="center"/>
    </xf>
    <xf numFmtId="0" fontId="13" fillId="2" borderId="8" xfId="0" applyFont="1" applyFill="1" applyBorder="1" applyAlignment="1">
      <alignment horizontal="center"/>
    </xf>
    <xf numFmtId="0" fontId="0" fillId="0" borderId="0" xfId="0" applyAlignment="1"/>
    <xf numFmtId="0" fontId="13" fillId="2" borderId="3" xfId="0" applyFont="1" applyFill="1" applyBorder="1" applyAlignment="1">
      <alignment horizontal="center"/>
    </xf>
    <xf numFmtId="0" fontId="0" fillId="0" borderId="3" xfId="0" applyBorder="1" applyAlignment="1">
      <alignment horizontal="center" vertical="top"/>
    </xf>
    <xf numFmtId="0" fontId="2" fillId="0" borderId="2" xfId="0" applyFont="1" applyBorder="1" applyAlignment="1">
      <alignment horizontal="center" vertical="top"/>
    </xf>
    <xf numFmtId="0" fontId="2" fillId="0" borderId="10" xfId="0" applyFont="1" applyBorder="1" applyAlignment="1">
      <alignment horizontal="center" vertical="top"/>
    </xf>
    <xf numFmtId="0" fontId="2" fillId="0" borderId="2" xfId="0" applyFont="1" applyBorder="1" applyAlignment="1">
      <alignment horizontal="center"/>
    </xf>
    <xf numFmtId="0" fontId="2" fillId="0" borderId="10" xfId="0" applyFont="1" applyBorder="1" applyAlignment="1">
      <alignment horizontal="center"/>
    </xf>
    <xf numFmtId="0" fontId="0" fillId="0" borderId="0" xfId="0" applyAlignment="1">
      <alignment horizontal="center" vertical="top"/>
    </xf>
    <xf numFmtId="0" fontId="2" fillId="0" borderId="9" xfId="0" applyFont="1" applyBorder="1" applyAlignment="1">
      <alignment vertical="center" wrapText="1"/>
    </xf>
    <xf numFmtId="0" fontId="24" fillId="0" borderId="4" xfId="0" applyFont="1" applyBorder="1" applyAlignment="1">
      <alignment horizontal="center"/>
    </xf>
    <xf numFmtId="0" fontId="24" fillId="0" borderId="8" xfId="0" applyFont="1" applyBorder="1" applyAlignment="1">
      <alignment horizont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3" xfId="0" applyFont="1" applyBorder="1" applyAlignment="1">
      <alignment horizontal="center"/>
    </xf>
    <xf numFmtId="0" fontId="10" fillId="0" borderId="2" xfId="0" applyFont="1" applyBorder="1" applyAlignment="1">
      <alignment horizontal="left"/>
    </xf>
    <xf numFmtId="0" fontId="0" fillId="0" borderId="2" xfId="0" applyBorder="1" applyAlignment="1"/>
    <xf numFmtId="166" fontId="10" fillId="0" borderId="1" xfId="0" applyNumberFormat="1" applyFont="1" applyFill="1" applyBorder="1" applyAlignment="1">
      <alignment horizontal="left"/>
    </xf>
    <xf numFmtId="0" fontId="0" fillId="0" borderId="1" xfId="0" applyBorder="1" applyAlignment="1"/>
    <xf numFmtId="0" fontId="10" fillId="0" borderId="4" xfId="0" applyFont="1" applyBorder="1" applyAlignment="1" applyProtection="1">
      <alignment horizontal="left"/>
      <protection locked="0"/>
    </xf>
    <xf numFmtId="0" fontId="10" fillId="0" borderId="3" xfId="0" applyFont="1" applyBorder="1" applyAlignment="1" applyProtection="1">
      <alignment horizontal="left"/>
      <protection locked="0"/>
    </xf>
    <xf numFmtId="0" fontId="10" fillId="0" borderId="3" xfId="0" applyFont="1" applyBorder="1" applyAlignment="1">
      <alignment horizontal="center"/>
    </xf>
    <xf numFmtId="0" fontId="15" fillId="0" borderId="2" xfId="0" applyNumberFormat="1" applyFont="1" applyFill="1" applyBorder="1" applyAlignment="1">
      <alignment horizontal="right"/>
    </xf>
    <xf numFmtId="0" fontId="0" fillId="0" borderId="2" xfId="0" applyNumberFormat="1" applyBorder="1" applyAlignment="1">
      <alignment horizontal="right"/>
    </xf>
    <xf numFmtId="0" fontId="14" fillId="0" borderId="3" xfId="0" applyNumberFormat="1" applyFont="1" applyBorder="1" applyAlignment="1">
      <alignment horizontal="left"/>
    </xf>
    <xf numFmtId="0" fontId="15" fillId="0" borderId="3" xfId="0" applyNumberFormat="1" applyFont="1" applyBorder="1" applyAlignment="1"/>
    <xf numFmtId="166" fontId="14" fillId="0" borderId="3" xfId="0" applyNumberFormat="1" applyFont="1" applyFill="1" applyBorder="1" applyAlignment="1">
      <alignment horizontal="left"/>
    </xf>
    <xf numFmtId="166" fontId="15" fillId="0" borderId="3" xfId="0" applyNumberFormat="1" applyFont="1" applyBorder="1" applyAlignment="1"/>
    <xf numFmtId="0" fontId="15" fillId="0" borderId="7" xfId="0" applyNumberFormat="1" applyFont="1" applyFill="1" applyBorder="1" applyAlignment="1">
      <alignment horizontal="right" wrapText="1"/>
    </xf>
    <xf numFmtId="0" fontId="15" fillId="0" borderId="1" xfId="0" applyNumberFormat="1" applyFont="1" applyBorder="1" applyAlignment="1">
      <alignment horizontal="right" wrapText="1"/>
    </xf>
    <xf numFmtId="0" fontId="15" fillId="0" borderId="7" xfId="0" applyNumberFormat="1" applyFont="1" applyFill="1" applyBorder="1" applyAlignment="1">
      <alignment horizontal="right"/>
    </xf>
    <xf numFmtId="0" fontId="15" fillId="0" borderId="1" xfId="0" applyNumberFormat="1" applyFont="1" applyBorder="1" applyAlignment="1">
      <alignment horizontal="right"/>
    </xf>
    <xf numFmtId="0" fontId="15" fillId="0" borderId="5" xfId="0" applyNumberFormat="1" applyFont="1" applyBorder="1" applyAlignment="1">
      <alignment horizontal="center" vertical="top" wrapText="1"/>
    </xf>
    <xf numFmtId="0" fontId="15" fillId="0" borderId="2" xfId="0" applyNumberFormat="1" applyFont="1" applyBorder="1" applyAlignment="1">
      <alignment vertical="top" wrapText="1"/>
    </xf>
    <xf numFmtId="0" fontId="15" fillId="0" borderId="10" xfId="0" applyNumberFormat="1" applyFont="1" applyBorder="1" applyAlignment="1">
      <alignment vertical="top" wrapText="1"/>
    </xf>
    <xf numFmtId="0" fontId="15" fillId="0" borderId="5" xfId="0" applyNumberFormat="1" applyFont="1" applyFill="1" applyBorder="1" applyAlignment="1">
      <alignment horizontal="center" vertical="top" wrapText="1"/>
    </xf>
    <xf numFmtId="0" fontId="15" fillId="0" borderId="2" xfId="0" applyNumberFormat="1" applyFont="1" applyBorder="1" applyAlignment="1">
      <alignment horizontal="center" vertical="top" wrapText="1"/>
    </xf>
    <xf numFmtId="0" fontId="15" fillId="0" borderId="10" xfId="0" applyNumberFormat="1" applyFont="1" applyBorder="1" applyAlignment="1">
      <alignment horizontal="center" vertical="top" wrapText="1"/>
    </xf>
    <xf numFmtId="0" fontId="15" fillId="0" borderId="2" xfId="0" applyNumberFormat="1" applyFont="1" applyFill="1" applyBorder="1" applyAlignment="1">
      <alignment horizontal="center" vertical="top" wrapText="1"/>
    </xf>
    <xf numFmtId="0" fontId="15" fillId="0" borderId="10" xfId="0" applyNumberFormat="1" applyFont="1" applyFill="1" applyBorder="1" applyAlignment="1">
      <alignment horizontal="center" vertical="top" wrapText="1"/>
    </xf>
    <xf numFmtId="0" fontId="15" fillId="0" borderId="7" xfId="0" applyNumberFormat="1" applyFont="1" applyBorder="1" applyAlignment="1">
      <alignment horizontal="right" wrapText="1"/>
    </xf>
    <xf numFmtId="0" fontId="15" fillId="0" borderId="5" xfId="0" applyNumberFormat="1" applyFont="1" applyBorder="1" applyAlignment="1">
      <alignment horizontal="left" vertical="top" wrapText="1"/>
    </xf>
    <xf numFmtId="0" fontId="15" fillId="0" borderId="5" xfId="0" applyNumberFormat="1" applyFont="1" applyBorder="1" applyAlignment="1">
      <alignment vertical="top" wrapText="1"/>
    </xf>
    <xf numFmtId="0" fontId="14" fillId="0" borderId="2" xfId="0" applyNumberFormat="1" applyFont="1" applyBorder="1" applyAlignment="1">
      <alignment horizontal="center" wrapText="1"/>
    </xf>
    <xf numFmtId="0" fontId="14" fillId="0" borderId="1" xfId="0" applyNumberFormat="1" applyFont="1" applyBorder="1" applyAlignment="1"/>
    <xf numFmtId="0" fontId="15" fillId="0" borderId="2" xfId="0" applyNumberFormat="1" applyFont="1" applyBorder="1" applyAlignment="1">
      <alignment horizontal="left" wrapText="1"/>
    </xf>
    <xf numFmtId="0" fontId="15" fillId="0" borderId="1" xfId="0" applyNumberFormat="1" applyFont="1" applyBorder="1" applyAlignment="1"/>
    <xf numFmtId="0" fontId="15" fillId="0" borderId="12" xfId="0" applyNumberFormat="1" applyFont="1" applyBorder="1" applyAlignment="1">
      <alignment horizontal="center" wrapText="1"/>
    </xf>
    <xf numFmtId="0" fontId="15" fillId="0" borderId="15" xfId="0" applyNumberFormat="1" applyFont="1" applyBorder="1" applyAlignment="1">
      <alignment horizontal="center"/>
    </xf>
    <xf numFmtId="0" fontId="15" fillId="0" borderId="7" xfId="0" applyNumberFormat="1" applyFont="1" applyBorder="1" applyAlignment="1">
      <alignment horizontal="right"/>
    </xf>
    <xf numFmtId="0" fontId="15" fillId="0" borderId="6" xfId="0" applyNumberFormat="1" applyFont="1" applyBorder="1" applyAlignment="1">
      <alignment horizontal="left" vertical="top" wrapText="1"/>
    </xf>
    <xf numFmtId="0" fontId="15" fillId="0" borderId="0" xfId="0" applyNumberFormat="1" applyFont="1" applyBorder="1" applyAlignment="1">
      <alignment horizontal="left" vertical="top" wrapText="1"/>
    </xf>
    <xf numFmtId="0" fontId="14" fillId="0" borderId="0" xfId="0" applyNumberFormat="1" applyFont="1" applyBorder="1" applyAlignment="1">
      <alignment horizontal="left" vertical="top" wrapText="1"/>
    </xf>
    <xf numFmtId="0" fontId="14" fillId="0" borderId="16" xfId="0" applyNumberFormat="1" applyFont="1" applyBorder="1" applyAlignment="1">
      <alignment horizontal="left" vertical="top" wrapText="1"/>
    </xf>
    <xf numFmtId="0" fontId="10" fillId="0" borderId="2" xfId="0" applyNumberFormat="1" applyFont="1" applyBorder="1" applyAlignment="1">
      <alignment horizontal="left"/>
    </xf>
    <xf numFmtId="0" fontId="0" fillId="0" borderId="2" xfId="0" applyNumberFormat="1" applyBorder="1" applyAlignment="1"/>
    <xf numFmtId="0" fontId="10" fillId="0" borderId="1" xfId="0" applyNumberFormat="1" applyFont="1" applyFill="1" applyBorder="1" applyAlignment="1">
      <alignment horizontal="left"/>
    </xf>
    <xf numFmtId="0" fontId="0" fillId="0" borderId="1" xfId="0" applyNumberFormat="1" applyBorder="1" applyAlignment="1"/>
    <xf numFmtId="0" fontId="10" fillId="0" borderId="3" xfId="0" applyNumberFormat="1" applyFont="1" applyBorder="1" applyAlignment="1">
      <alignment horizontal="left"/>
    </xf>
    <xf numFmtId="166" fontId="14" fillId="0" borderId="1" xfId="0" applyNumberFormat="1" applyFont="1" applyFill="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2" fontId="15" fillId="0" borderId="9" xfId="0" applyNumberFormat="1" applyFont="1" applyFill="1" applyBorder="1" applyAlignment="1" applyProtection="1">
      <alignment horizontal="center"/>
      <protection locked="0"/>
    </xf>
    <xf numFmtId="0" fontId="0" fillId="0" borderId="9" xfId="0" applyBorder="1" applyAlignment="1">
      <alignment horizontal="center"/>
    </xf>
    <xf numFmtId="2" fontId="15" fillId="0" borderId="9" xfId="1" applyNumberFormat="1" applyFont="1" applyBorder="1" applyAlignment="1" applyProtection="1">
      <alignment horizontal="center"/>
      <protection locked="0"/>
    </xf>
    <xf numFmtId="0" fontId="15" fillId="0" borderId="0" xfId="0" applyFont="1" applyFill="1" applyBorder="1" applyAlignment="1">
      <alignment horizontal="left"/>
    </xf>
    <xf numFmtId="0" fontId="30" fillId="0" borderId="0" xfId="0" applyFont="1" applyAlignment="1">
      <alignment horizontal="right"/>
    </xf>
    <xf numFmtId="0" fontId="15" fillId="0" borderId="0" xfId="0" applyFont="1" applyAlignment="1">
      <alignment horizontal="right"/>
    </xf>
    <xf numFmtId="0" fontId="15" fillId="0" borderId="0" xfId="0" applyNumberFormat="1" applyFont="1" applyFill="1" applyAlignment="1" applyProtection="1">
      <alignment horizontal="center"/>
      <protection locked="0"/>
    </xf>
    <xf numFmtId="0" fontId="15" fillId="0" borderId="1" xfId="0" applyFont="1" applyFill="1" applyBorder="1" applyAlignment="1"/>
    <xf numFmtId="0" fontId="14" fillId="0" borderId="0" xfId="0" applyFont="1" applyFill="1" applyBorder="1" applyAlignment="1">
      <alignment horizontal="left"/>
    </xf>
    <xf numFmtId="0" fontId="15" fillId="0" borderId="0" xfId="0" applyFont="1" applyAlignment="1" applyProtection="1">
      <alignment horizontal="left"/>
      <protection locked="0"/>
    </xf>
    <xf numFmtId="0" fontId="15" fillId="0" borderId="0" xfId="0" applyFont="1" applyFill="1" applyAlignment="1" applyProtection="1">
      <alignment horizontal="left"/>
      <protection locked="0"/>
    </xf>
    <xf numFmtId="0" fontId="14" fillId="3" borderId="0" xfId="0" applyFont="1" applyFill="1" applyBorder="1" applyAlignment="1" applyProtection="1">
      <alignment horizontal="left"/>
      <protection locked="0"/>
    </xf>
    <xf numFmtId="0" fontId="15" fillId="0" borderId="0" xfId="0" applyFont="1" applyFill="1" applyAlignment="1">
      <alignment horizontal="left"/>
    </xf>
    <xf numFmtId="0" fontId="14" fillId="3" borderId="1" xfId="0" applyFont="1" applyFill="1" applyBorder="1" applyAlignment="1">
      <alignment horizontal="left"/>
    </xf>
    <xf numFmtId="0" fontId="15" fillId="0" borderId="2" xfId="0" applyFont="1" applyFill="1" applyBorder="1" applyAlignment="1">
      <alignment horizontal="left"/>
    </xf>
    <xf numFmtId="166" fontId="14" fillId="3" borderId="1" xfId="0" applyNumberFormat="1" applyFont="1" applyFill="1" applyBorder="1" applyAlignment="1" applyProtection="1">
      <alignment horizontal="left"/>
      <protection locked="0"/>
    </xf>
    <xf numFmtId="0" fontId="15" fillId="0" borderId="0" xfId="0" applyFont="1" applyFill="1" applyAlignment="1">
      <alignment horizontal="center"/>
    </xf>
    <xf numFmtId="0" fontId="14" fillId="3" borderId="2" xfId="0" applyFont="1" applyFill="1" applyBorder="1" applyAlignment="1" applyProtection="1">
      <alignment horizontal="left"/>
      <protection locked="0"/>
    </xf>
    <xf numFmtId="0" fontId="15" fillId="0" borderId="0" xfId="0" applyFont="1" applyFill="1" applyBorder="1" applyAlignment="1">
      <alignment horizontal="justify"/>
    </xf>
    <xf numFmtId="0" fontId="15" fillId="0" borderId="0" xfId="0" applyFont="1" applyAlignment="1">
      <alignment horizontal="justify"/>
    </xf>
    <xf numFmtId="0" fontId="15" fillId="0" borderId="0" xfId="0" applyFont="1" applyFill="1" applyBorder="1" applyAlignment="1">
      <alignment horizontal="right"/>
    </xf>
    <xf numFmtId="0" fontId="15" fillId="3" borderId="4" xfId="0" applyFont="1" applyFill="1" applyBorder="1" applyAlignment="1">
      <alignment horizontal="center"/>
    </xf>
    <xf numFmtId="0" fontId="15" fillId="0" borderId="3" xfId="0" applyFont="1" applyBorder="1" applyAlignment="1">
      <alignment horizontal="center"/>
    </xf>
    <xf numFmtId="0" fontId="15" fillId="0" borderId="8" xfId="0" applyFont="1" applyBorder="1" applyAlignment="1">
      <alignment horizontal="center"/>
    </xf>
    <xf numFmtId="0" fontId="15" fillId="0" borderId="0" xfId="0" applyFont="1" applyAlignment="1">
      <alignment horizontal="center"/>
    </xf>
    <xf numFmtId="0" fontId="14" fillId="0" borderId="1" xfId="0" applyNumberFormat="1" applyFont="1" applyBorder="1" applyAlignment="1" applyProtection="1">
      <alignment horizontal="center"/>
      <protection locked="0"/>
    </xf>
    <xf numFmtId="0" fontId="15" fillId="0" borderId="0" xfId="0" applyNumberFormat="1" applyFont="1" applyAlignment="1" applyProtection="1">
      <alignment horizontal="center"/>
      <protection locked="0"/>
    </xf>
    <xf numFmtId="0" fontId="14" fillId="21" borderId="0" xfId="0" applyFont="1" applyFill="1" applyBorder="1" applyAlignment="1">
      <alignment horizontal="left"/>
    </xf>
  </cellXfs>
  <cellStyles count="2">
    <cellStyle name="Komma" xfId="1" builtinId="3"/>
    <cellStyle name="Standaard" xfId="0" builtinId="0"/>
  </cellStyles>
  <dxfs count="133">
    <dxf>
      <fill>
        <patternFill>
          <bgColor rgb="FFCCFFFF"/>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92D050"/>
        </patternFill>
      </fill>
    </dxf>
    <dxf>
      <fill>
        <patternFill>
          <bgColor rgb="FFFFC000"/>
        </patternFill>
      </fill>
    </dxf>
    <dxf>
      <font>
        <color theme="0"/>
      </font>
      <fill>
        <patternFill>
          <bgColor theme="0"/>
        </patternFill>
      </fill>
    </dxf>
    <dxf>
      <font>
        <color theme="0"/>
      </font>
    </dxf>
    <dxf>
      <font>
        <color theme="0"/>
      </font>
    </dxf>
    <dxf>
      <font>
        <b val="0"/>
        <i val="0"/>
        <condense val="0"/>
        <extend val="0"/>
        <color indexed="9"/>
      </font>
      <fill>
        <patternFill>
          <bgColor indexed="9"/>
        </patternFill>
      </fill>
    </dxf>
    <dxf>
      <fill>
        <patternFill>
          <bgColor rgb="FFFFC000"/>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theme="9"/>
        </patternFill>
      </fill>
    </dxf>
    <dxf>
      <font>
        <color theme="0"/>
      </font>
    </dxf>
    <dxf>
      <fill>
        <patternFill>
          <bgColor theme="9"/>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b/>
        <i val="0"/>
        <condense val="0"/>
        <extend val="0"/>
        <color indexed="10"/>
      </font>
    </dxf>
    <dxf>
      <font>
        <b/>
        <i val="0"/>
        <condense val="0"/>
        <extend val="0"/>
        <color indexed="53"/>
      </font>
    </dxf>
    <dxf>
      <font>
        <b/>
        <i val="0"/>
        <condense val="0"/>
        <extend val="0"/>
        <color indexed="10"/>
      </font>
    </dxf>
    <dxf>
      <font>
        <condense val="0"/>
        <extend val="0"/>
        <color indexed="12"/>
      </font>
      <fill>
        <patternFill>
          <bgColor indexed="11"/>
        </patternFill>
      </fill>
    </dxf>
    <dxf>
      <font>
        <b/>
        <i val="0"/>
        <condense val="0"/>
        <extend val="0"/>
        <color indexed="10"/>
      </font>
    </dxf>
    <dxf>
      <font>
        <condense val="0"/>
        <extend val="0"/>
        <color indexed="9"/>
      </font>
      <fill>
        <patternFill patternType="none">
          <bgColor indexed="65"/>
        </patternFill>
      </fill>
      <border>
        <left/>
        <right/>
        <top/>
        <bottom/>
      </border>
    </dxf>
    <dxf>
      <fill>
        <patternFill>
          <bgColor indexed="41"/>
        </patternFill>
      </fill>
    </dxf>
    <dxf>
      <font>
        <condense val="0"/>
        <extend val="0"/>
        <color indexed="14"/>
      </font>
      <fill>
        <patternFill patternType="none">
          <bgColor indexed="65"/>
        </patternFill>
      </fill>
    </dxf>
    <dxf>
      <font>
        <b/>
        <i val="0"/>
        <condense val="0"/>
        <extend val="0"/>
        <color indexed="53"/>
      </font>
    </dxf>
    <dxf>
      <font>
        <b val="0"/>
        <i val="0"/>
        <condense val="0"/>
        <extend val="0"/>
        <color indexed="14"/>
      </font>
    </dxf>
    <dxf>
      <fill>
        <patternFill>
          <bgColor indexed="52"/>
        </patternFill>
      </fill>
    </dxf>
    <dxf>
      <font>
        <condense val="0"/>
        <extend val="0"/>
        <color indexed="9"/>
      </font>
    </dxf>
    <dxf>
      <fill>
        <patternFill>
          <bgColor indexed="13"/>
        </patternFill>
      </fill>
    </dxf>
    <dxf>
      <fill>
        <patternFill>
          <bgColor indexed="13"/>
        </patternFill>
      </fill>
    </dxf>
    <dxf>
      <font>
        <b val="0"/>
        <i val="0"/>
        <condense val="0"/>
        <extend val="0"/>
        <color indexed="9"/>
      </font>
    </dxf>
    <dxf>
      <font>
        <b val="0"/>
        <i val="0"/>
        <condense val="0"/>
        <extend val="0"/>
        <color indexed="9"/>
      </font>
      <fill>
        <patternFill>
          <bgColor indexed="9"/>
        </patternFill>
      </fill>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font>
    </dxf>
    <dxf>
      <font>
        <b/>
        <i val="0"/>
        <color theme="7"/>
      </font>
    </dxf>
    <dxf>
      <font>
        <b/>
        <i val="0"/>
        <color theme="0"/>
      </font>
      <fill>
        <patternFill>
          <bgColor theme="6"/>
        </patternFill>
      </fill>
    </dxf>
    <dxf>
      <font>
        <b/>
        <i val="0"/>
        <color theme="7"/>
      </font>
    </dxf>
    <dxf>
      <font>
        <b/>
        <i val="0"/>
        <color theme="0"/>
      </font>
      <fill>
        <patternFill>
          <bgColor theme="6"/>
        </patternFill>
      </fill>
    </dxf>
    <dxf>
      <font>
        <b/>
        <i val="0"/>
        <color theme="7"/>
      </font>
    </dxf>
    <dxf>
      <font>
        <b/>
        <i val="0"/>
        <color theme="0"/>
      </font>
      <fill>
        <patternFill>
          <bgColor theme="6"/>
        </patternFill>
      </fill>
    </dxf>
    <dxf>
      <font>
        <b/>
        <i val="0"/>
        <color theme="7"/>
      </font>
    </dxf>
    <dxf>
      <font>
        <b/>
        <i val="0"/>
        <color theme="0"/>
      </font>
      <fill>
        <patternFill>
          <bgColor theme="6"/>
        </patternFill>
      </fill>
    </dxf>
    <dxf>
      <font>
        <b/>
        <i val="0"/>
        <color theme="7"/>
      </font>
    </dxf>
    <dxf>
      <font>
        <b/>
        <i val="0"/>
        <color theme="0"/>
      </font>
      <fill>
        <patternFill>
          <bgColor theme="6"/>
        </patternFill>
      </fill>
    </dxf>
    <dxf>
      <font>
        <b/>
        <i val="0"/>
        <color theme="0"/>
      </font>
      <fill>
        <patternFill>
          <bgColor theme="6"/>
        </patternFill>
      </fill>
    </dxf>
    <dxf>
      <font>
        <b/>
        <i val="0"/>
        <color theme="6"/>
      </font>
    </dxf>
    <dxf>
      <font>
        <b/>
        <i val="0"/>
        <condense val="0"/>
        <extend val="0"/>
        <color indexed="53"/>
      </font>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fill>
        <patternFill patternType="none">
          <bgColor indexed="65"/>
        </patternFill>
      </fill>
      <border>
        <left/>
        <right/>
        <top/>
        <bottom/>
      </border>
    </dxf>
    <dxf>
      <font>
        <condense val="0"/>
        <extend val="0"/>
        <color indexed="53"/>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ont>
        <condense val="0"/>
        <extend val="0"/>
        <color indexed="9"/>
      </font>
    </dxf>
    <dxf>
      <fill>
        <patternFill>
          <bgColor indexed="5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5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5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dxf>
    <dxf>
      <fill>
        <patternFill>
          <bgColor indexed="5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53"/>
        </patternFill>
      </fill>
      <border>
        <left style="thin">
          <color indexed="64"/>
        </left>
        <right style="thin">
          <color indexed="64"/>
        </right>
        <top style="thin">
          <color indexed="64"/>
        </top>
        <bottom style="thin">
          <color indexed="64"/>
        </bottom>
      </border>
    </dxf>
    <dxf>
      <fill>
        <patternFill>
          <bgColor indexed="13"/>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13"/>
        </patternFill>
      </fill>
    </dxf>
    <dxf>
      <font>
        <b/>
        <i val="0"/>
        <color theme="6" tint="-0.24994659260841701"/>
      </font>
    </dxf>
    <dxf>
      <font>
        <b/>
        <i val="0"/>
        <condense val="0"/>
        <extend val="0"/>
      </font>
    </dxf>
    <dxf>
      <font>
        <condense val="0"/>
        <extend val="0"/>
        <color indexed="9"/>
      </font>
    </dxf>
    <dxf>
      <fill>
        <patternFill>
          <bgColor theme="9"/>
        </patternFill>
      </fill>
    </dxf>
    <dxf>
      <fill>
        <patternFill>
          <bgColor theme="9"/>
        </patternFill>
      </fill>
    </dxf>
    <dxf>
      <fill>
        <patternFill>
          <bgColor theme="9"/>
        </patternFill>
      </fill>
    </dxf>
    <dxf>
      <font>
        <b/>
        <i val="0"/>
        <condense val="0"/>
        <extend val="0"/>
        <color indexed="10"/>
      </font>
    </dxf>
    <dxf>
      <fill>
        <patternFill>
          <bgColor indexed="41"/>
        </patternFill>
      </fill>
    </dxf>
    <dxf>
      <font>
        <b/>
        <i val="0"/>
        <condense val="0"/>
        <extend val="0"/>
      </font>
    </dxf>
    <dxf>
      <font>
        <b/>
        <i val="0"/>
        <condense val="0"/>
        <extend val="0"/>
        <color indexed="10"/>
      </font>
    </dxf>
    <dxf>
      <font>
        <condense val="0"/>
        <extend val="0"/>
        <color indexed="9"/>
      </font>
    </dxf>
  </dxfs>
  <tableStyles count="0" defaultTableStyle="TableStyleMedium9" defaultPivotStyle="PivotStyleLight16"/>
  <colors>
    <mruColors>
      <color rgb="FFCCFFFF"/>
      <color rgb="FF66FFFF"/>
      <color rgb="FF99FF99"/>
      <color rgb="FFCCFFCC"/>
      <color rgb="FFFFCC99"/>
      <color rgb="FFBF01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85724</xdr:rowOff>
    </xdr:from>
    <xdr:to>
      <xdr:col>7</xdr:col>
      <xdr:colOff>597694</xdr:colOff>
      <xdr:row>7</xdr:row>
      <xdr:rowOff>76199</xdr:rowOff>
    </xdr:to>
    <xdr:pic>
      <xdr:nvPicPr>
        <xdr:cNvPr id="20481" name="Picture 1" descr="LogoKleur2003">
          <a:extLst>
            <a:ext uri="{FF2B5EF4-FFF2-40B4-BE49-F238E27FC236}">
              <a16:creationId xmlns:a16="http://schemas.microsoft.com/office/drawing/2014/main" id="{00000000-0008-0000-0900-0000015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5275" y="247649"/>
          <a:ext cx="4569619" cy="962025"/>
        </a:xfrm>
        <a:prstGeom prst="rect">
          <a:avLst/>
        </a:prstGeom>
        <a:noFill/>
        <a:ln w="9525">
          <a:noFill/>
          <a:miter lim="800000"/>
          <a:headEnd/>
          <a:tailEnd/>
        </a:ln>
      </xdr:spPr>
    </xdr:pic>
    <xdr:clientData/>
  </xdr:twoCellAnchor>
  <xdr:twoCellAnchor editAs="oneCell">
    <xdr:from>
      <xdr:col>11</xdr:col>
      <xdr:colOff>447675</xdr:colOff>
      <xdr:row>7</xdr:row>
      <xdr:rowOff>95250</xdr:rowOff>
    </xdr:from>
    <xdr:to>
      <xdr:col>14</xdr:col>
      <xdr:colOff>504825</xdr:colOff>
      <xdr:row>17</xdr:row>
      <xdr:rowOff>38100</xdr:rowOff>
    </xdr:to>
    <xdr:pic>
      <xdr:nvPicPr>
        <xdr:cNvPr id="3" name="Afbeelding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cstate="print"/>
        <a:srcRect/>
        <a:stretch>
          <a:fillRect/>
        </a:stretch>
      </xdr:blipFill>
      <xdr:spPr bwMode="auto">
        <a:xfrm>
          <a:off x="7153275" y="1228725"/>
          <a:ext cx="1885950" cy="2209800"/>
        </a:xfrm>
        <a:prstGeom prst="rect">
          <a:avLst/>
        </a:prstGeom>
        <a:noFill/>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7"/>
  <sheetViews>
    <sheetView workbookViewId="0">
      <selection activeCell="A8" sqref="A8"/>
    </sheetView>
  </sheetViews>
  <sheetFormatPr defaultRowHeight="11.25" x14ac:dyDescent="0.2"/>
  <cols>
    <col min="1" max="1" width="134" style="360" customWidth="1"/>
    <col min="2" max="16384" width="9.140625" style="359"/>
  </cols>
  <sheetData>
    <row r="1" spans="1:1" x14ac:dyDescent="0.2">
      <c r="A1" s="361" t="s">
        <v>302</v>
      </c>
    </row>
    <row r="2" spans="1:1" ht="66" customHeight="1" x14ac:dyDescent="0.2">
      <c r="A2" s="362" t="s">
        <v>304</v>
      </c>
    </row>
    <row r="3" spans="1:1" ht="54.75" customHeight="1" x14ac:dyDescent="0.2">
      <c r="A3" s="362" t="s">
        <v>305</v>
      </c>
    </row>
    <row r="4" spans="1:1" ht="76.5" customHeight="1" x14ac:dyDescent="0.2">
      <c r="A4" s="362" t="s">
        <v>306</v>
      </c>
    </row>
    <row r="5" spans="1:1" ht="53.25" customHeight="1" x14ac:dyDescent="0.2">
      <c r="A5" s="362" t="s">
        <v>307</v>
      </c>
    </row>
    <row r="6" spans="1:1" ht="76.5" customHeight="1" x14ac:dyDescent="0.2">
      <c r="A6" s="362" t="s">
        <v>308</v>
      </c>
    </row>
    <row r="7" spans="1:1" ht="45.75" customHeight="1" x14ac:dyDescent="0.2">
      <c r="A7" s="362" t="s">
        <v>303</v>
      </c>
    </row>
  </sheetData>
  <phoneticPr fontId="23"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4:XFD39"/>
  <sheetViews>
    <sheetView tabSelected="1" workbookViewId="0">
      <selection activeCell="B40" sqref="B40"/>
    </sheetView>
  </sheetViews>
  <sheetFormatPr defaultRowHeight="8.25" x14ac:dyDescent="0.15"/>
  <cols>
    <col min="1" max="26" width="9.140625" style="663"/>
    <col min="27" max="16384" width="9.140625" style="661"/>
  </cols>
  <sheetData>
    <row r="4" spans="1:16384" x14ac:dyDescent="0.15">
      <c r="A4" s="815"/>
      <c r="B4" s="815" t="s">
        <v>471</v>
      </c>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815"/>
      <c r="BQ4" s="815"/>
      <c r="BR4" s="815"/>
      <c r="BS4" s="815"/>
      <c r="BT4" s="815"/>
      <c r="BU4" s="815"/>
      <c r="BV4" s="815"/>
      <c r="BW4" s="815"/>
      <c r="BX4" s="815"/>
      <c r="BY4" s="815"/>
      <c r="BZ4" s="815"/>
      <c r="CA4" s="815"/>
      <c r="CB4" s="815"/>
      <c r="CC4" s="815"/>
      <c r="CD4" s="815"/>
      <c r="CE4" s="815"/>
      <c r="CF4" s="815"/>
      <c r="CG4" s="815"/>
      <c r="CH4" s="815"/>
      <c r="CI4" s="815"/>
      <c r="CJ4" s="815"/>
      <c r="CK4" s="815"/>
      <c r="CL4" s="815"/>
      <c r="CM4" s="815"/>
      <c r="CN4" s="815"/>
      <c r="CO4" s="815"/>
      <c r="CP4" s="815"/>
      <c r="CQ4" s="815"/>
      <c r="CR4" s="815"/>
      <c r="CS4" s="815"/>
      <c r="CT4" s="815"/>
      <c r="CU4" s="815"/>
      <c r="CV4" s="815"/>
      <c r="CW4" s="815"/>
      <c r="CX4" s="815"/>
      <c r="CY4" s="815"/>
      <c r="CZ4" s="815"/>
      <c r="DA4" s="815"/>
      <c r="DB4" s="815"/>
      <c r="DC4" s="815"/>
      <c r="DD4" s="815"/>
      <c r="DE4" s="815"/>
      <c r="DF4" s="815"/>
      <c r="DG4" s="815"/>
      <c r="DH4" s="815"/>
      <c r="DI4" s="815"/>
      <c r="DJ4" s="815"/>
      <c r="DK4" s="815"/>
      <c r="DL4" s="815"/>
      <c r="DM4" s="815"/>
      <c r="DN4" s="815"/>
      <c r="DO4" s="815"/>
      <c r="DP4" s="815"/>
      <c r="DQ4" s="815"/>
      <c r="DR4" s="815"/>
      <c r="DS4" s="815"/>
      <c r="DT4" s="815"/>
      <c r="DU4" s="815"/>
      <c r="DV4" s="815"/>
      <c r="DW4" s="815"/>
      <c r="DX4" s="815"/>
      <c r="DY4" s="815"/>
      <c r="DZ4" s="815"/>
      <c r="EA4" s="815"/>
      <c r="EB4" s="815"/>
      <c r="EC4" s="815"/>
      <c r="ED4" s="815"/>
      <c r="EE4" s="815"/>
      <c r="EF4" s="815"/>
      <c r="EG4" s="815"/>
      <c r="EH4" s="815"/>
      <c r="EI4" s="815"/>
      <c r="EJ4" s="815"/>
      <c r="EK4" s="815"/>
      <c r="EL4" s="815"/>
      <c r="EM4" s="815"/>
      <c r="EN4" s="815"/>
      <c r="EO4" s="815"/>
      <c r="EP4" s="815"/>
      <c r="EQ4" s="815"/>
      <c r="ER4" s="815"/>
      <c r="ES4" s="815"/>
      <c r="ET4" s="815"/>
      <c r="EU4" s="815"/>
      <c r="EV4" s="815"/>
      <c r="EW4" s="815"/>
      <c r="EX4" s="815"/>
      <c r="EY4" s="815"/>
      <c r="EZ4" s="815"/>
      <c r="FA4" s="815"/>
      <c r="FB4" s="815"/>
      <c r="FC4" s="815"/>
      <c r="FD4" s="815"/>
      <c r="FE4" s="815"/>
      <c r="FF4" s="815"/>
      <c r="FG4" s="815"/>
      <c r="FH4" s="815"/>
      <c r="FI4" s="815"/>
      <c r="FJ4" s="815"/>
      <c r="FK4" s="815"/>
      <c r="FL4" s="815"/>
      <c r="FM4" s="815"/>
      <c r="FN4" s="815"/>
      <c r="FO4" s="815"/>
      <c r="FP4" s="815"/>
      <c r="FQ4" s="815"/>
      <c r="FR4" s="815"/>
      <c r="FS4" s="815"/>
      <c r="FT4" s="815"/>
      <c r="FU4" s="815"/>
      <c r="FV4" s="815"/>
      <c r="FW4" s="815"/>
      <c r="FX4" s="815"/>
      <c r="FY4" s="815"/>
      <c r="FZ4" s="815"/>
      <c r="GA4" s="815"/>
      <c r="GB4" s="815"/>
      <c r="GC4" s="815"/>
      <c r="GD4" s="815"/>
      <c r="GE4" s="815"/>
      <c r="GF4" s="815"/>
      <c r="GG4" s="815"/>
      <c r="GH4" s="815"/>
      <c r="GI4" s="815"/>
      <c r="GJ4" s="815"/>
      <c r="GK4" s="815"/>
      <c r="GL4" s="815"/>
      <c r="GM4" s="815"/>
      <c r="GN4" s="815"/>
      <c r="GO4" s="815"/>
      <c r="GP4" s="815"/>
      <c r="GQ4" s="815"/>
      <c r="GR4" s="815"/>
      <c r="GS4" s="815"/>
      <c r="GT4" s="815"/>
      <c r="GU4" s="815"/>
      <c r="GV4" s="815"/>
      <c r="GW4" s="815"/>
      <c r="GX4" s="815"/>
      <c r="GY4" s="815"/>
      <c r="GZ4" s="815"/>
      <c r="HA4" s="815"/>
      <c r="HB4" s="815"/>
      <c r="HC4" s="815"/>
      <c r="HD4" s="815"/>
      <c r="HE4" s="815"/>
      <c r="HF4" s="815"/>
      <c r="HG4" s="815"/>
      <c r="HH4" s="815"/>
      <c r="HI4" s="815"/>
      <c r="HJ4" s="815"/>
      <c r="HK4" s="815"/>
      <c r="HL4" s="815"/>
      <c r="HM4" s="815"/>
      <c r="HN4" s="815"/>
      <c r="HO4" s="815"/>
      <c r="HP4" s="815"/>
      <c r="HQ4" s="815"/>
      <c r="HR4" s="815"/>
      <c r="HS4" s="815"/>
      <c r="HT4" s="815"/>
      <c r="HU4" s="815"/>
      <c r="HV4" s="815"/>
      <c r="HW4" s="815"/>
      <c r="HX4" s="815"/>
      <c r="HY4" s="815"/>
      <c r="HZ4" s="815"/>
      <c r="IA4" s="815"/>
      <c r="IB4" s="815"/>
      <c r="IC4" s="815"/>
      <c r="ID4" s="815"/>
      <c r="IE4" s="815"/>
      <c r="IF4" s="815"/>
      <c r="IG4" s="815"/>
      <c r="IH4" s="815"/>
      <c r="II4" s="815"/>
      <c r="IJ4" s="815"/>
      <c r="IK4" s="815"/>
      <c r="IL4" s="815"/>
      <c r="IM4" s="815"/>
      <c r="IN4" s="815"/>
      <c r="IO4" s="815"/>
      <c r="IP4" s="815"/>
      <c r="IQ4" s="815"/>
      <c r="IR4" s="815"/>
      <c r="IS4" s="815"/>
      <c r="IT4" s="815"/>
      <c r="IU4" s="815"/>
      <c r="IV4" s="815"/>
      <c r="IW4" s="815"/>
      <c r="IX4" s="815"/>
      <c r="IY4" s="815"/>
      <c r="IZ4" s="815"/>
      <c r="JA4" s="815"/>
      <c r="JB4" s="815"/>
      <c r="JC4" s="815"/>
      <c r="JD4" s="815"/>
      <c r="JE4" s="815"/>
      <c r="JF4" s="815"/>
      <c r="JG4" s="815"/>
      <c r="JH4" s="815"/>
      <c r="JI4" s="815"/>
      <c r="JJ4" s="815"/>
      <c r="JK4" s="815"/>
      <c r="JL4" s="815"/>
      <c r="JM4" s="815"/>
      <c r="JN4" s="815"/>
      <c r="JO4" s="815"/>
      <c r="JP4" s="815"/>
      <c r="JQ4" s="815"/>
      <c r="JR4" s="815"/>
      <c r="JS4" s="815"/>
      <c r="JT4" s="815"/>
      <c r="JU4" s="815"/>
      <c r="JV4" s="815"/>
      <c r="JW4" s="815"/>
      <c r="JX4" s="815"/>
      <c r="JY4" s="815"/>
      <c r="JZ4" s="815"/>
      <c r="KA4" s="815"/>
      <c r="KB4" s="815"/>
      <c r="KC4" s="815"/>
      <c r="KD4" s="815"/>
      <c r="KE4" s="815"/>
      <c r="KF4" s="815"/>
      <c r="KG4" s="815"/>
      <c r="KH4" s="815"/>
      <c r="KI4" s="815"/>
      <c r="KJ4" s="815"/>
      <c r="KK4" s="815"/>
      <c r="KL4" s="815"/>
      <c r="KM4" s="815"/>
      <c r="KN4" s="815"/>
      <c r="KO4" s="815"/>
      <c r="KP4" s="815"/>
      <c r="KQ4" s="815"/>
      <c r="KR4" s="815"/>
      <c r="KS4" s="815"/>
      <c r="KT4" s="815"/>
      <c r="KU4" s="815"/>
      <c r="KV4" s="815"/>
      <c r="KW4" s="815"/>
      <c r="KX4" s="815"/>
      <c r="KY4" s="815"/>
      <c r="KZ4" s="815"/>
      <c r="LA4" s="815"/>
      <c r="LB4" s="815"/>
      <c r="LC4" s="815"/>
      <c r="LD4" s="815"/>
      <c r="LE4" s="815"/>
      <c r="LF4" s="815"/>
      <c r="LG4" s="815"/>
      <c r="LH4" s="815"/>
      <c r="LI4" s="815"/>
      <c r="LJ4" s="815"/>
      <c r="LK4" s="815"/>
      <c r="LL4" s="815"/>
      <c r="LM4" s="815"/>
      <c r="LN4" s="815"/>
      <c r="LO4" s="815"/>
      <c r="LP4" s="815"/>
      <c r="LQ4" s="815"/>
      <c r="LR4" s="815"/>
      <c r="LS4" s="815"/>
      <c r="LT4" s="815"/>
      <c r="LU4" s="815"/>
      <c r="LV4" s="815"/>
      <c r="LW4" s="815"/>
      <c r="LX4" s="815"/>
      <c r="LY4" s="815"/>
      <c r="LZ4" s="815"/>
      <c r="MA4" s="815"/>
      <c r="MB4" s="815"/>
      <c r="MC4" s="815"/>
      <c r="MD4" s="815"/>
      <c r="ME4" s="815"/>
      <c r="MF4" s="815"/>
      <c r="MG4" s="815"/>
      <c r="MH4" s="815"/>
      <c r="MI4" s="815"/>
      <c r="MJ4" s="815"/>
      <c r="MK4" s="815"/>
      <c r="ML4" s="815"/>
      <c r="MM4" s="815"/>
      <c r="MN4" s="815"/>
      <c r="MO4" s="815"/>
      <c r="MP4" s="815"/>
      <c r="MQ4" s="815"/>
      <c r="MR4" s="815"/>
      <c r="MS4" s="815"/>
      <c r="MT4" s="815"/>
      <c r="MU4" s="815"/>
      <c r="MV4" s="815"/>
      <c r="MW4" s="815"/>
      <c r="MX4" s="815"/>
      <c r="MY4" s="815"/>
      <c r="MZ4" s="815"/>
      <c r="NA4" s="815"/>
      <c r="NB4" s="815"/>
      <c r="NC4" s="815"/>
      <c r="ND4" s="815"/>
      <c r="NE4" s="815"/>
      <c r="NF4" s="815"/>
      <c r="NG4" s="815"/>
      <c r="NH4" s="815"/>
      <c r="NI4" s="815"/>
      <c r="NJ4" s="815"/>
      <c r="NK4" s="815"/>
      <c r="NL4" s="815"/>
      <c r="NM4" s="815"/>
      <c r="NN4" s="815"/>
      <c r="NO4" s="815"/>
      <c r="NP4" s="815"/>
      <c r="NQ4" s="815"/>
      <c r="NR4" s="815"/>
      <c r="NS4" s="815"/>
      <c r="NT4" s="815"/>
      <c r="NU4" s="815"/>
      <c r="NV4" s="815"/>
      <c r="NW4" s="815"/>
      <c r="NX4" s="815"/>
      <c r="NY4" s="815"/>
      <c r="NZ4" s="815"/>
      <c r="OA4" s="815"/>
      <c r="OB4" s="815"/>
      <c r="OC4" s="815"/>
      <c r="OD4" s="815"/>
      <c r="OE4" s="815"/>
      <c r="OF4" s="815"/>
      <c r="OG4" s="815"/>
      <c r="OH4" s="815"/>
      <c r="OI4" s="815"/>
      <c r="OJ4" s="815"/>
      <c r="OK4" s="815"/>
      <c r="OL4" s="815"/>
      <c r="OM4" s="815"/>
      <c r="ON4" s="815"/>
      <c r="OO4" s="815"/>
      <c r="OP4" s="815"/>
      <c r="OQ4" s="815"/>
      <c r="OR4" s="815"/>
      <c r="OS4" s="815"/>
      <c r="OT4" s="815"/>
      <c r="OU4" s="815"/>
      <c r="OV4" s="815"/>
      <c r="OW4" s="815"/>
      <c r="OX4" s="815"/>
      <c r="OY4" s="815"/>
      <c r="OZ4" s="815"/>
      <c r="PA4" s="815"/>
      <c r="PB4" s="815"/>
      <c r="PC4" s="815"/>
      <c r="PD4" s="815"/>
      <c r="PE4" s="815"/>
      <c r="PF4" s="815"/>
      <c r="PG4" s="815"/>
      <c r="PH4" s="815"/>
      <c r="PI4" s="815"/>
      <c r="PJ4" s="815"/>
      <c r="PK4" s="815"/>
      <c r="PL4" s="815"/>
      <c r="PM4" s="815"/>
      <c r="PN4" s="815"/>
      <c r="PO4" s="815"/>
      <c r="PP4" s="815"/>
      <c r="PQ4" s="815"/>
      <c r="PR4" s="815"/>
      <c r="PS4" s="815"/>
      <c r="PT4" s="815"/>
      <c r="PU4" s="815"/>
      <c r="PV4" s="815"/>
      <c r="PW4" s="815"/>
      <c r="PX4" s="815"/>
      <c r="PY4" s="815"/>
      <c r="PZ4" s="815"/>
      <c r="QA4" s="815"/>
      <c r="QB4" s="815"/>
      <c r="QC4" s="815"/>
      <c r="QD4" s="815"/>
      <c r="QE4" s="815"/>
      <c r="QF4" s="815"/>
      <c r="QG4" s="815"/>
      <c r="QH4" s="815"/>
      <c r="QI4" s="815"/>
      <c r="QJ4" s="815"/>
      <c r="QK4" s="815"/>
      <c r="QL4" s="815"/>
      <c r="QM4" s="815"/>
      <c r="QN4" s="815"/>
      <c r="QO4" s="815"/>
      <c r="QP4" s="815"/>
      <c r="QQ4" s="815"/>
      <c r="QR4" s="815"/>
      <c r="QS4" s="815"/>
      <c r="QT4" s="815"/>
      <c r="QU4" s="815"/>
      <c r="QV4" s="815"/>
      <c r="QW4" s="815"/>
      <c r="QX4" s="815"/>
      <c r="QY4" s="815"/>
      <c r="QZ4" s="815"/>
      <c r="RA4" s="815"/>
      <c r="RB4" s="815"/>
      <c r="RC4" s="815"/>
      <c r="RD4" s="815"/>
      <c r="RE4" s="815"/>
      <c r="RF4" s="815"/>
      <c r="RG4" s="815"/>
      <c r="RH4" s="815"/>
      <c r="RI4" s="815"/>
      <c r="RJ4" s="815"/>
      <c r="RK4" s="815"/>
      <c r="RL4" s="815"/>
      <c r="RM4" s="815"/>
      <c r="RN4" s="815"/>
      <c r="RO4" s="815"/>
      <c r="RP4" s="815"/>
      <c r="RQ4" s="815"/>
      <c r="RR4" s="815"/>
      <c r="RS4" s="815"/>
      <c r="RT4" s="815"/>
      <c r="RU4" s="815"/>
      <c r="RV4" s="815"/>
      <c r="RW4" s="815"/>
      <c r="RX4" s="815"/>
      <c r="RY4" s="815"/>
      <c r="RZ4" s="815"/>
      <c r="SA4" s="815"/>
      <c r="SB4" s="815"/>
      <c r="SC4" s="815"/>
      <c r="SD4" s="815"/>
      <c r="SE4" s="815"/>
      <c r="SF4" s="815"/>
      <c r="SG4" s="815"/>
      <c r="SH4" s="815"/>
      <c r="SI4" s="815"/>
      <c r="SJ4" s="815"/>
      <c r="SK4" s="815"/>
      <c r="SL4" s="815"/>
      <c r="SM4" s="815"/>
      <c r="SN4" s="815"/>
      <c r="SO4" s="815"/>
      <c r="SP4" s="815"/>
      <c r="SQ4" s="815"/>
      <c r="SR4" s="815"/>
      <c r="SS4" s="815"/>
      <c r="ST4" s="815"/>
      <c r="SU4" s="815"/>
      <c r="SV4" s="815"/>
      <c r="SW4" s="815"/>
      <c r="SX4" s="815"/>
      <c r="SY4" s="815"/>
      <c r="SZ4" s="815"/>
      <c r="TA4" s="815"/>
      <c r="TB4" s="815"/>
      <c r="TC4" s="815"/>
      <c r="TD4" s="815"/>
      <c r="TE4" s="815"/>
      <c r="TF4" s="815"/>
      <c r="TG4" s="815"/>
      <c r="TH4" s="815"/>
      <c r="TI4" s="815"/>
      <c r="TJ4" s="815"/>
      <c r="TK4" s="815"/>
      <c r="TL4" s="815"/>
      <c r="TM4" s="815"/>
      <c r="TN4" s="815"/>
      <c r="TO4" s="815"/>
      <c r="TP4" s="815"/>
      <c r="TQ4" s="815"/>
      <c r="TR4" s="815"/>
      <c r="TS4" s="815"/>
      <c r="TT4" s="815"/>
      <c r="TU4" s="815"/>
      <c r="TV4" s="815"/>
      <c r="TW4" s="815"/>
      <c r="TX4" s="815"/>
      <c r="TY4" s="815"/>
      <c r="TZ4" s="815"/>
      <c r="UA4" s="815"/>
      <c r="UB4" s="815"/>
      <c r="UC4" s="815"/>
      <c r="UD4" s="815"/>
      <c r="UE4" s="815"/>
      <c r="UF4" s="815"/>
      <c r="UG4" s="815"/>
      <c r="UH4" s="815"/>
      <c r="UI4" s="815"/>
      <c r="UJ4" s="815"/>
      <c r="UK4" s="815"/>
      <c r="UL4" s="815"/>
      <c r="UM4" s="815"/>
      <c r="UN4" s="815"/>
      <c r="UO4" s="815"/>
      <c r="UP4" s="815"/>
      <c r="UQ4" s="815"/>
      <c r="UR4" s="815"/>
      <c r="US4" s="815"/>
      <c r="UT4" s="815"/>
      <c r="UU4" s="815"/>
      <c r="UV4" s="815"/>
      <c r="UW4" s="815"/>
      <c r="UX4" s="815"/>
      <c r="UY4" s="815"/>
      <c r="UZ4" s="815"/>
      <c r="VA4" s="815"/>
      <c r="VB4" s="815"/>
      <c r="VC4" s="815"/>
      <c r="VD4" s="815"/>
      <c r="VE4" s="815"/>
      <c r="VF4" s="815"/>
      <c r="VG4" s="815"/>
      <c r="VH4" s="815"/>
      <c r="VI4" s="815"/>
      <c r="VJ4" s="815"/>
      <c r="VK4" s="815"/>
      <c r="VL4" s="815"/>
      <c r="VM4" s="815"/>
      <c r="VN4" s="815"/>
      <c r="VO4" s="815"/>
      <c r="VP4" s="815"/>
      <c r="VQ4" s="815"/>
      <c r="VR4" s="815"/>
      <c r="VS4" s="815"/>
      <c r="VT4" s="815"/>
      <c r="VU4" s="815"/>
      <c r="VV4" s="815"/>
      <c r="VW4" s="815"/>
      <c r="VX4" s="815"/>
      <c r="VY4" s="815"/>
      <c r="VZ4" s="815"/>
      <c r="WA4" s="815"/>
      <c r="WB4" s="815"/>
      <c r="WC4" s="815"/>
      <c r="WD4" s="815"/>
      <c r="WE4" s="815"/>
      <c r="WF4" s="815"/>
      <c r="WG4" s="815"/>
      <c r="WH4" s="815"/>
      <c r="WI4" s="815"/>
      <c r="WJ4" s="815"/>
      <c r="WK4" s="815"/>
      <c r="WL4" s="815"/>
      <c r="WM4" s="815"/>
      <c r="WN4" s="815"/>
      <c r="WO4" s="815"/>
      <c r="WP4" s="815"/>
      <c r="WQ4" s="815"/>
      <c r="WR4" s="815"/>
      <c r="WS4" s="815"/>
      <c r="WT4" s="815"/>
      <c r="WU4" s="815"/>
      <c r="WV4" s="815"/>
      <c r="WW4" s="815"/>
      <c r="WX4" s="815"/>
      <c r="WY4" s="815"/>
      <c r="WZ4" s="815"/>
      <c r="XA4" s="815"/>
      <c r="XB4" s="815"/>
      <c r="XC4" s="815"/>
      <c r="XD4" s="815"/>
      <c r="XE4" s="815"/>
      <c r="XF4" s="815"/>
      <c r="XG4" s="815"/>
      <c r="XH4" s="815"/>
      <c r="XI4" s="815"/>
      <c r="XJ4" s="815"/>
      <c r="XK4" s="815"/>
      <c r="XL4" s="815"/>
      <c r="XM4" s="815"/>
      <c r="XN4" s="815"/>
      <c r="XO4" s="815"/>
      <c r="XP4" s="815"/>
      <c r="XQ4" s="815"/>
      <c r="XR4" s="815"/>
      <c r="XS4" s="815"/>
      <c r="XT4" s="815"/>
      <c r="XU4" s="815"/>
      <c r="XV4" s="815"/>
      <c r="XW4" s="815"/>
      <c r="XX4" s="815"/>
      <c r="XY4" s="815"/>
      <c r="XZ4" s="815"/>
      <c r="YA4" s="815"/>
      <c r="YB4" s="815"/>
      <c r="YC4" s="815"/>
      <c r="YD4" s="815"/>
      <c r="YE4" s="815"/>
      <c r="YF4" s="815"/>
      <c r="YG4" s="815"/>
      <c r="YH4" s="815"/>
      <c r="YI4" s="815"/>
      <c r="YJ4" s="815"/>
      <c r="YK4" s="815"/>
      <c r="YL4" s="815"/>
      <c r="YM4" s="815"/>
      <c r="YN4" s="815"/>
      <c r="YO4" s="815"/>
      <c r="YP4" s="815"/>
      <c r="YQ4" s="815"/>
      <c r="YR4" s="815"/>
      <c r="YS4" s="815"/>
      <c r="YT4" s="815"/>
      <c r="YU4" s="815"/>
      <c r="YV4" s="815"/>
      <c r="YW4" s="815"/>
      <c r="YX4" s="815"/>
      <c r="YY4" s="815"/>
      <c r="YZ4" s="815"/>
      <c r="ZA4" s="815"/>
      <c r="ZB4" s="815"/>
      <c r="ZC4" s="815"/>
      <c r="ZD4" s="815"/>
      <c r="ZE4" s="815"/>
      <c r="ZF4" s="815"/>
      <c r="ZG4" s="815"/>
      <c r="ZH4" s="815"/>
      <c r="ZI4" s="815"/>
      <c r="ZJ4" s="815"/>
      <c r="ZK4" s="815"/>
      <c r="ZL4" s="815"/>
      <c r="ZM4" s="815"/>
      <c r="ZN4" s="815"/>
      <c r="ZO4" s="815"/>
      <c r="ZP4" s="815"/>
      <c r="ZQ4" s="815"/>
      <c r="ZR4" s="815"/>
      <c r="ZS4" s="815"/>
      <c r="ZT4" s="815"/>
      <c r="ZU4" s="815"/>
      <c r="ZV4" s="815"/>
      <c r="ZW4" s="815"/>
      <c r="ZX4" s="815"/>
      <c r="ZY4" s="815"/>
      <c r="ZZ4" s="815"/>
      <c r="AAA4" s="815"/>
      <c r="AAB4" s="815"/>
      <c r="AAC4" s="815"/>
      <c r="AAD4" s="815"/>
      <c r="AAE4" s="815"/>
      <c r="AAF4" s="815"/>
      <c r="AAG4" s="815"/>
      <c r="AAH4" s="815"/>
      <c r="AAI4" s="815"/>
      <c r="AAJ4" s="815"/>
      <c r="AAK4" s="815"/>
      <c r="AAL4" s="815"/>
      <c r="AAM4" s="815"/>
      <c r="AAN4" s="815"/>
      <c r="AAO4" s="815"/>
      <c r="AAP4" s="815"/>
      <c r="AAQ4" s="815"/>
      <c r="AAR4" s="815"/>
      <c r="AAS4" s="815"/>
      <c r="AAT4" s="815"/>
      <c r="AAU4" s="815"/>
      <c r="AAV4" s="815"/>
      <c r="AAW4" s="815"/>
      <c r="AAX4" s="815"/>
      <c r="AAY4" s="815"/>
      <c r="AAZ4" s="815"/>
      <c r="ABA4" s="815"/>
      <c r="ABB4" s="815"/>
      <c r="ABC4" s="815"/>
      <c r="ABD4" s="815"/>
      <c r="ABE4" s="815"/>
      <c r="ABF4" s="815"/>
      <c r="ABG4" s="815"/>
      <c r="ABH4" s="815"/>
      <c r="ABI4" s="815"/>
      <c r="ABJ4" s="815"/>
      <c r="ABK4" s="815"/>
      <c r="ABL4" s="815"/>
      <c r="ABM4" s="815"/>
      <c r="ABN4" s="815"/>
      <c r="ABO4" s="815"/>
      <c r="ABP4" s="815"/>
      <c r="ABQ4" s="815"/>
      <c r="ABR4" s="815"/>
      <c r="ABS4" s="815"/>
      <c r="ABT4" s="815"/>
      <c r="ABU4" s="815"/>
      <c r="ABV4" s="815"/>
      <c r="ABW4" s="815"/>
      <c r="ABX4" s="815"/>
      <c r="ABY4" s="815"/>
      <c r="ABZ4" s="815"/>
      <c r="ACA4" s="815"/>
      <c r="ACB4" s="815"/>
      <c r="ACC4" s="815"/>
      <c r="ACD4" s="815"/>
      <c r="ACE4" s="815"/>
      <c r="ACF4" s="815"/>
      <c r="ACG4" s="815"/>
      <c r="ACH4" s="815"/>
      <c r="ACI4" s="815"/>
      <c r="ACJ4" s="815"/>
      <c r="ACK4" s="815"/>
      <c r="ACL4" s="815"/>
      <c r="ACM4" s="815"/>
      <c r="ACN4" s="815"/>
      <c r="ACO4" s="815"/>
      <c r="ACP4" s="815"/>
      <c r="ACQ4" s="815"/>
      <c r="ACR4" s="815"/>
      <c r="ACS4" s="815"/>
      <c r="ACT4" s="815"/>
      <c r="ACU4" s="815"/>
      <c r="ACV4" s="815"/>
      <c r="ACW4" s="815"/>
      <c r="ACX4" s="815"/>
      <c r="ACY4" s="815"/>
      <c r="ACZ4" s="815"/>
      <c r="ADA4" s="815"/>
      <c r="ADB4" s="815"/>
      <c r="ADC4" s="815"/>
      <c r="ADD4" s="815"/>
      <c r="ADE4" s="815"/>
      <c r="ADF4" s="815"/>
      <c r="ADG4" s="815"/>
      <c r="ADH4" s="815"/>
      <c r="ADI4" s="815"/>
      <c r="ADJ4" s="815"/>
      <c r="ADK4" s="815"/>
      <c r="ADL4" s="815"/>
      <c r="ADM4" s="815"/>
      <c r="ADN4" s="815"/>
      <c r="ADO4" s="815"/>
      <c r="ADP4" s="815"/>
      <c r="ADQ4" s="815"/>
      <c r="ADR4" s="815"/>
      <c r="ADS4" s="815"/>
      <c r="ADT4" s="815"/>
      <c r="ADU4" s="815"/>
      <c r="ADV4" s="815"/>
      <c r="ADW4" s="815"/>
      <c r="ADX4" s="815"/>
      <c r="ADY4" s="815"/>
      <c r="ADZ4" s="815"/>
      <c r="AEA4" s="815"/>
      <c r="AEB4" s="815"/>
      <c r="AEC4" s="815"/>
      <c r="AED4" s="815"/>
      <c r="AEE4" s="815"/>
      <c r="AEF4" s="815"/>
      <c r="AEG4" s="815"/>
      <c r="AEH4" s="815"/>
      <c r="AEI4" s="815"/>
      <c r="AEJ4" s="815"/>
      <c r="AEK4" s="815"/>
      <c r="AEL4" s="815"/>
      <c r="AEM4" s="815"/>
      <c r="AEN4" s="815"/>
      <c r="AEO4" s="815"/>
      <c r="AEP4" s="815"/>
      <c r="AEQ4" s="815"/>
      <c r="AER4" s="815"/>
      <c r="AES4" s="815"/>
      <c r="AET4" s="815"/>
      <c r="AEU4" s="815"/>
      <c r="AEV4" s="815"/>
      <c r="AEW4" s="815"/>
      <c r="AEX4" s="815"/>
      <c r="AEY4" s="815"/>
      <c r="AEZ4" s="815"/>
      <c r="AFA4" s="815"/>
      <c r="AFB4" s="815"/>
      <c r="AFC4" s="815"/>
      <c r="AFD4" s="815"/>
      <c r="AFE4" s="815"/>
      <c r="AFF4" s="815"/>
      <c r="AFG4" s="815"/>
      <c r="AFH4" s="815"/>
      <c r="AFI4" s="815"/>
      <c r="AFJ4" s="815"/>
      <c r="AFK4" s="815"/>
      <c r="AFL4" s="815"/>
      <c r="AFM4" s="815"/>
      <c r="AFN4" s="815"/>
      <c r="AFO4" s="815"/>
      <c r="AFP4" s="815"/>
      <c r="AFQ4" s="815"/>
      <c r="AFR4" s="815"/>
      <c r="AFS4" s="815"/>
      <c r="AFT4" s="815"/>
      <c r="AFU4" s="815"/>
      <c r="AFV4" s="815"/>
      <c r="AFW4" s="815"/>
      <c r="AFX4" s="815"/>
      <c r="AFY4" s="815"/>
      <c r="AFZ4" s="815"/>
      <c r="AGA4" s="815"/>
      <c r="AGB4" s="815"/>
      <c r="AGC4" s="815"/>
      <c r="AGD4" s="815"/>
      <c r="AGE4" s="815"/>
      <c r="AGF4" s="815"/>
      <c r="AGG4" s="815"/>
      <c r="AGH4" s="815"/>
      <c r="AGI4" s="815"/>
      <c r="AGJ4" s="815"/>
      <c r="AGK4" s="815"/>
      <c r="AGL4" s="815"/>
      <c r="AGM4" s="815"/>
      <c r="AGN4" s="815"/>
      <c r="AGO4" s="815"/>
      <c r="AGP4" s="815"/>
      <c r="AGQ4" s="815"/>
      <c r="AGR4" s="815"/>
      <c r="AGS4" s="815"/>
      <c r="AGT4" s="815"/>
      <c r="AGU4" s="815"/>
      <c r="AGV4" s="815"/>
      <c r="AGW4" s="815"/>
      <c r="AGX4" s="815"/>
      <c r="AGY4" s="815"/>
      <c r="AGZ4" s="815"/>
      <c r="AHA4" s="815"/>
      <c r="AHB4" s="815"/>
      <c r="AHC4" s="815"/>
      <c r="AHD4" s="815"/>
      <c r="AHE4" s="815"/>
      <c r="AHF4" s="815"/>
      <c r="AHG4" s="815"/>
      <c r="AHH4" s="815"/>
      <c r="AHI4" s="815"/>
      <c r="AHJ4" s="815"/>
      <c r="AHK4" s="815"/>
      <c r="AHL4" s="815"/>
      <c r="AHM4" s="815"/>
      <c r="AHN4" s="815"/>
      <c r="AHO4" s="815"/>
      <c r="AHP4" s="815"/>
      <c r="AHQ4" s="815"/>
      <c r="AHR4" s="815"/>
      <c r="AHS4" s="815"/>
      <c r="AHT4" s="815"/>
      <c r="AHU4" s="815"/>
      <c r="AHV4" s="815"/>
      <c r="AHW4" s="815"/>
      <c r="AHX4" s="815"/>
      <c r="AHY4" s="815"/>
      <c r="AHZ4" s="815"/>
      <c r="AIA4" s="815"/>
      <c r="AIB4" s="815"/>
      <c r="AIC4" s="815"/>
      <c r="AID4" s="815"/>
      <c r="AIE4" s="815"/>
      <c r="AIF4" s="815"/>
      <c r="AIG4" s="815"/>
      <c r="AIH4" s="815"/>
      <c r="AII4" s="815"/>
      <c r="AIJ4" s="815"/>
      <c r="AIK4" s="815"/>
      <c r="AIL4" s="815"/>
      <c r="AIM4" s="815"/>
      <c r="AIN4" s="815"/>
      <c r="AIO4" s="815"/>
      <c r="AIP4" s="815"/>
      <c r="AIQ4" s="815"/>
      <c r="AIR4" s="815"/>
      <c r="AIS4" s="815"/>
      <c r="AIT4" s="815"/>
      <c r="AIU4" s="815"/>
      <c r="AIV4" s="815"/>
      <c r="AIW4" s="815"/>
      <c r="AIX4" s="815"/>
      <c r="AIY4" s="815"/>
      <c r="AIZ4" s="815"/>
      <c r="AJA4" s="815"/>
      <c r="AJB4" s="815"/>
      <c r="AJC4" s="815"/>
      <c r="AJD4" s="815"/>
      <c r="AJE4" s="815"/>
      <c r="AJF4" s="815"/>
      <c r="AJG4" s="815"/>
      <c r="AJH4" s="815"/>
      <c r="AJI4" s="815"/>
      <c r="AJJ4" s="815"/>
      <c r="AJK4" s="815"/>
      <c r="AJL4" s="815"/>
      <c r="AJM4" s="815"/>
      <c r="AJN4" s="815"/>
      <c r="AJO4" s="815"/>
      <c r="AJP4" s="815"/>
      <c r="AJQ4" s="815"/>
      <c r="AJR4" s="815"/>
      <c r="AJS4" s="815"/>
      <c r="AJT4" s="815"/>
      <c r="AJU4" s="815"/>
      <c r="AJV4" s="815"/>
      <c r="AJW4" s="815"/>
      <c r="AJX4" s="815"/>
      <c r="AJY4" s="815"/>
      <c r="AJZ4" s="815"/>
      <c r="AKA4" s="815"/>
      <c r="AKB4" s="815"/>
      <c r="AKC4" s="815"/>
      <c r="AKD4" s="815"/>
      <c r="AKE4" s="815"/>
      <c r="AKF4" s="815"/>
      <c r="AKG4" s="815"/>
      <c r="AKH4" s="815"/>
      <c r="AKI4" s="815"/>
      <c r="AKJ4" s="815"/>
      <c r="AKK4" s="815"/>
      <c r="AKL4" s="815"/>
      <c r="AKM4" s="815"/>
      <c r="AKN4" s="815"/>
      <c r="AKO4" s="815"/>
      <c r="AKP4" s="815"/>
      <c r="AKQ4" s="815"/>
      <c r="AKR4" s="815"/>
      <c r="AKS4" s="815"/>
      <c r="AKT4" s="815"/>
      <c r="AKU4" s="815"/>
      <c r="AKV4" s="815"/>
      <c r="AKW4" s="815"/>
      <c r="AKX4" s="815"/>
      <c r="AKY4" s="815"/>
      <c r="AKZ4" s="815"/>
      <c r="ALA4" s="815"/>
      <c r="ALB4" s="815"/>
      <c r="ALC4" s="815"/>
      <c r="ALD4" s="815"/>
      <c r="ALE4" s="815"/>
      <c r="ALF4" s="815"/>
      <c r="ALG4" s="815"/>
      <c r="ALH4" s="815"/>
      <c r="ALI4" s="815"/>
      <c r="ALJ4" s="815"/>
      <c r="ALK4" s="815"/>
      <c r="ALL4" s="815"/>
      <c r="ALM4" s="815"/>
      <c r="ALN4" s="815"/>
      <c r="ALO4" s="815"/>
      <c r="ALP4" s="815"/>
      <c r="ALQ4" s="815"/>
      <c r="ALR4" s="815"/>
      <c r="ALS4" s="815"/>
      <c r="ALT4" s="815"/>
      <c r="ALU4" s="815"/>
      <c r="ALV4" s="815"/>
      <c r="ALW4" s="815"/>
      <c r="ALX4" s="815"/>
      <c r="ALY4" s="815"/>
      <c r="ALZ4" s="815"/>
      <c r="AMA4" s="815"/>
      <c r="AMB4" s="815"/>
      <c r="AMC4" s="815"/>
      <c r="AMD4" s="815"/>
      <c r="AME4" s="815"/>
      <c r="AMF4" s="815"/>
      <c r="AMG4" s="815"/>
      <c r="AMH4" s="815"/>
      <c r="AMI4" s="815"/>
      <c r="AMJ4" s="815"/>
      <c r="AMK4" s="815"/>
      <c r="AML4" s="815"/>
      <c r="AMM4" s="815"/>
      <c r="AMN4" s="815"/>
      <c r="AMO4" s="815"/>
      <c r="AMP4" s="815"/>
      <c r="AMQ4" s="815"/>
      <c r="AMR4" s="815"/>
      <c r="AMS4" s="815"/>
      <c r="AMT4" s="815"/>
      <c r="AMU4" s="815"/>
      <c r="AMV4" s="815"/>
      <c r="AMW4" s="815"/>
      <c r="AMX4" s="815"/>
      <c r="AMY4" s="815"/>
      <c r="AMZ4" s="815"/>
      <c r="ANA4" s="815"/>
      <c r="ANB4" s="815"/>
      <c r="ANC4" s="815"/>
      <c r="AND4" s="815"/>
      <c r="ANE4" s="815"/>
      <c r="ANF4" s="815"/>
      <c r="ANG4" s="815"/>
      <c r="ANH4" s="815"/>
      <c r="ANI4" s="815"/>
      <c r="ANJ4" s="815"/>
      <c r="ANK4" s="815"/>
      <c r="ANL4" s="815"/>
      <c r="ANM4" s="815"/>
      <c r="ANN4" s="815"/>
      <c r="ANO4" s="815"/>
      <c r="ANP4" s="815"/>
      <c r="ANQ4" s="815"/>
      <c r="ANR4" s="815"/>
      <c r="ANS4" s="815"/>
      <c r="ANT4" s="815"/>
      <c r="ANU4" s="815"/>
      <c r="ANV4" s="815"/>
      <c r="ANW4" s="815"/>
      <c r="ANX4" s="815"/>
      <c r="ANY4" s="815"/>
      <c r="ANZ4" s="815"/>
      <c r="AOA4" s="815"/>
      <c r="AOB4" s="815"/>
      <c r="AOC4" s="815"/>
      <c r="AOD4" s="815"/>
      <c r="AOE4" s="815"/>
      <c r="AOF4" s="815"/>
      <c r="AOG4" s="815"/>
      <c r="AOH4" s="815"/>
      <c r="AOI4" s="815"/>
      <c r="AOJ4" s="815"/>
      <c r="AOK4" s="815"/>
      <c r="AOL4" s="815"/>
      <c r="AOM4" s="815"/>
      <c r="AON4" s="815"/>
      <c r="AOO4" s="815"/>
      <c r="AOP4" s="815"/>
      <c r="AOQ4" s="815"/>
      <c r="AOR4" s="815"/>
      <c r="AOS4" s="815"/>
      <c r="AOT4" s="815"/>
      <c r="AOU4" s="815"/>
      <c r="AOV4" s="815"/>
      <c r="AOW4" s="815"/>
      <c r="AOX4" s="815"/>
      <c r="AOY4" s="815"/>
      <c r="AOZ4" s="815"/>
      <c r="APA4" s="815"/>
      <c r="APB4" s="815"/>
      <c r="APC4" s="815"/>
      <c r="APD4" s="815"/>
      <c r="APE4" s="815"/>
      <c r="APF4" s="815"/>
      <c r="APG4" s="815"/>
      <c r="APH4" s="815"/>
      <c r="API4" s="815"/>
      <c r="APJ4" s="815"/>
      <c r="APK4" s="815"/>
      <c r="APL4" s="815"/>
      <c r="APM4" s="815"/>
      <c r="APN4" s="815"/>
      <c r="APO4" s="815"/>
      <c r="APP4" s="815"/>
      <c r="APQ4" s="815"/>
      <c r="APR4" s="815"/>
      <c r="APS4" s="815"/>
      <c r="APT4" s="815"/>
      <c r="APU4" s="815"/>
      <c r="APV4" s="815"/>
      <c r="APW4" s="815"/>
      <c r="APX4" s="815"/>
      <c r="APY4" s="815"/>
      <c r="APZ4" s="815"/>
      <c r="AQA4" s="815"/>
      <c r="AQB4" s="815"/>
      <c r="AQC4" s="815"/>
      <c r="AQD4" s="815"/>
      <c r="AQE4" s="815"/>
      <c r="AQF4" s="815"/>
      <c r="AQG4" s="815"/>
      <c r="AQH4" s="815"/>
      <c r="AQI4" s="815"/>
      <c r="AQJ4" s="815"/>
      <c r="AQK4" s="815"/>
      <c r="AQL4" s="815"/>
      <c r="AQM4" s="815"/>
      <c r="AQN4" s="815"/>
      <c r="AQO4" s="815"/>
      <c r="AQP4" s="815"/>
      <c r="AQQ4" s="815"/>
      <c r="AQR4" s="815"/>
      <c r="AQS4" s="815"/>
      <c r="AQT4" s="815"/>
      <c r="AQU4" s="815"/>
      <c r="AQV4" s="815"/>
      <c r="AQW4" s="815"/>
      <c r="AQX4" s="815"/>
      <c r="AQY4" s="815"/>
      <c r="AQZ4" s="815"/>
      <c r="ARA4" s="815"/>
      <c r="ARB4" s="815"/>
      <c r="ARC4" s="815"/>
      <c r="ARD4" s="815"/>
      <c r="ARE4" s="815"/>
      <c r="ARF4" s="815"/>
      <c r="ARG4" s="815"/>
      <c r="ARH4" s="815"/>
      <c r="ARI4" s="815"/>
      <c r="ARJ4" s="815"/>
      <c r="ARK4" s="815"/>
      <c r="ARL4" s="815"/>
      <c r="ARM4" s="815"/>
      <c r="ARN4" s="815"/>
      <c r="ARO4" s="815"/>
      <c r="ARP4" s="815"/>
      <c r="ARQ4" s="815"/>
      <c r="ARR4" s="815"/>
      <c r="ARS4" s="815"/>
      <c r="ART4" s="815"/>
      <c r="ARU4" s="815"/>
      <c r="ARV4" s="815"/>
      <c r="ARW4" s="815"/>
      <c r="ARX4" s="815"/>
      <c r="ARY4" s="815"/>
      <c r="ARZ4" s="815"/>
      <c r="ASA4" s="815"/>
      <c r="ASB4" s="815"/>
      <c r="ASC4" s="815"/>
      <c r="ASD4" s="815"/>
      <c r="ASE4" s="815"/>
      <c r="ASF4" s="815"/>
      <c r="ASG4" s="815"/>
      <c r="ASH4" s="815"/>
      <c r="ASI4" s="815"/>
      <c r="ASJ4" s="815"/>
      <c r="ASK4" s="815"/>
      <c r="ASL4" s="815"/>
      <c r="ASM4" s="815"/>
      <c r="ASN4" s="815"/>
      <c r="ASO4" s="815"/>
      <c r="ASP4" s="815"/>
      <c r="ASQ4" s="815"/>
      <c r="ASR4" s="815"/>
      <c r="ASS4" s="815"/>
      <c r="AST4" s="815"/>
      <c r="ASU4" s="815"/>
      <c r="ASV4" s="815"/>
      <c r="ASW4" s="815"/>
      <c r="ASX4" s="815"/>
      <c r="ASY4" s="815"/>
      <c r="ASZ4" s="815"/>
      <c r="ATA4" s="815"/>
      <c r="ATB4" s="815"/>
      <c r="ATC4" s="815"/>
      <c r="ATD4" s="815"/>
      <c r="ATE4" s="815"/>
      <c r="ATF4" s="815"/>
      <c r="ATG4" s="815"/>
      <c r="ATH4" s="815"/>
      <c r="ATI4" s="815"/>
      <c r="ATJ4" s="815"/>
      <c r="ATK4" s="815"/>
      <c r="ATL4" s="815"/>
      <c r="ATM4" s="815"/>
      <c r="ATN4" s="815"/>
      <c r="ATO4" s="815"/>
      <c r="ATP4" s="815"/>
      <c r="ATQ4" s="815"/>
      <c r="ATR4" s="815"/>
      <c r="ATS4" s="815"/>
      <c r="ATT4" s="815"/>
      <c r="ATU4" s="815"/>
      <c r="ATV4" s="815"/>
      <c r="ATW4" s="815"/>
      <c r="ATX4" s="815"/>
      <c r="ATY4" s="815"/>
      <c r="ATZ4" s="815"/>
      <c r="AUA4" s="815"/>
      <c r="AUB4" s="815"/>
      <c r="AUC4" s="815"/>
      <c r="AUD4" s="815"/>
      <c r="AUE4" s="815"/>
      <c r="AUF4" s="815"/>
      <c r="AUG4" s="815"/>
      <c r="AUH4" s="815"/>
      <c r="AUI4" s="815"/>
      <c r="AUJ4" s="815"/>
      <c r="AUK4" s="815"/>
      <c r="AUL4" s="815"/>
      <c r="AUM4" s="815"/>
      <c r="AUN4" s="815"/>
      <c r="AUO4" s="815"/>
      <c r="AUP4" s="815"/>
      <c r="AUQ4" s="815"/>
      <c r="AUR4" s="815"/>
      <c r="AUS4" s="815"/>
      <c r="AUT4" s="815"/>
      <c r="AUU4" s="815"/>
      <c r="AUV4" s="815"/>
      <c r="AUW4" s="815"/>
      <c r="AUX4" s="815"/>
      <c r="AUY4" s="815"/>
      <c r="AUZ4" s="815"/>
      <c r="AVA4" s="815"/>
      <c r="AVB4" s="815"/>
      <c r="AVC4" s="815"/>
      <c r="AVD4" s="815"/>
      <c r="AVE4" s="815"/>
      <c r="AVF4" s="815"/>
      <c r="AVG4" s="815"/>
      <c r="AVH4" s="815"/>
      <c r="AVI4" s="815"/>
      <c r="AVJ4" s="815"/>
      <c r="AVK4" s="815"/>
      <c r="AVL4" s="815"/>
      <c r="AVM4" s="815"/>
      <c r="AVN4" s="815"/>
      <c r="AVO4" s="815"/>
      <c r="AVP4" s="815"/>
      <c r="AVQ4" s="815"/>
      <c r="AVR4" s="815"/>
      <c r="AVS4" s="815"/>
      <c r="AVT4" s="815"/>
      <c r="AVU4" s="815"/>
      <c r="AVV4" s="815"/>
      <c r="AVW4" s="815"/>
      <c r="AVX4" s="815"/>
      <c r="AVY4" s="815"/>
      <c r="AVZ4" s="815"/>
      <c r="AWA4" s="815"/>
      <c r="AWB4" s="815"/>
      <c r="AWC4" s="815"/>
      <c r="AWD4" s="815"/>
      <c r="AWE4" s="815"/>
      <c r="AWF4" s="815"/>
      <c r="AWG4" s="815"/>
      <c r="AWH4" s="815"/>
      <c r="AWI4" s="815"/>
      <c r="AWJ4" s="815"/>
      <c r="AWK4" s="815"/>
      <c r="AWL4" s="815"/>
      <c r="AWM4" s="815"/>
      <c r="AWN4" s="815"/>
      <c r="AWO4" s="815"/>
      <c r="AWP4" s="815"/>
      <c r="AWQ4" s="815"/>
      <c r="AWR4" s="815"/>
      <c r="AWS4" s="815"/>
      <c r="AWT4" s="815"/>
      <c r="AWU4" s="815"/>
      <c r="AWV4" s="815"/>
      <c r="AWW4" s="815"/>
      <c r="AWX4" s="815"/>
      <c r="AWY4" s="815"/>
      <c r="AWZ4" s="815"/>
      <c r="AXA4" s="815"/>
      <c r="AXB4" s="815"/>
      <c r="AXC4" s="815"/>
      <c r="AXD4" s="815"/>
      <c r="AXE4" s="815"/>
      <c r="AXF4" s="815"/>
      <c r="AXG4" s="815"/>
      <c r="AXH4" s="815"/>
      <c r="AXI4" s="815"/>
      <c r="AXJ4" s="815"/>
      <c r="AXK4" s="815"/>
      <c r="AXL4" s="815"/>
      <c r="AXM4" s="815"/>
      <c r="AXN4" s="815"/>
      <c r="AXO4" s="815"/>
      <c r="AXP4" s="815"/>
      <c r="AXQ4" s="815"/>
      <c r="AXR4" s="815"/>
      <c r="AXS4" s="815"/>
      <c r="AXT4" s="815"/>
      <c r="AXU4" s="815"/>
      <c r="AXV4" s="815"/>
      <c r="AXW4" s="815"/>
      <c r="AXX4" s="815"/>
      <c r="AXY4" s="815"/>
      <c r="AXZ4" s="815"/>
      <c r="AYA4" s="815"/>
      <c r="AYB4" s="815"/>
      <c r="AYC4" s="815"/>
      <c r="AYD4" s="815"/>
      <c r="AYE4" s="815"/>
      <c r="AYF4" s="815"/>
      <c r="AYG4" s="815"/>
      <c r="AYH4" s="815"/>
      <c r="AYI4" s="815"/>
      <c r="AYJ4" s="815"/>
      <c r="AYK4" s="815"/>
      <c r="AYL4" s="815"/>
      <c r="AYM4" s="815"/>
      <c r="AYN4" s="815"/>
      <c r="AYO4" s="815"/>
      <c r="AYP4" s="815"/>
      <c r="AYQ4" s="815"/>
      <c r="AYR4" s="815"/>
      <c r="AYS4" s="815"/>
      <c r="AYT4" s="815"/>
      <c r="AYU4" s="815"/>
      <c r="AYV4" s="815"/>
      <c r="AYW4" s="815"/>
      <c r="AYX4" s="815"/>
      <c r="AYY4" s="815"/>
      <c r="AYZ4" s="815"/>
      <c r="AZA4" s="815"/>
      <c r="AZB4" s="815"/>
      <c r="AZC4" s="815"/>
      <c r="AZD4" s="815"/>
      <c r="AZE4" s="815"/>
      <c r="AZF4" s="815"/>
      <c r="AZG4" s="815"/>
      <c r="AZH4" s="815"/>
      <c r="AZI4" s="815"/>
      <c r="AZJ4" s="815"/>
      <c r="AZK4" s="815"/>
      <c r="AZL4" s="815"/>
      <c r="AZM4" s="815"/>
      <c r="AZN4" s="815"/>
      <c r="AZO4" s="815"/>
      <c r="AZP4" s="815"/>
      <c r="AZQ4" s="815"/>
      <c r="AZR4" s="815"/>
      <c r="AZS4" s="815"/>
      <c r="AZT4" s="815"/>
      <c r="AZU4" s="815"/>
      <c r="AZV4" s="815"/>
      <c r="AZW4" s="815"/>
      <c r="AZX4" s="815"/>
      <c r="AZY4" s="815"/>
      <c r="AZZ4" s="815"/>
      <c r="BAA4" s="815"/>
      <c r="BAB4" s="815"/>
      <c r="BAC4" s="815"/>
      <c r="BAD4" s="815"/>
      <c r="BAE4" s="815"/>
      <c r="BAF4" s="815"/>
      <c r="BAG4" s="815"/>
      <c r="BAH4" s="815"/>
      <c r="BAI4" s="815"/>
      <c r="BAJ4" s="815"/>
      <c r="BAK4" s="815"/>
      <c r="BAL4" s="815"/>
      <c r="BAM4" s="815"/>
      <c r="BAN4" s="815"/>
      <c r="BAO4" s="815"/>
      <c r="BAP4" s="815"/>
      <c r="BAQ4" s="815"/>
      <c r="BAR4" s="815"/>
      <c r="BAS4" s="815"/>
      <c r="BAT4" s="815"/>
      <c r="BAU4" s="815"/>
      <c r="BAV4" s="815"/>
      <c r="BAW4" s="815"/>
      <c r="BAX4" s="815"/>
      <c r="BAY4" s="815"/>
      <c r="BAZ4" s="815"/>
      <c r="BBA4" s="815"/>
      <c r="BBB4" s="815"/>
      <c r="BBC4" s="815"/>
      <c r="BBD4" s="815"/>
      <c r="BBE4" s="815"/>
      <c r="BBF4" s="815"/>
      <c r="BBG4" s="815"/>
      <c r="BBH4" s="815"/>
      <c r="BBI4" s="815"/>
      <c r="BBJ4" s="815"/>
      <c r="BBK4" s="815"/>
      <c r="BBL4" s="815"/>
      <c r="BBM4" s="815"/>
      <c r="BBN4" s="815"/>
      <c r="BBO4" s="815"/>
      <c r="BBP4" s="815"/>
      <c r="BBQ4" s="815"/>
      <c r="BBR4" s="815"/>
      <c r="BBS4" s="815"/>
      <c r="BBT4" s="815"/>
      <c r="BBU4" s="815"/>
      <c r="BBV4" s="815"/>
      <c r="BBW4" s="815"/>
      <c r="BBX4" s="815"/>
      <c r="BBY4" s="815"/>
      <c r="BBZ4" s="815"/>
      <c r="BCA4" s="815"/>
      <c r="BCB4" s="815"/>
      <c r="BCC4" s="815"/>
      <c r="BCD4" s="815"/>
      <c r="BCE4" s="815"/>
      <c r="BCF4" s="815"/>
      <c r="BCG4" s="815"/>
      <c r="BCH4" s="815"/>
      <c r="BCI4" s="815"/>
      <c r="BCJ4" s="815"/>
      <c r="BCK4" s="815"/>
      <c r="BCL4" s="815"/>
      <c r="BCM4" s="815"/>
      <c r="BCN4" s="815"/>
      <c r="BCO4" s="815"/>
      <c r="BCP4" s="815"/>
      <c r="BCQ4" s="815"/>
      <c r="BCR4" s="815"/>
      <c r="BCS4" s="815"/>
      <c r="BCT4" s="815"/>
      <c r="BCU4" s="815"/>
      <c r="BCV4" s="815"/>
      <c r="BCW4" s="815"/>
      <c r="BCX4" s="815"/>
      <c r="BCY4" s="815"/>
      <c r="BCZ4" s="815"/>
      <c r="BDA4" s="815"/>
      <c r="BDB4" s="815"/>
      <c r="BDC4" s="815"/>
      <c r="BDD4" s="815"/>
      <c r="BDE4" s="815"/>
      <c r="BDF4" s="815"/>
      <c r="BDG4" s="815"/>
      <c r="BDH4" s="815"/>
      <c r="BDI4" s="815"/>
      <c r="BDJ4" s="815"/>
      <c r="BDK4" s="815"/>
      <c r="BDL4" s="815"/>
      <c r="BDM4" s="815"/>
      <c r="BDN4" s="815"/>
      <c r="BDO4" s="815"/>
      <c r="BDP4" s="815"/>
      <c r="BDQ4" s="815"/>
      <c r="BDR4" s="815"/>
      <c r="BDS4" s="815"/>
      <c r="BDT4" s="815"/>
      <c r="BDU4" s="815"/>
      <c r="BDV4" s="815"/>
      <c r="BDW4" s="815"/>
      <c r="BDX4" s="815"/>
      <c r="BDY4" s="815"/>
      <c r="BDZ4" s="815"/>
      <c r="BEA4" s="815"/>
      <c r="BEB4" s="815"/>
      <c r="BEC4" s="815"/>
      <c r="BED4" s="815"/>
      <c r="BEE4" s="815"/>
      <c r="BEF4" s="815"/>
      <c r="BEG4" s="815"/>
      <c r="BEH4" s="815"/>
      <c r="BEI4" s="815"/>
      <c r="BEJ4" s="815"/>
      <c r="BEK4" s="815"/>
      <c r="BEL4" s="815"/>
      <c r="BEM4" s="815"/>
      <c r="BEN4" s="815"/>
      <c r="BEO4" s="815"/>
      <c r="BEP4" s="815"/>
      <c r="BEQ4" s="815"/>
      <c r="BER4" s="815"/>
      <c r="BES4" s="815"/>
      <c r="BET4" s="815"/>
      <c r="BEU4" s="815"/>
      <c r="BEV4" s="815"/>
      <c r="BEW4" s="815"/>
      <c r="BEX4" s="815"/>
      <c r="BEY4" s="815"/>
      <c r="BEZ4" s="815"/>
      <c r="BFA4" s="815"/>
      <c r="BFB4" s="815"/>
      <c r="BFC4" s="815"/>
      <c r="BFD4" s="815"/>
      <c r="BFE4" s="815"/>
      <c r="BFF4" s="815"/>
      <c r="BFG4" s="815"/>
      <c r="BFH4" s="815"/>
      <c r="BFI4" s="815"/>
      <c r="BFJ4" s="815"/>
      <c r="BFK4" s="815"/>
      <c r="BFL4" s="815"/>
      <c r="BFM4" s="815"/>
      <c r="BFN4" s="815"/>
      <c r="BFO4" s="815"/>
      <c r="BFP4" s="815"/>
      <c r="BFQ4" s="815"/>
      <c r="BFR4" s="815"/>
      <c r="BFS4" s="815"/>
      <c r="BFT4" s="815"/>
      <c r="BFU4" s="815"/>
      <c r="BFV4" s="815"/>
      <c r="BFW4" s="815"/>
      <c r="BFX4" s="815"/>
      <c r="BFY4" s="815"/>
      <c r="BFZ4" s="815"/>
      <c r="BGA4" s="815"/>
      <c r="BGB4" s="815"/>
      <c r="BGC4" s="815"/>
      <c r="BGD4" s="815"/>
      <c r="BGE4" s="815"/>
      <c r="BGF4" s="815"/>
      <c r="BGG4" s="815"/>
      <c r="BGH4" s="815"/>
      <c r="BGI4" s="815"/>
      <c r="BGJ4" s="815"/>
      <c r="BGK4" s="815"/>
      <c r="BGL4" s="815"/>
      <c r="BGM4" s="815"/>
      <c r="BGN4" s="815"/>
      <c r="BGO4" s="815"/>
      <c r="BGP4" s="815"/>
      <c r="BGQ4" s="815"/>
      <c r="BGR4" s="815"/>
      <c r="BGS4" s="815"/>
      <c r="BGT4" s="815"/>
      <c r="BGU4" s="815"/>
      <c r="BGV4" s="815"/>
      <c r="BGW4" s="815"/>
      <c r="BGX4" s="815"/>
      <c r="BGY4" s="815"/>
      <c r="BGZ4" s="815"/>
      <c r="BHA4" s="815"/>
      <c r="BHB4" s="815"/>
      <c r="BHC4" s="815"/>
      <c r="BHD4" s="815"/>
      <c r="BHE4" s="815"/>
      <c r="BHF4" s="815"/>
      <c r="BHG4" s="815"/>
      <c r="BHH4" s="815"/>
      <c r="BHI4" s="815"/>
      <c r="BHJ4" s="815"/>
      <c r="BHK4" s="815"/>
      <c r="BHL4" s="815"/>
      <c r="BHM4" s="815"/>
      <c r="BHN4" s="815"/>
      <c r="BHO4" s="815"/>
      <c r="BHP4" s="815"/>
      <c r="BHQ4" s="815"/>
      <c r="BHR4" s="815"/>
      <c r="BHS4" s="815"/>
      <c r="BHT4" s="815"/>
      <c r="BHU4" s="815"/>
      <c r="BHV4" s="815"/>
      <c r="BHW4" s="815"/>
      <c r="BHX4" s="815"/>
      <c r="BHY4" s="815"/>
      <c r="BHZ4" s="815"/>
      <c r="BIA4" s="815"/>
      <c r="BIB4" s="815"/>
      <c r="BIC4" s="815"/>
      <c r="BID4" s="815"/>
      <c r="BIE4" s="815"/>
      <c r="BIF4" s="815"/>
      <c r="BIG4" s="815"/>
      <c r="BIH4" s="815"/>
      <c r="BII4" s="815"/>
      <c r="BIJ4" s="815"/>
      <c r="BIK4" s="815"/>
      <c r="BIL4" s="815"/>
      <c r="BIM4" s="815"/>
      <c r="BIN4" s="815"/>
      <c r="BIO4" s="815"/>
      <c r="BIP4" s="815"/>
      <c r="BIQ4" s="815"/>
      <c r="BIR4" s="815"/>
      <c r="BIS4" s="815"/>
      <c r="BIT4" s="815"/>
      <c r="BIU4" s="815"/>
      <c r="BIV4" s="815"/>
      <c r="BIW4" s="815"/>
      <c r="BIX4" s="815"/>
      <c r="BIY4" s="815"/>
      <c r="BIZ4" s="815"/>
      <c r="BJA4" s="815"/>
      <c r="BJB4" s="815"/>
      <c r="BJC4" s="815"/>
      <c r="BJD4" s="815"/>
      <c r="BJE4" s="815"/>
      <c r="BJF4" s="815"/>
      <c r="BJG4" s="815"/>
      <c r="BJH4" s="815"/>
      <c r="BJI4" s="815"/>
      <c r="BJJ4" s="815"/>
      <c r="BJK4" s="815"/>
      <c r="BJL4" s="815"/>
      <c r="BJM4" s="815"/>
      <c r="BJN4" s="815"/>
      <c r="BJO4" s="815"/>
      <c r="BJP4" s="815"/>
      <c r="BJQ4" s="815"/>
      <c r="BJR4" s="815"/>
      <c r="BJS4" s="815"/>
      <c r="BJT4" s="815"/>
      <c r="BJU4" s="815"/>
      <c r="BJV4" s="815"/>
      <c r="BJW4" s="815"/>
      <c r="BJX4" s="815"/>
      <c r="BJY4" s="815"/>
      <c r="BJZ4" s="815"/>
      <c r="BKA4" s="815"/>
      <c r="BKB4" s="815"/>
      <c r="BKC4" s="815"/>
      <c r="BKD4" s="815"/>
      <c r="BKE4" s="815"/>
      <c r="BKF4" s="815"/>
      <c r="BKG4" s="815"/>
      <c r="BKH4" s="815"/>
      <c r="BKI4" s="815"/>
      <c r="BKJ4" s="815"/>
      <c r="BKK4" s="815"/>
      <c r="BKL4" s="815"/>
      <c r="BKM4" s="815"/>
      <c r="BKN4" s="815"/>
      <c r="BKO4" s="815"/>
      <c r="BKP4" s="815"/>
      <c r="BKQ4" s="815"/>
      <c r="BKR4" s="815"/>
      <c r="BKS4" s="815"/>
      <c r="BKT4" s="815"/>
      <c r="BKU4" s="815"/>
      <c r="BKV4" s="815"/>
      <c r="BKW4" s="815"/>
      <c r="BKX4" s="815"/>
      <c r="BKY4" s="815"/>
      <c r="BKZ4" s="815"/>
      <c r="BLA4" s="815"/>
      <c r="BLB4" s="815"/>
      <c r="BLC4" s="815"/>
      <c r="BLD4" s="815"/>
      <c r="BLE4" s="815"/>
      <c r="BLF4" s="815"/>
      <c r="BLG4" s="815"/>
      <c r="BLH4" s="815"/>
      <c r="BLI4" s="815"/>
      <c r="BLJ4" s="815"/>
      <c r="BLK4" s="815"/>
      <c r="BLL4" s="815"/>
      <c r="BLM4" s="815"/>
      <c r="BLN4" s="815"/>
      <c r="BLO4" s="815"/>
      <c r="BLP4" s="815"/>
      <c r="BLQ4" s="815"/>
      <c r="BLR4" s="815"/>
      <c r="BLS4" s="815"/>
      <c r="BLT4" s="815"/>
      <c r="BLU4" s="815"/>
      <c r="BLV4" s="815"/>
      <c r="BLW4" s="815"/>
      <c r="BLX4" s="815"/>
      <c r="BLY4" s="815"/>
      <c r="BLZ4" s="815"/>
      <c r="BMA4" s="815"/>
      <c r="BMB4" s="815"/>
      <c r="BMC4" s="815"/>
      <c r="BMD4" s="815"/>
      <c r="BME4" s="815"/>
      <c r="BMF4" s="815"/>
      <c r="BMG4" s="815"/>
      <c r="BMH4" s="815"/>
      <c r="BMI4" s="815"/>
      <c r="BMJ4" s="815"/>
      <c r="BMK4" s="815"/>
      <c r="BML4" s="815"/>
      <c r="BMM4" s="815"/>
      <c r="BMN4" s="815"/>
      <c r="BMO4" s="815"/>
      <c r="BMP4" s="815"/>
      <c r="BMQ4" s="815"/>
      <c r="BMR4" s="815"/>
      <c r="BMS4" s="815"/>
      <c r="BMT4" s="815"/>
      <c r="BMU4" s="815"/>
      <c r="BMV4" s="815"/>
      <c r="BMW4" s="815"/>
      <c r="BMX4" s="815"/>
      <c r="BMY4" s="815"/>
      <c r="BMZ4" s="815"/>
      <c r="BNA4" s="815"/>
      <c r="BNB4" s="815"/>
      <c r="BNC4" s="815"/>
      <c r="BND4" s="815"/>
      <c r="BNE4" s="815"/>
      <c r="BNF4" s="815"/>
      <c r="BNG4" s="815"/>
      <c r="BNH4" s="815"/>
      <c r="BNI4" s="815"/>
      <c r="BNJ4" s="815"/>
      <c r="BNK4" s="815"/>
      <c r="BNL4" s="815"/>
      <c r="BNM4" s="815"/>
      <c r="BNN4" s="815"/>
      <c r="BNO4" s="815"/>
      <c r="BNP4" s="815"/>
      <c r="BNQ4" s="815"/>
      <c r="BNR4" s="815"/>
      <c r="BNS4" s="815"/>
      <c r="BNT4" s="815"/>
      <c r="BNU4" s="815"/>
      <c r="BNV4" s="815"/>
      <c r="BNW4" s="815"/>
      <c r="BNX4" s="815"/>
      <c r="BNY4" s="815"/>
      <c r="BNZ4" s="815"/>
      <c r="BOA4" s="815"/>
      <c r="BOB4" s="815"/>
      <c r="BOC4" s="815"/>
      <c r="BOD4" s="815"/>
      <c r="BOE4" s="815"/>
      <c r="BOF4" s="815"/>
      <c r="BOG4" s="815"/>
      <c r="BOH4" s="815"/>
      <c r="BOI4" s="815"/>
      <c r="BOJ4" s="815"/>
      <c r="BOK4" s="815"/>
      <c r="BOL4" s="815"/>
      <c r="BOM4" s="815"/>
      <c r="BON4" s="815"/>
      <c r="BOO4" s="815"/>
      <c r="BOP4" s="815"/>
      <c r="BOQ4" s="815"/>
      <c r="BOR4" s="815"/>
      <c r="BOS4" s="815"/>
      <c r="BOT4" s="815"/>
      <c r="BOU4" s="815"/>
      <c r="BOV4" s="815"/>
      <c r="BOW4" s="815"/>
      <c r="BOX4" s="815"/>
      <c r="BOY4" s="815"/>
      <c r="BOZ4" s="815"/>
      <c r="BPA4" s="815"/>
      <c r="BPB4" s="815"/>
      <c r="BPC4" s="815"/>
      <c r="BPD4" s="815"/>
      <c r="BPE4" s="815"/>
      <c r="BPF4" s="815"/>
      <c r="BPG4" s="815"/>
      <c r="BPH4" s="815"/>
      <c r="BPI4" s="815"/>
      <c r="BPJ4" s="815"/>
      <c r="BPK4" s="815"/>
      <c r="BPL4" s="815"/>
      <c r="BPM4" s="815"/>
      <c r="BPN4" s="815"/>
      <c r="BPO4" s="815"/>
      <c r="BPP4" s="815"/>
      <c r="BPQ4" s="815"/>
      <c r="BPR4" s="815"/>
      <c r="BPS4" s="815"/>
      <c r="BPT4" s="815"/>
      <c r="BPU4" s="815"/>
      <c r="BPV4" s="815"/>
      <c r="BPW4" s="815"/>
      <c r="BPX4" s="815"/>
      <c r="BPY4" s="815"/>
      <c r="BPZ4" s="815"/>
      <c r="BQA4" s="815"/>
      <c r="BQB4" s="815"/>
      <c r="BQC4" s="815"/>
      <c r="BQD4" s="815"/>
      <c r="BQE4" s="815"/>
      <c r="BQF4" s="815"/>
      <c r="BQG4" s="815"/>
      <c r="BQH4" s="815"/>
      <c r="BQI4" s="815"/>
      <c r="BQJ4" s="815"/>
      <c r="BQK4" s="815"/>
      <c r="BQL4" s="815"/>
      <c r="BQM4" s="815"/>
      <c r="BQN4" s="815"/>
      <c r="BQO4" s="815"/>
      <c r="BQP4" s="815"/>
      <c r="BQQ4" s="815"/>
      <c r="BQR4" s="815"/>
      <c r="BQS4" s="815"/>
      <c r="BQT4" s="815"/>
      <c r="BQU4" s="815"/>
      <c r="BQV4" s="815"/>
      <c r="BQW4" s="815"/>
      <c r="BQX4" s="815"/>
      <c r="BQY4" s="815"/>
      <c r="BQZ4" s="815"/>
      <c r="BRA4" s="815"/>
      <c r="BRB4" s="815"/>
      <c r="BRC4" s="815"/>
      <c r="BRD4" s="815"/>
      <c r="BRE4" s="815"/>
      <c r="BRF4" s="815"/>
      <c r="BRG4" s="815"/>
      <c r="BRH4" s="815"/>
      <c r="BRI4" s="815"/>
      <c r="BRJ4" s="815"/>
      <c r="BRK4" s="815"/>
      <c r="BRL4" s="815"/>
      <c r="BRM4" s="815"/>
      <c r="BRN4" s="815"/>
      <c r="BRO4" s="815"/>
      <c r="BRP4" s="815"/>
      <c r="BRQ4" s="815"/>
      <c r="BRR4" s="815"/>
      <c r="BRS4" s="815"/>
      <c r="BRT4" s="815"/>
      <c r="BRU4" s="815"/>
      <c r="BRV4" s="815"/>
      <c r="BRW4" s="815"/>
      <c r="BRX4" s="815"/>
      <c r="BRY4" s="815"/>
      <c r="BRZ4" s="815"/>
      <c r="BSA4" s="815"/>
      <c r="BSB4" s="815"/>
      <c r="BSC4" s="815"/>
      <c r="BSD4" s="815"/>
      <c r="BSE4" s="815"/>
      <c r="BSF4" s="815"/>
      <c r="BSG4" s="815"/>
      <c r="BSH4" s="815"/>
      <c r="BSI4" s="815"/>
      <c r="BSJ4" s="815"/>
      <c r="BSK4" s="815"/>
      <c r="BSL4" s="815"/>
      <c r="BSM4" s="815"/>
      <c r="BSN4" s="815"/>
      <c r="BSO4" s="815"/>
      <c r="BSP4" s="815"/>
      <c r="BSQ4" s="815"/>
      <c r="BSR4" s="815"/>
      <c r="BSS4" s="815"/>
      <c r="BST4" s="815"/>
      <c r="BSU4" s="815"/>
      <c r="BSV4" s="815"/>
      <c r="BSW4" s="815"/>
      <c r="BSX4" s="815"/>
      <c r="BSY4" s="815"/>
      <c r="BSZ4" s="815"/>
      <c r="BTA4" s="815"/>
      <c r="BTB4" s="815"/>
      <c r="BTC4" s="815"/>
      <c r="BTD4" s="815"/>
      <c r="BTE4" s="815"/>
      <c r="BTF4" s="815"/>
      <c r="BTG4" s="815"/>
      <c r="BTH4" s="815"/>
      <c r="BTI4" s="815"/>
      <c r="BTJ4" s="815"/>
      <c r="BTK4" s="815"/>
      <c r="BTL4" s="815"/>
      <c r="BTM4" s="815"/>
      <c r="BTN4" s="815"/>
      <c r="BTO4" s="815"/>
      <c r="BTP4" s="815"/>
      <c r="BTQ4" s="815"/>
      <c r="BTR4" s="815"/>
      <c r="BTS4" s="815"/>
      <c r="BTT4" s="815"/>
      <c r="BTU4" s="815"/>
      <c r="BTV4" s="815"/>
      <c r="BTW4" s="815"/>
      <c r="BTX4" s="815"/>
      <c r="BTY4" s="815"/>
      <c r="BTZ4" s="815"/>
      <c r="BUA4" s="815"/>
      <c r="BUB4" s="815"/>
      <c r="BUC4" s="815"/>
      <c r="BUD4" s="815"/>
      <c r="BUE4" s="815"/>
      <c r="BUF4" s="815"/>
      <c r="BUG4" s="815"/>
      <c r="BUH4" s="815"/>
      <c r="BUI4" s="815"/>
      <c r="BUJ4" s="815"/>
      <c r="BUK4" s="815"/>
      <c r="BUL4" s="815"/>
      <c r="BUM4" s="815"/>
      <c r="BUN4" s="815"/>
      <c r="BUO4" s="815"/>
      <c r="BUP4" s="815"/>
      <c r="BUQ4" s="815"/>
      <c r="BUR4" s="815"/>
      <c r="BUS4" s="815"/>
      <c r="BUT4" s="815"/>
      <c r="BUU4" s="815"/>
      <c r="BUV4" s="815"/>
      <c r="BUW4" s="815"/>
      <c r="BUX4" s="815"/>
      <c r="BUY4" s="815"/>
      <c r="BUZ4" s="815"/>
      <c r="BVA4" s="815"/>
      <c r="BVB4" s="815"/>
      <c r="BVC4" s="815"/>
      <c r="BVD4" s="815"/>
      <c r="BVE4" s="815"/>
      <c r="BVF4" s="815"/>
      <c r="BVG4" s="815"/>
      <c r="BVH4" s="815"/>
      <c r="BVI4" s="815"/>
      <c r="BVJ4" s="815"/>
      <c r="BVK4" s="815"/>
      <c r="BVL4" s="815"/>
      <c r="BVM4" s="815"/>
      <c r="BVN4" s="815"/>
      <c r="BVO4" s="815"/>
      <c r="BVP4" s="815"/>
      <c r="BVQ4" s="815"/>
      <c r="BVR4" s="815"/>
      <c r="BVS4" s="815"/>
      <c r="BVT4" s="815"/>
      <c r="BVU4" s="815"/>
      <c r="BVV4" s="815"/>
      <c r="BVW4" s="815"/>
      <c r="BVX4" s="815"/>
      <c r="BVY4" s="815"/>
      <c r="BVZ4" s="815"/>
      <c r="BWA4" s="815"/>
      <c r="BWB4" s="815"/>
      <c r="BWC4" s="815"/>
      <c r="BWD4" s="815"/>
      <c r="BWE4" s="815"/>
      <c r="BWF4" s="815"/>
      <c r="BWG4" s="815"/>
      <c r="BWH4" s="815"/>
      <c r="BWI4" s="815"/>
      <c r="BWJ4" s="815"/>
      <c r="BWK4" s="815"/>
      <c r="BWL4" s="815"/>
      <c r="BWM4" s="815"/>
      <c r="BWN4" s="815"/>
      <c r="BWO4" s="815"/>
      <c r="BWP4" s="815"/>
      <c r="BWQ4" s="815"/>
      <c r="BWR4" s="815"/>
      <c r="BWS4" s="815"/>
      <c r="BWT4" s="815"/>
      <c r="BWU4" s="815"/>
      <c r="BWV4" s="815"/>
      <c r="BWW4" s="815"/>
      <c r="BWX4" s="815"/>
      <c r="BWY4" s="815"/>
      <c r="BWZ4" s="815"/>
      <c r="BXA4" s="815"/>
      <c r="BXB4" s="815"/>
      <c r="BXC4" s="815"/>
      <c r="BXD4" s="815"/>
      <c r="BXE4" s="815"/>
      <c r="BXF4" s="815"/>
      <c r="BXG4" s="815"/>
      <c r="BXH4" s="815"/>
      <c r="BXI4" s="815"/>
      <c r="BXJ4" s="815"/>
      <c r="BXK4" s="815"/>
      <c r="BXL4" s="815"/>
      <c r="BXM4" s="815"/>
      <c r="BXN4" s="815"/>
      <c r="BXO4" s="815"/>
      <c r="BXP4" s="815"/>
      <c r="BXQ4" s="815"/>
      <c r="BXR4" s="815"/>
      <c r="BXS4" s="815"/>
      <c r="BXT4" s="815"/>
      <c r="BXU4" s="815"/>
      <c r="BXV4" s="815"/>
      <c r="BXW4" s="815"/>
      <c r="BXX4" s="815"/>
      <c r="BXY4" s="815"/>
      <c r="BXZ4" s="815"/>
      <c r="BYA4" s="815"/>
      <c r="BYB4" s="815"/>
      <c r="BYC4" s="815"/>
      <c r="BYD4" s="815"/>
      <c r="BYE4" s="815"/>
      <c r="BYF4" s="815"/>
      <c r="BYG4" s="815"/>
      <c r="BYH4" s="815"/>
      <c r="BYI4" s="815"/>
      <c r="BYJ4" s="815"/>
      <c r="BYK4" s="815"/>
      <c r="BYL4" s="815"/>
      <c r="BYM4" s="815"/>
      <c r="BYN4" s="815"/>
      <c r="BYO4" s="815"/>
      <c r="BYP4" s="815"/>
      <c r="BYQ4" s="815"/>
      <c r="BYR4" s="815"/>
      <c r="BYS4" s="815"/>
      <c r="BYT4" s="815"/>
      <c r="BYU4" s="815"/>
      <c r="BYV4" s="815"/>
      <c r="BYW4" s="815"/>
      <c r="BYX4" s="815"/>
      <c r="BYY4" s="815"/>
      <c r="BYZ4" s="815"/>
      <c r="BZA4" s="815"/>
      <c r="BZB4" s="815"/>
      <c r="BZC4" s="815"/>
      <c r="BZD4" s="815"/>
      <c r="BZE4" s="815"/>
      <c r="BZF4" s="815"/>
      <c r="BZG4" s="815"/>
      <c r="BZH4" s="815"/>
      <c r="BZI4" s="815"/>
      <c r="BZJ4" s="815"/>
      <c r="BZK4" s="815"/>
      <c r="BZL4" s="815"/>
      <c r="BZM4" s="815"/>
      <c r="BZN4" s="815"/>
      <c r="BZO4" s="815"/>
      <c r="BZP4" s="815"/>
      <c r="BZQ4" s="815"/>
      <c r="BZR4" s="815"/>
      <c r="BZS4" s="815"/>
      <c r="BZT4" s="815"/>
      <c r="BZU4" s="815"/>
      <c r="BZV4" s="815"/>
      <c r="BZW4" s="815"/>
      <c r="BZX4" s="815"/>
      <c r="BZY4" s="815"/>
      <c r="BZZ4" s="815"/>
      <c r="CAA4" s="815"/>
      <c r="CAB4" s="815"/>
      <c r="CAC4" s="815"/>
      <c r="CAD4" s="815"/>
      <c r="CAE4" s="815"/>
      <c r="CAF4" s="815"/>
      <c r="CAG4" s="815"/>
      <c r="CAH4" s="815"/>
      <c r="CAI4" s="815"/>
      <c r="CAJ4" s="815"/>
      <c r="CAK4" s="815"/>
      <c r="CAL4" s="815"/>
      <c r="CAM4" s="815"/>
      <c r="CAN4" s="815"/>
      <c r="CAO4" s="815"/>
      <c r="CAP4" s="815"/>
      <c r="CAQ4" s="815"/>
      <c r="CAR4" s="815"/>
      <c r="CAS4" s="815"/>
      <c r="CAT4" s="815"/>
      <c r="CAU4" s="815"/>
      <c r="CAV4" s="815"/>
      <c r="CAW4" s="815"/>
      <c r="CAX4" s="815"/>
      <c r="CAY4" s="815"/>
      <c r="CAZ4" s="815"/>
      <c r="CBA4" s="815"/>
      <c r="CBB4" s="815"/>
      <c r="CBC4" s="815"/>
      <c r="CBD4" s="815"/>
      <c r="CBE4" s="815"/>
      <c r="CBF4" s="815"/>
      <c r="CBG4" s="815"/>
      <c r="CBH4" s="815"/>
      <c r="CBI4" s="815"/>
      <c r="CBJ4" s="815"/>
      <c r="CBK4" s="815"/>
      <c r="CBL4" s="815"/>
      <c r="CBM4" s="815"/>
      <c r="CBN4" s="815"/>
      <c r="CBO4" s="815"/>
      <c r="CBP4" s="815"/>
      <c r="CBQ4" s="815"/>
      <c r="CBR4" s="815"/>
      <c r="CBS4" s="815"/>
      <c r="CBT4" s="815"/>
      <c r="CBU4" s="815"/>
      <c r="CBV4" s="815"/>
      <c r="CBW4" s="815"/>
      <c r="CBX4" s="815"/>
      <c r="CBY4" s="815"/>
      <c r="CBZ4" s="815"/>
      <c r="CCA4" s="815"/>
      <c r="CCB4" s="815"/>
      <c r="CCC4" s="815"/>
      <c r="CCD4" s="815"/>
      <c r="CCE4" s="815"/>
      <c r="CCF4" s="815"/>
      <c r="CCG4" s="815"/>
      <c r="CCH4" s="815"/>
      <c r="CCI4" s="815"/>
      <c r="CCJ4" s="815"/>
      <c r="CCK4" s="815"/>
      <c r="CCL4" s="815"/>
      <c r="CCM4" s="815"/>
      <c r="CCN4" s="815"/>
      <c r="CCO4" s="815"/>
      <c r="CCP4" s="815"/>
      <c r="CCQ4" s="815"/>
      <c r="CCR4" s="815"/>
      <c r="CCS4" s="815"/>
      <c r="CCT4" s="815"/>
      <c r="CCU4" s="815"/>
      <c r="CCV4" s="815"/>
      <c r="CCW4" s="815"/>
      <c r="CCX4" s="815"/>
      <c r="CCY4" s="815"/>
      <c r="CCZ4" s="815"/>
      <c r="CDA4" s="815"/>
      <c r="CDB4" s="815"/>
      <c r="CDC4" s="815"/>
      <c r="CDD4" s="815"/>
      <c r="CDE4" s="815"/>
      <c r="CDF4" s="815"/>
      <c r="CDG4" s="815"/>
      <c r="CDH4" s="815"/>
      <c r="CDI4" s="815"/>
      <c r="CDJ4" s="815"/>
      <c r="CDK4" s="815"/>
      <c r="CDL4" s="815"/>
      <c r="CDM4" s="815"/>
      <c r="CDN4" s="815"/>
      <c r="CDO4" s="815"/>
      <c r="CDP4" s="815"/>
      <c r="CDQ4" s="815"/>
      <c r="CDR4" s="815"/>
      <c r="CDS4" s="815"/>
      <c r="CDT4" s="815"/>
      <c r="CDU4" s="815"/>
      <c r="CDV4" s="815"/>
      <c r="CDW4" s="815"/>
      <c r="CDX4" s="815"/>
      <c r="CDY4" s="815"/>
      <c r="CDZ4" s="815"/>
      <c r="CEA4" s="815"/>
      <c r="CEB4" s="815"/>
      <c r="CEC4" s="815"/>
      <c r="CED4" s="815"/>
      <c r="CEE4" s="815"/>
      <c r="CEF4" s="815"/>
      <c r="CEG4" s="815"/>
      <c r="CEH4" s="815"/>
      <c r="CEI4" s="815"/>
      <c r="CEJ4" s="815"/>
      <c r="CEK4" s="815"/>
      <c r="CEL4" s="815"/>
      <c r="CEM4" s="815"/>
      <c r="CEN4" s="815"/>
      <c r="CEO4" s="815"/>
      <c r="CEP4" s="815"/>
      <c r="CEQ4" s="815"/>
      <c r="CER4" s="815"/>
      <c r="CES4" s="815"/>
      <c r="CET4" s="815"/>
      <c r="CEU4" s="815"/>
      <c r="CEV4" s="815"/>
      <c r="CEW4" s="815"/>
      <c r="CEX4" s="815"/>
      <c r="CEY4" s="815"/>
      <c r="CEZ4" s="815"/>
      <c r="CFA4" s="815"/>
      <c r="CFB4" s="815"/>
      <c r="CFC4" s="815"/>
      <c r="CFD4" s="815"/>
      <c r="CFE4" s="815"/>
      <c r="CFF4" s="815"/>
      <c r="CFG4" s="815"/>
      <c r="CFH4" s="815"/>
      <c r="CFI4" s="815"/>
      <c r="CFJ4" s="815"/>
      <c r="CFK4" s="815"/>
      <c r="CFL4" s="815"/>
      <c r="CFM4" s="815"/>
      <c r="CFN4" s="815"/>
      <c r="CFO4" s="815"/>
      <c r="CFP4" s="815"/>
      <c r="CFQ4" s="815"/>
      <c r="CFR4" s="815"/>
      <c r="CFS4" s="815"/>
      <c r="CFT4" s="815"/>
      <c r="CFU4" s="815"/>
      <c r="CFV4" s="815"/>
      <c r="CFW4" s="815"/>
      <c r="CFX4" s="815"/>
      <c r="CFY4" s="815"/>
      <c r="CFZ4" s="815"/>
      <c r="CGA4" s="815"/>
      <c r="CGB4" s="815"/>
      <c r="CGC4" s="815"/>
      <c r="CGD4" s="815"/>
      <c r="CGE4" s="815"/>
      <c r="CGF4" s="815"/>
      <c r="CGG4" s="815"/>
      <c r="CGH4" s="815"/>
      <c r="CGI4" s="815"/>
      <c r="CGJ4" s="815"/>
      <c r="CGK4" s="815"/>
      <c r="CGL4" s="815"/>
      <c r="CGM4" s="815"/>
      <c r="CGN4" s="815"/>
      <c r="CGO4" s="815"/>
      <c r="CGP4" s="815"/>
      <c r="CGQ4" s="815"/>
      <c r="CGR4" s="815"/>
      <c r="CGS4" s="815"/>
      <c r="CGT4" s="815"/>
      <c r="CGU4" s="815"/>
      <c r="CGV4" s="815"/>
      <c r="CGW4" s="815"/>
      <c r="CGX4" s="815"/>
      <c r="CGY4" s="815"/>
      <c r="CGZ4" s="815"/>
      <c r="CHA4" s="815"/>
      <c r="CHB4" s="815"/>
      <c r="CHC4" s="815"/>
      <c r="CHD4" s="815"/>
      <c r="CHE4" s="815"/>
      <c r="CHF4" s="815"/>
      <c r="CHG4" s="815"/>
      <c r="CHH4" s="815"/>
      <c r="CHI4" s="815"/>
      <c r="CHJ4" s="815"/>
      <c r="CHK4" s="815"/>
      <c r="CHL4" s="815"/>
      <c r="CHM4" s="815"/>
      <c r="CHN4" s="815"/>
      <c r="CHO4" s="815"/>
      <c r="CHP4" s="815"/>
      <c r="CHQ4" s="815"/>
      <c r="CHR4" s="815"/>
      <c r="CHS4" s="815"/>
      <c r="CHT4" s="815"/>
      <c r="CHU4" s="815"/>
      <c r="CHV4" s="815"/>
      <c r="CHW4" s="815"/>
      <c r="CHX4" s="815"/>
      <c r="CHY4" s="815"/>
      <c r="CHZ4" s="815"/>
      <c r="CIA4" s="815"/>
      <c r="CIB4" s="815"/>
      <c r="CIC4" s="815"/>
      <c r="CID4" s="815"/>
      <c r="CIE4" s="815"/>
      <c r="CIF4" s="815"/>
      <c r="CIG4" s="815"/>
      <c r="CIH4" s="815"/>
      <c r="CII4" s="815"/>
      <c r="CIJ4" s="815"/>
      <c r="CIK4" s="815"/>
      <c r="CIL4" s="815"/>
      <c r="CIM4" s="815"/>
      <c r="CIN4" s="815"/>
      <c r="CIO4" s="815"/>
      <c r="CIP4" s="815"/>
      <c r="CIQ4" s="815"/>
      <c r="CIR4" s="815"/>
      <c r="CIS4" s="815"/>
      <c r="CIT4" s="815"/>
      <c r="CIU4" s="815"/>
      <c r="CIV4" s="815"/>
      <c r="CIW4" s="815"/>
      <c r="CIX4" s="815"/>
      <c r="CIY4" s="815"/>
      <c r="CIZ4" s="815"/>
      <c r="CJA4" s="815"/>
      <c r="CJB4" s="815"/>
      <c r="CJC4" s="815"/>
      <c r="CJD4" s="815"/>
      <c r="CJE4" s="815"/>
      <c r="CJF4" s="815"/>
      <c r="CJG4" s="815"/>
      <c r="CJH4" s="815"/>
      <c r="CJI4" s="815"/>
      <c r="CJJ4" s="815"/>
      <c r="CJK4" s="815"/>
      <c r="CJL4" s="815"/>
      <c r="CJM4" s="815"/>
      <c r="CJN4" s="815"/>
      <c r="CJO4" s="815"/>
      <c r="CJP4" s="815"/>
      <c r="CJQ4" s="815"/>
      <c r="CJR4" s="815"/>
      <c r="CJS4" s="815"/>
      <c r="CJT4" s="815"/>
      <c r="CJU4" s="815"/>
      <c r="CJV4" s="815"/>
      <c r="CJW4" s="815"/>
      <c r="CJX4" s="815"/>
      <c r="CJY4" s="815"/>
      <c r="CJZ4" s="815"/>
      <c r="CKA4" s="815"/>
      <c r="CKB4" s="815"/>
      <c r="CKC4" s="815"/>
      <c r="CKD4" s="815"/>
      <c r="CKE4" s="815"/>
      <c r="CKF4" s="815"/>
      <c r="CKG4" s="815"/>
      <c r="CKH4" s="815"/>
      <c r="CKI4" s="815"/>
      <c r="CKJ4" s="815"/>
      <c r="CKK4" s="815"/>
      <c r="CKL4" s="815"/>
      <c r="CKM4" s="815"/>
      <c r="CKN4" s="815"/>
      <c r="CKO4" s="815"/>
      <c r="CKP4" s="815"/>
      <c r="CKQ4" s="815"/>
      <c r="CKR4" s="815"/>
      <c r="CKS4" s="815"/>
      <c r="CKT4" s="815"/>
      <c r="CKU4" s="815"/>
      <c r="CKV4" s="815"/>
      <c r="CKW4" s="815"/>
      <c r="CKX4" s="815"/>
      <c r="CKY4" s="815"/>
      <c r="CKZ4" s="815"/>
      <c r="CLA4" s="815"/>
      <c r="CLB4" s="815"/>
      <c r="CLC4" s="815"/>
      <c r="CLD4" s="815"/>
      <c r="CLE4" s="815"/>
      <c r="CLF4" s="815"/>
      <c r="CLG4" s="815"/>
      <c r="CLH4" s="815"/>
      <c r="CLI4" s="815"/>
      <c r="CLJ4" s="815"/>
      <c r="CLK4" s="815"/>
      <c r="CLL4" s="815"/>
      <c r="CLM4" s="815"/>
      <c r="CLN4" s="815"/>
      <c r="CLO4" s="815"/>
      <c r="CLP4" s="815"/>
      <c r="CLQ4" s="815"/>
      <c r="CLR4" s="815"/>
      <c r="CLS4" s="815"/>
      <c r="CLT4" s="815"/>
      <c r="CLU4" s="815"/>
      <c r="CLV4" s="815"/>
      <c r="CLW4" s="815"/>
      <c r="CLX4" s="815"/>
      <c r="CLY4" s="815"/>
      <c r="CLZ4" s="815"/>
      <c r="CMA4" s="815"/>
      <c r="CMB4" s="815"/>
      <c r="CMC4" s="815"/>
      <c r="CMD4" s="815"/>
      <c r="CME4" s="815"/>
      <c r="CMF4" s="815"/>
      <c r="CMG4" s="815"/>
      <c r="CMH4" s="815"/>
      <c r="CMI4" s="815"/>
      <c r="CMJ4" s="815"/>
      <c r="CMK4" s="815"/>
      <c r="CML4" s="815"/>
      <c r="CMM4" s="815"/>
      <c r="CMN4" s="815"/>
      <c r="CMO4" s="815"/>
      <c r="CMP4" s="815"/>
      <c r="CMQ4" s="815"/>
      <c r="CMR4" s="815"/>
      <c r="CMS4" s="815"/>
      <c r="CMT4" s="815"/>
      <c r="CMU4" s="815"/>
      <c r="CMV4" s="815"/>
      <c r="CMW4" s="815"/>
      <c r="CMX4" s="815"/>
      <c r="CMY4" s="815"/>
      <c r="CMZ4" s="815"/>
      <c r="CNA4" s="815"/>
      <c r="CNB4" s="815"/>
      <c r="CNC4" s="815"/>
      <c r="CND4" s="815"/>
      <c r="CNE4" s="815"/>
      <c r="CNF4" s="815"/>
      <c r="CNG4" s="815"/>
      <c r="CNH4" s="815"/>
      <c r="CNI4" s="815"/>
      <c r="CNJ4" s="815"/>
      <c r="CNK4" s="815"/>
      <c r="CNL4" s="815"/>
      <c r="CNM4" s="815"/>
      <c r="CNN4" s="815"/>
      <c r="CNO4" s="815"/>
      <c r="CNP4" s="815"/>
      <c r="CNQ4" s="815"/>
      <c r="CNR4" s="815"/>
      <c r="CNS4" s="815"/>
      <c r="CNT4" s="815"/>
      <c r="CNU4" s="815"/>
      <c r="CNV4" s="815"/>
      <c r="CNW4" s="815"/>
      <c r="CNX4" s="815"/>
      <c r="CNY4" s="815"/>
      <c r="CNZ4" s="815"/>
      <c r="COA4" s="815"/>
      <c r="COB4" s="815"/>
      <c r="COC4" s="815"/>
      <c r="COD4" s="815"/>
      <c r="COE4" s="815"/>
      <c r="COF4" s="815"/>
      <c r="COG4" s="815"/>
      <c r="COH4" s="815"/>
      <c r="COI4" s="815"/>
      <c r="COJ4" s="815"/>
      <c r="COK4" s="815"/>
      <c r="COL4" s="815"/>
      <c r="COM4" s="815"/>
      <c r="CON4" s="815"/>
      <c r="COO4" s="815"/>
      <c r="COP4" s="815"/>
      <c r="COQ4" s="815"/>
      <c r="COR4" s="815"/>
      <c r="COS4" s="815"/>
      <c r="COT4" s="815"/>
      <c r="COU4" s="815"/>
      <c r="COV4" s="815"/>
      <c r="COW4" s="815"/>
      <c r="COX4" s="815"/>
      <c r="COY4" s="815"/>
      <c r="COZ4" s="815"/>
      <c r="CPA4" s="815"/>
      <c r="CPB4" s="815"/>
      <c r="CPC4" s="815"/>
      <c r="CPD4" s="815"/>
      <c r="CPE4" s="815"/>
      <c r="CPF4" s="815"/>
      <c r="CPG4" s="815"/>
      <c r="CPH4" s="815"/>
      <c r="CPI4" s="815"/>
      <c r="CPJ4" s="815"/>
      <c r="CPK4" s="815"/>
      <c r="CPL4" s="815"/>
      <c r="CPM4" s="815"/>
      <c r="CPN4" s="815"/>
      <c r="CPO4" s="815"/>
      <c r="CPP4" s="815"/>
      <c r="CPQ4" s="815"/>
      <c r="CPR4" s="815"/>
      <c r="CPS4" s="815"/>
      <c r="CPT4" s="815"/>
      <c r="CPU4" s="815"/>
      <c r="CPV4" s="815"/>
      <c r="CPW4" s="815"/>
      <c r="CPX4" s="815"/>
      <c r="CPY4" s="815"/>
      <c r="CPZ4" s="815"/>
      <c r="CQA4" s="815"/>
      <c r="CQB4" s="815"/>
      <c r="CQC4" s="815"/>
      <c r="CQD4" s="815"/>
      <c r="CQE4" s="815"/>
      <c r="CQF4" s="815"/>
      <c r="CQG4" s="815"/>
      <c r="CQH4" s="815"/>
      <c r="CQI4" s="815"/>
      <c r="CQJ4" s="815"/>
      <c r="CQK4" s="815"/>
      <c r="CQL4" s="815"/>
      <c r="CQM4" s="815"/>
      <c r="CQN4" s="815"/>
      <c r="CQO4" s="815"/>
      <c r="CQP4" s="815"/>
      <c r="CQQ4" s="815"/>
      <c r="CQR4" s="815"/>
      <c r="CQS4" s="815"/>
      <c r="CQT4" s="815"/>
      <c r="CQU4" s="815"/>
      <c r="CQV4" s="815"/>
      <c r="CQW4" s="815"/>
      <c r="CQX4" s="815"/>
      <c r="CQY4" s="815"/>
      <c r="CQZ4" s="815"/>
      <c r="CRA4" s="815"/>
      <c r="CRB4" s="815"/>
      <c r="CRC4" s="815"/>
      <c r="CRD4" s="815"/>
      <c r="CRE4" s="815"/>
      <c r="CRF4" s="815"/>
      <c r="CRG4" s="815"/>
      <c r="CRH4" s="815"/>
      <c r="CRI4" s="815"/>
      <c r="CRJ4" s="815"/>
      <c r="CRK4" s="815"/>
      <c r="CRL4" s="815"/>
      <c r="CRM4" s="815"/>
      <c r="CRN4" s="815"/>
      <c r="CRO4" s="815"/>
      <c r="CRP4" s="815"/>
      <c r="CRQ4" s="815"/>
      <c r="CRR4" s="815"/>
      <c r="CRS4" s="815"/>
      <c r="CRT4" s="815"/>
      <c r="CRU4" s="815"/>
      <c r="CRV4" s="815"/>
      <c r="CRW4" s="815"/>
      <c r="CRX4" s="815"/>
      <c r="CRY4" s="815"/>
      <c r="CRZ4" s="815"/>
      <c r="CSA4" s="815"/>
      <c r="CSB4" s="815"/>
      <c r="CSC4" s="815"/>
      <c r="CSD4" s="815"/>
      <c r="CSE4" s="815"/>
      <c r="CSF4" s="815"/>
      <c r="CSG4" s="815"/>
      <c r="CSH4" s="815"/>
      <c r="CSI4" s="815"/>
      <c r="CSJ4" s="815"/>
      <c r="CSK4" s="815"/>
      <c r="CSL4" s="815"/>
      <c r="CSM4" s="815"/>
      <c r="CSN4" s="815"/>
      <c r="CSO4" s="815"/>
      <c r="CSP4" s="815"/>
      <c r="CSQ4" s="815"/>
      <c r="CSR4" s="815"/>
      <c r="CSS4" s="815"/>
      <c r="CST4" s="815"/>
      <c r="CSU4" s="815"/>
      <c r="CSV4" s="815"/>
      <c r="CSW4" s="815"/>
      <c r="CSX4" s="815"/>
      <c r="CSY4" s="815"/>
      <c r="CSZ4" s="815"/>
      <c r="CTA4" s="815"/>
      <c r="CTB4" s="815"/>
      <c r="CTC4" s="815"/>
      <c r="CTD4" s="815"/>
      <c r="CTE4" s="815"/>
      <c r="CTF4" s="815"/>
      <c r="CTG4" s="815"/>
      <c r="CTH4" s="815"/>
      <c r="CTI4" s="815"/>
      <c r="CTJ4" s="815"/>
      <c r="CTK4" s="815"/>
      <c r="CTL4" s="815"/>
      <c r="CTM4" s="815"/>
      <c r="CTN4" s="815"/>
      <c r="CTO4" s="815"/>
      <c r="CTP4" s="815"/>
      <c r="CTQ4" s="815"/>
      <c r="CTR4" s="815"/>
      <c r="CTS4" s="815"/>
      <c r="CTT4" s="815"/>
      <c r="CTU4" s="815"/>
      <c r="CTV4" s="815"/>
      <c r="CTW4" s="815"/>
      <c r="CTX4" s="815"/>
      <c r="CTY4" s="815"/>
      <c r="CTZ4" s="815"/>
      <c r="CUA4" s="815"/>
      <c r="CUB4" s="815"/>
      <c r="CUC4" s="815"/>
      <c r="CUD4" s="815"/>
      <c r="CUE4" s="815"/>
      <c r="CUF4" s="815"/>
      <c r="CUG4" s="815"/>
      <c r="CUH4" s="815"/>
      <c r="CUI4" s="815"/>
      <c r="CUJ4" s="815"/>
      <c r="CUK4" s="815"/>
      <c r="CUL4" s="815"/>
      <c r="CUM4" s="815"/>
      <c r="CUN4" s="815"/>
      <c r="CUO4" s="815"/>
      <c r="CUP4" s="815"/>
      <c r="CUQ4" s="815"/>
      <c r="CUR4" s="815"/>
      <c r="CUS4" s="815"/>
      <c r="CUT4" s="815"/>
      <c r="CUU4" s="815"/>
      <c r="CUV4" s="815"/>
      <c r="CUW4" s="815"/>
      <c r="CUX4" s="815"/>
      <c r="CUY4" s="815"/>
      <c r="CUZ4" s="815"/>
      <c r="CVA4" s="815"/>
      <c r="CVB4" s="815"/>
      <c r="CVC4" s="815"/>
      <c r="CVD4" s="815"/>
      <c r="CVE4" s="815"/>
      <c r="CVF4" s="815"/>
      <c r="CVG4" s="815"/>
      <c r="CVH4" s="815"/>
      <c r="CVI4" s="815"/>
      <c r="CVJ4" s="815"/>
      <c r="CVK4" s="815"/>
      <c r="CVL4" s="815"/>
      <c r="CVM4" s="815"/>
      <c r="CVN4" s="815"/>
      <c r="CVO4" s="815"/>
      <c r="CVP4" s="815"/>
      <c r="CVQ4" s="815"/>
      <c r="CVR4" s="815"/>
      <c r="CVS4" s="815"/>
      <c r="CVT4" s="815"/>
      <c r="CVU4" s="815"/>
      <c r="CVV4" s="815"/>
      <c r="CVW4" s="815"/>
      <c r="CVX4" s="815"/>
      <c r="CVY4" s="815"/>
      <c r="CVZ4" s="815"/>
      <c r="CWA4" s="815"/>
      <c r="CWB4" s="815"/>
      <c r="CWC4" s="815"/>
      <c r="CWD4" s="815"/>
      <c r="CWE4" s="815"/>
      <c r="CWF4" s="815"/>
      <c r="CWG4" s="815"/>
      <c r="CWH4" s="815"/>
      <c r="CWI4" s="815"/>
      <c r="CWJ4" s="815"/>
      <c r="CWK4" s="815"/>
      <c r="CWL4" s="815"/>
      <c r="CWM4" s="815"/>
      <c r="CWN4" s="815"/>
      <c r="CWO4" s="815"/>
      <c r="CWP4" s="815"/>
      <c r="CWQ4" s="815"/>
      <c r="CWR4" s="815"/>
      <c r="CWS4" s="815"/>
      <c r="CWT4" s="815"/>
      <c r="CWU4" s="815"/>
      <c r="CWV4" s="815"/>
      <c r="CWW4" s="815"/>
      <c r="CWX4" s="815"/>
      <c r="CWY4" s="815"/>
      <c r="CWZ4" s="815"/>
      <c r="CXA4" s="815"/>
      <c r="CXB4" s="815"/>
      <c r="CXC4" s="815"/>
      <c r="CXD4" s="815"/>
      <c r="CXE4" s="815"/>
      <c r="CXF4" s="815"/>
      <c r="CXG4" s="815"/>
      <c r="CXH4" s="815"/>
      <c r="CXI4" s="815"/>
      <c r="CXJ4" s="815"/>
      <c r="CXK4" s="815"/>
      <c r="CXL4" s="815"/>
      <c r="CXM4" s="815"/>
      <c r="CXN4" s="815"/>
      <c r="CXO4" s="815"/>
      <c r="CXP4" s="815"/>
      <c r="CXQ4" s="815"/>
      <c r="CXR4" s="815"/>
      <c r="CXS4" s="815"/>
      <c r="CXT4" s="815"/>
      <c r="CXU4" s="815"/>
      <c r="CXV4" s="815"/>
      <c r="CXW4" s="815"/>
      <c r="CXX4" s="815"/>
      <c r="CXY4" s="815"/>
      <c r="CXZ4" s="815"/>
      <c r="CYA4" s="815"/>
      <c r="CYB4" s="815"/>
      <c r="CYC4" s="815"/>
      <c r="CYD4" s="815"/>
      <c r="CYE4" s="815"/>
      <c r="CYF4" s="815"/>
      <c r="CYG4" s="815"/>
      <c r="CYH4" s="815"/>
      <c r="CYI4" s="815"/>
      <c r="CYJ4" s="815"/>
      <c r="CYK4" s="815"/>
      <c r="CYL4" s="815"/>
      <c r="CYM4" s="815"/>
      <c r="CYN4" s="815"/>
      <c r="CYO4" s="815"/>
      <c r="CYP4" s="815"/>
      <c r="CYQ4" s="815"/>
      <c r="CYR4" s="815"/>
      <c r="CYS4" s="815"/>
      <c r="CYT4" s="815"/>
      <c r="CYU4" s="815"/>
      <c r="CYV4" s="815"/>
      <c r="CYW4" s="815"/>
      <c r="CYX4" s="815"/>
      <c r="CYY4" s="815"/>
      <c r="CYZ4" s="815"/>
      <c r="CZA4" s="815"/>
      <c r="CZB4" s="815"/>
      <c r="CZC4" s="815"/>
      <c r="CZD4" s="815"/>
      <c r="CZE4" s="815"/>
      <c r="CZF4" s="815"/>
      <c r="CZG4" s="815"/>
      <c r="CZH4" s="815"/>
      <c r="CZI4" s="815"/>
      <c r="CZJ4" s="815"/>
      <c r="CZK4" s="815"/>
      <c r="CZL4" s="815"/>
      <c r="CZM4" s="815"/>
      <c r="CZN4" s="815"/>
      <c r="CZO4" s="815"/>
      <c r="CZP4" s="815"/>
      <c r="CZQ4" s="815"/>
      <c r="CZR4" s="815"/>
      <c r="CZS4" s="815"/>
      <c r="CZT4" s="815"/>
      <c r="CZU4" s="815"/>
      <c r="CZV4" s="815"/>
      <c r="CZW4" s="815"/>
      <c r="CZX4" s="815"/>
      <c r="CZY4" s="815"/>
      <c r="CZZ4" s="815"/>
      <c r="DAA4" s="815"/>
      <c r="DAB4" s="815"/>
      <c r="DAC4" s="815"/>
      <c r="DAD4" s="815"/>
      <c r="DAE4" s="815"/>
      <c r="DAF4" s="815"/>
      <c r="DAG4" s="815"/>
      <c r="DAH4" s="815"/>
      <c r="DAI4" s="815"/>
      <c r="DAJ4" s="815"/>
      <c r="DAK4" s="815"/>
      <c r="DAL4" s="815"/>
      <c r="DAM4" s="815"/>
      <c r="DAN4" s="815"/>
      <c r="DAO4" s="815"/>
      <c r="DAP4" s="815"/>
      <c r="DAQ4" s="815"/>
      <c r="DAR4" s="815"/>
      <c r="DAS4" s="815"/>
      <c r="DAT4" s="815"/>
      <c r="DAU4" s="815"/>
      <c r="DAV4" s="815"/>
      <c r="DAW4" s="815"/>
      <c r="DAX4" s="815"/>
      <c r="DAY4" s="815"/>
      <c r="DAZ4" s="815"/>
      <c r="DBA4" s="815"/>
      <c r="DBB4" s="815"/>
      <c r="DBC4" s="815"/>
      <c r="DBD4" s="815"/>
      <c r="DBE4" s="815"/>
      <c r="DBF4" s="815"/>
      <c r="DBG4" s="815"/>
      <c r="DBH4" s="815"/>
      <c r="DBI4" s="815"/>
      <c r="DBJ4" s="815"/>
      <c r="DBK4" s="815"/>
      <c r="DBL4" s="815"/>
      <c r="DBM4" s="815"/>
      <c r="DBN4" s="815"/>
      <c r="DBO4" s="815"/>
      <c r="DBP4" s="815"/>
      <c r="DBQ4" s="815"/>
      <c r="DBR4" s="815"/>
      <c r="DBS4" s="815"/>
      <c r="DBT4" s="815"/>
      <c r="DBU4" s="815"/>
      <c r="DBV4" s="815"/>
      <c r="DBW4" s="815"/>
      <c r="DBX4" s="815"/>
      <c r="DBY4" s="815"/>
      <c r="DBZ4" s="815"/>
      <c r="DCA4" s="815"/>
      <c r="DCB4" s="815"/>
      <c r="DCC4" s="815"/>
      <c r="DCD4" s="815"/>
      <c r="DCE4" s="815"/>
      <c r="DCF4" s="815"/>
      <c r="DCG4" s="815"/>
      <c r="DCH4" s="815"/>
      <c r="DCI4" s="815"/>
      <c r="DCJ4" s="815"/>
      <c r="DCK4" s="815"/>
      <c r="DCL4" s="815"/>
      <c r="DCM4" s="815"/>
      <c r="DCN4" s="815"/>
      <c r="DCO4" s="815"/>
      <c r="DCP4" s="815"/>
      <c r="DCQ4" s="815"/>
      <c r="DCR4" s="815"/>
      <c r="DCS4" s="815"/>
      <c r="DCT4" s="815"/>
      <c r="DCU4" s="815"/>
      <c r="DCV4" s="815"/>
      <c r="DCW4" s="815"/>
      <c r="DCX4" s="815"/>
      <c r="DCY4" s="815"/>
      <c r="DCZ4" s="815"/>
      <c r="DDA4" s="815"/>
      <c r="DDB4" s="815"/>
      <c r="DDC4" s="815"/>
      <c r="DDD4" s="815"/>
      <c r="DDE4" s="815"/>
      <c r="DDF4" s="815"/>
      <c r="DDG4" s="815"/>
      <c r="DDH4" s="815"/>
      <c r="DDI4" s="815"/>
      <c r="DDJ4" s="815"/>
      <c r="DDK4" s="815"/>
      <c r="DDL4" s="815"/>
      <c r="DDM4" s="815"/>
      <c r="DDN4" s="815"/>
      <c r="DDO4" s="815"/>
      <c r="DDP4" s="815"/>
      <c r="DDQ4" s="815"/>
      <c r="DDR4" s="815"/>
      <c r="DDS4" s="815"/>
      <c r="DDT4" s="815"/>
      <c r="DDU4" s="815"/>
      <c r="DDV4" s="815"/>
      <c r="DDW4" s="815"/>
      <c r="DDX4" s="815"/>
      <c r="DDY4" s="815"/>
      <c r="DDZ4" s="815"/>
      <c r="DEA4" s="815"/>
      <c r="DEB4" s="815"/>
      <c r="DEC4" s="815"/>
      <c r="DED4" s="815"/>
      <c r="DEE4" s="815"/>
      <c r="DEF4" s="815"/>
      <c r="DEG4" s="815"/>
      <c r="DEH4" s="815"/>
      <c r="DEI4" s="815"/>
      <c r="DEJ4" s="815"/>
      <c r="DEK4" s="815"/>
      <c r="DEL4" s="815"/>
      <c r="DEM4" s="815"/>
      <c r="DEN4" s="815"/>
      <c r="DEO4" s="815"/>
      <c r="DEP4" s="815"/>
      <c r="DEQ4" s="815"/>
      <c r="DER4" s="815"/>
      <c r="DES4" s="815"/>
      <c r="DET4" s="815"/>
      <c r="DEU4" s="815"/>
      <c r="DEV4" s="815"/>
      <c r="DEW4" s="815"/>
      <c r="DEX4" s="815"/>
      <c r="DEY4" s="815"/>
      <c r="DEZ4" s="815"/>
      <c r="DFA4" s="815"/>
      <c r="DFB4" s="815"/>
      <c r="DFC4" s="815"/>
      <c r="DFD4" s="815"/>
      <c r="DFE4" s="815"/>
      <c r="DFF4" s="815"/>
      <c r="DFG4" s="815"/>
      <c r="DFH4" s="815"/>
      <c r="DFI4" s="815"/>
      <c r="DFJ4" s="815"/>
      <c r="DFK4" s="815"/>
      <c r="DFL4" s="815"/>
      <c r="DFM4" s="815"/>
      <c r="DFN4" s="815"/>
      <c r="DFO4" s="815"/>
      <c r="DFP4" s="815"/>
      <c r="DFQ4" s="815"/>
      <c r="DFR4" s="815"/>
      <c r="DFS4" s="815"/>
      <c r="DFT4" s="815"/>
      <c r="DFU4" s="815"/>
      <c r="DFV4" s="815"/>
      <c r="DFW4" s="815"/>
      <c r="DFX4" s="815"/>
      <c r="DFY4" s="815"/>
      <c r="DFZ4" s="815"/>
      <c r="DGA4" s="815"/>
      <c r="DGB4" s="815"/>
      <c r="DGC4" s="815"/>
      <c r="DGD4" s="815"/>
      <c r="DGE4" s="815"/>
      <c r="DGF4" s="815"/>
      <c r="DGG4" s="815"/>
      <c r="DGH4" s="815"/>
      <c r="DGI4" s="815"/>
      <c r="DGJ4" s="815"/>
      <c r="DGK4" s="815"/>
      <c r="DGL4" s="815"/>
      <c r="DGM4" s="815"/>
      <c r="DGN4" s="815"/>
      <c r="DGO4" s="815"/>
      <c r="DGP4" s="815"/>
      <c r="DGQ4" s="815"/>
      <c r="DGR4" s="815"/>
      <c r="DGS4" s="815"/>
      <c r="DGT4" s="815"/>
      <c r="DGU4" s="815"/>
      <c r="DGV4" s="815"/>
      <c r="DGW4" s="815"/>
      <c r="DGX4" s="815"/>
      <c r="DGY4" s="815"/>
      <c r="DGZ4" s="815"/>
      <c r="DHA4" s="815"/>
      <c r="DHB4" s="815"/>
      <c r="DHC4" s="815"/>
      <c r="DHD4" s="815"/>
      <c r="DHE4" s="815"/>
      <c r="DHF4" s="815"/>
      <c r="DHG4" s="815"/>
      <c r="DHH4" s="815"/>
      <c r="DHI4" s="815"/>
      <c r="DHJ4" s="815"/>
      <c r="DHK4" s="815"/>
      <c r="DHL4" s="815"/>
      <c r="DHM4" s="815"/>
      <c r="DHN4" s="815"/>
      <c r="DHO4" s="815"/>
      <c r="DHP4" s="815"/>
      <c r="DHQ4" s="815"/>
      <c r="DHR4" s="815"/>
      <c r="DHS4" s="815"/>
      <c r="DHT4" s="815"/>
      <c r="DHU4" s="815"/>
      <c r="DHV4" s="815"/>
      <c r="DHW4" s="815"/>
      <c r="DHX4" s="815"/>
      <c r="DHY4" s="815"/>
      <c r="DHZ4" s="815"/>
      <c r="DIA4" s="815"/>
      <c r="DIB4" s="815"/>
      <c r="DIC4" s="815"/>
      <c r="DID4" s="815"/>
      <c r="DIE4" s="815"/>
      <c r="DIF4" s="815"/>
      <c r="DIG4" s="815"/>
      <c r="DIH4" s="815"/>
      <c r="DII4" s="815"/>
      <c r="DIJ4" s="815"/>
      <c r="DIK4" s="815"/>
      <c r="DIL4" s="815"/>
      <c r="DIM4" s="815"/>
      <c r="DIN4" s="815"/>
      <c r="DIO4" s="815"/>
      <c r="DIP4" s="815"/>
      <c r="DIQ4" s="815"/>
      <c r="DIR4" s="815"/>
      <c r="DIS4" s="815"/>
      <c r="DIT4" s="815"/>
      <c r="DIU4" s="815"/>
      <c r="DIV4" s="815"/>
      <c r="DIW4" s="815"/>
      <c r="DIX4" s="815"/>
      <c r="DIY4" s="815"/>
      <c r="DIZ4" s="815"/>
      <c r="DJA4" s="815"/>
      <c r="DJB4" s="815"/>
      <c r="DJC4" s="815"/>
      <c r="DJD4" s="815"/>
      <c r="DJE4" s="815"/>
      <c r="DJF4" s="815"/>
      <c r="DJG4" s="815"/>
      <c r="DJH4" s="815"/>
      <c r="DJI4" s="815"/>
      <c r="DJJ4" s="815"/>
      <c r="DJK4" s="815"/>
      <c r="DJL4" s="815"/>
      <c r="DJM4" s="815"/>
      <c r="DJN4" s="815"/>
      <c r="DJO4" s="815"/>
      <c r="DJP4" s="815"/>
      <c r="DJQ4" s="815"/>
      <c r="DJR4" s="815"/>
      <c r="DJS4" s="815"/>
      <c r="DJT4" s="815"/>
      <c r="DJU4" s="815"/>
      <c r="DJV4" s="815"/>
      <c r="DJW4" s="815"/>
      <c r="DJX4" s="815"/>
      <c r="DJY4" s="815"/>
      <c r="DJZ4" s="815"/>
      <c r="DKA4" s="815"/>
      <c r="DKB4" s="815"/>
      <c r="DKC4" s="815"/>
      <c r="DKD4" s="815"/>
      <c r="DKE4" s="815"/>
      <c r="DKF4" s="815"/>
      <c r="DKG4" s="815"/>
      <c r="DKH4" s="815"/>
      <c r="DKI4" s="815"/>
      <c r="DKJ4" s="815"/>
      <c r="DKK4" s="815"/>
      <c r="DKL4" s="815"/>
      <c r="DKM4" s="815"/>
      <c r="DKN4" s="815"/>
      <c r="DKO4" s="815"/>
      <c r="DKP4" s="815"/>
      <c r="DKQ4" s="815"/>
      <c r="DKR4" s="815"/>
      <c r="DKS4" s="815"/>
      <c r="DKT4" s="815"/>
      <c r="DKU4" s="815"/>
      <c r="DKV4" s="815"/>
      <c r="DKW4" s="815"/>
      <c r="DKX4" s="815"/>
      <c r="DKY4" s="815"/>
      <c r="DKZ4" s="815"/>
      <c r="DLA4" s="815"/>
      <c r="DLB4" s="815"/>
      <c r="DLC4" s="815"/>
      <c r="DLD4" s="815"/>
      <c r="DLE4" s="815"/>
      <c r="DLF4" s="815"/>
      <c r="DLG4" s="815"/>
      <c r="DLH4" s="815"/>
      <c r="DLI4" s="815"/>
      <c r="DLJ4" s="815"/>
      <c r="DLK4" s="815"/>
      <c r="DLL4" s="815"/>
      <c r="DLM4" s="815"/>
      <c r="DLN4" s="815"/>
      <c r="DLO4" s="815"/>
      <c r="DLP4" s="815"/>
      <c r="DLQ4" s="815"/>
      <c r="DLR4" s="815"/>
      <c r="DLS4" s="815"/>
      <c r="DLT4" s="815"/>
      <c r="DLU4" s="815"/>
      <c r="DLV4" s="815"/>
      <c r="DLW4" s="815"/>
      <c r="DLX4" s="815"/>
      <c r="DLY4" s="815"/>
      <c r="DLZ4" s="815"/>
      <c r="DMA4" s="815"/>
      <c r="DMB4" s="815"/>
      <c r="DMC4" s="815"/>
      <c r="DMD4" s="815"/>
      <c r="DME4" s="815"/>
      <c r="DMF4" s="815"/>
      <c r="DMG4" s="815"/>
      <c r="DMH4" s="815"/>
      <c r="DMI4" s="815"/>
      <c r="DMJ4" s="815"/>
      <c r="DMK4" s="815"/>
      <c r="DML4" s="815"/>
      <c r="DMM4" s="815"/>
      <c r="DMN4" s="815"/>
      <c r="DMO4" s="815"/>
      <c r="DMP4" s="815"/>
      <c r="DMQ4" s="815"/>
      <c r="DMR4" s="815"/>
      <c r="DMS4" s="815"/>
      <c r="DMT4" s="815"/>
      <c r="DMU4" s="815"/>
      <c r="DMV4" s="815"/>
      <c r="DMW4" s="815"/>
      <c r="DMX4" s="815"/>
      <c r="DMY4" s="815"/>
      <c r="DMZ4" s="815"/>
      <c r="DNA4" s="815"/>
      <c r="DNB4" s="815"/>
      <c r="DNC4" s="815"/>
      <c r="DND4" s="815"/>
      <c r="DNE4" s="815"/>
      <c r="DNF4" s="815"/>
      <c r="DNG4" s="815"/>
      <c r="DNH4" s="815"/>
      <c r="DNI4" s="815"/>
      <c r="DNJ4" s="815"/>
      <c r="DNK4" s="815"/>
      <c r="DNL4" s="815"/>
      <c r="DNM4" s="815"/>
      <c r="DNN4" s="815"/>
      <c r="DNO4" s="815"/>
      <c r="DNP4" s="815"/>
      <c r="DNQ4" s="815"/>
      <c r="DNR4" s="815"/>
      <c r="DNS4" s="815"/>
      <c r="DNT4" s="815"/>
      <c r="DNU4" s="815"/>
      <c r="DNV4" s="815"/>
      <c r="DNW4" s="815"/>
      <c r="DNX4" s="815"/>
      <c r="DNY4" s="815"/>
      <c r="DNZ4" s="815"/>
      <c r="DOA4" s="815"/>
      <c r="DOB4" s="815"/>
      <c r="DOC4" s="815"/>
      <c r="DOD4" s="815"/>
      <c r="DOE4" s="815"/>
      <c r="DOF4" s="815"/>
      <c r="DOG4" s="815"/>
      <c r="DOH4" s="815"/>
      <c r="DOI4" s="815"/>
      <c r="DOJ4" s="815"/>
      <c r="DOK4" s="815"/>
      <c r="DOL4" s="815"/>
      <c r="DOM4" s="815"/>
      <c r="DON4" s="815"/>
      <c r="DOO4" s="815"/>
      <c r="DOP4" s="815"/>
      <c r="DOQ4" s="815"/>
      <c r="DOR4" s="815"/>
      <c r="DOS4" s="815"/>
      <c r="DOT4" s="815"/>
      <c r="DOU4" s="815"/>
      <c r="DOV4" s="815"/>
      <c r="DOW4" s="815"/>
      <c r="DOX4" s="815"/>
      <c r="DOY4" s="815"/>
      <c r="DOZ4" s="815"/>
      <c r="DPA4" s="815"/>
      <c r="DPB4" s="815"/>
      <c r="DPC4" s="815"/>
      <c r="DPD4" s="815"/>
      <c r="DPE4" s="815"/>
      <c r="DPF4" s="815"/>
      <c r="DPG4" s="815"/>
      <c r="DPH4" s="815"/>
      <c r="DPI4" s="815"/>
      <c r="DPJ4" s="815"/>
      <c r="DPK4" s="815"/>
      <c r="DPL4" s="815"/>
      <c r="DPM4" s="815"/>
      <c r="DPN4" s="815"/>
      <c r="DPO4" s="815"/>
      <c r="DPP4" s="815"/>
      <c r="DPQ4" s="815"/>
      <c r="DPR4" s="815"/>
      <c r="DPS4" s="815"/>
      <c r="DPT4" s="815"/>
      <c r="DPU4" s="815"/>
      <c r="DPV4" s="815"/>
      <c r="DPW4" s="815"/>
      <c r="DPX4" s="815"/>
      <c r="DPY4" s="815"/>
      <c r="DPZ4" s="815"/>
      <c r="DQA4" s="815"/>
      <c r="DQB4" s="815"/>
      <c r="DQC4" s="815"/>
      <c r="DQD4" s="815"/>
      <c r="DQE4" s="815"/>
      <c r="DQF4" s="815"/>
      <c r="DQG4" s="815"/>
      <c r="DQH4" s="815"/>
      <c r="DQI4" s="815"/>
      <c r="DQJ4" s="815"/>
      <c r="DQK4" s="815"/>
      <c r="DQL4" s="815"/>
      <c r="DQM4" s="815"/>
      <c r="DQN4" s="815"/>
      <c r="DQO4" s="815"/>
      <c r="DQP4" s="815"/>
      <c r="DQQ4" s="815"/>
      <c r="DQR4" s="815"/>
      <c r="DQS4" s="815"/>
      <c r="DQT4" s="815"/>
      <c r="DQU4" s="815"/>
      <c r="DQV4" s="815"/>
      <c r="DQW4" s="815"/>
      <c r="DQX4" s="815"/>
      <c r="DQY4" s="815"/>
      <c r="DQZ4" s="815"/>
      <c r="DRA4" s="815"/>
      <c r="DRB4" s="815"/>
      <c r="DRC4" s="815"/>
      <c r="DRD4" s="815"/>
      <c r="DRE4" s="815"/>
      <c r="DRF4" s="815"/>
      <c r="DRG4" s="815"/>
      <c r="DRH4" s="815"/>
      <c r="DRI4" s="815"/>
      <c r="DRJ4" s="815"/>
      <c r="DRK4" s="815"/>
      <c r="DRL4" s="815"/>
      <c r="DRM4" s="815"/>
      <c r="DRN4" s="815"/>
      <c r="DRO4" s="815"/>
      <c r="DRP4" s="815"/>
      <c r="DRQ4" s="815"/>
      <c r="DRR4" s="815"/>
      <c r="DRS4" s="815"/>
      <c r="DRT4" s="815"/>
      <c r="DRU4" s="815"/>
      <c r="DRV4" s="815"/>
      <c r="DRW4" s="815"/>
      <c r="DRX4" s="815"/>
      <c r="DRY4" s="815"/>
      <c r="DRZ4" s="815"/>
      <c r="DSA4" s="815"/>
      <c r="DSB4" s="815"/>
      <c r="DSC4" s="815"/>
      <c r="DSD4" s="815"/>
      <c r="DSE4" s="815"/>
      <c r="DSF4" s="815"/>
      <c r="DSG4" s="815"/>
      <c r="DSH4" s="815"/>
      <c r="DSI4" s="815"/>
      <c r="DSJ4" s="815"/>
      <c r="DSK4" s="815"/>
      <c r="DSL4" s="815"/>
      <c r="DSM4" s="815"/>
      <c r="DSN4" s="815"/>
      <c r="DSO4" s="815"/>
      <c r="DSP4" s="815"/>
      <c r="DSQ4" s="815"/>
      <c r="DSR4" s="815"/>
      <c r="DSS4" s="815"/>
      <c r="DST4" s="815"/>
      <c r="DSU4" s="815"/>
      <c r="DSV4" s="815"/>
      <c r="DSW4" s="815"/>
      <c r="DSX4" s="815"/>
      <c r="DSY4" s="815"/>
      <c r="DSZ4" s="815"/>
      <c r="DTA4" s="815"/>
      <c r="DTB4" s="815"/>
      <c r="DTC4" s="815"/>
      <c r="DTD4" s="815"/>
      <c r="DTE4" s="815"/>
      <c r="DTF4" s="815"/>
      <c r="DTG4" s="815"/>
      <c r="DTH4" s="815"/>
      <c r="DTI4" s="815"/>
      <c r="DTJ4" s="815"/>
      <c r="DTK4" s="815"/>
      <c r="DTL4" s="815"/>
      <c r="DTM4" s="815"/>
      <c r="DTN4" s="815"/>
      <c r="DTO4" s="815"/>
      <c r="DTP4" s="815"/>
      <c r="DTQ4" s="815"/>
      <c r="DTR4" s="815"/>
      <c r="DTS4" s="815"/>
      <c r="DTT4" s="815"/>
      <c r="DTU4" s="815"/>
      <c r="DTV4" s="815"/>
      <c r="DTW4" s="815"/>
      <c r="DTX4" s="815"/>
      <c r="DTY4" s="815"/>
      <c r="DTZ4" s="815"/>
      <c r="DUA4" s="815"/>
      <c r="DUB4" s="815"/>
      <c r="DUC4" s="815"/>
      <c r="DUD4" s="815"/>
      <c r="DUE4" s="815"/>
      <c r="DUF4" s="815"/>
      <c r="DUG4" s="815"/>
      <c r="DUH4" s="815"/>
      <c r="DUI4" s="815"/>
      <c r="DUJ4" s="815"/>
      <c r="DUK4" s="815"/>
      <c r="DUL4" s="815"/>
      <c r="DUM4" s="815"/>
      <c r="DUN4" s="815"/>
      <c r="DUO4" s="815"/>
      <c r="DUP4" s="815"/>
      <c r="DUQ4" s="815"/>
      <c r="DUR4" s="815"/>
      <c r="DUS4" s="815"/>
      <c r="DUT4" s="815"/>
      <c r="DUU4" s="815"/>
      <c r="DUV4" s="815"/>
      <c r="DUW4" s="815"/>
      <c r="DUX4" s="815"/>
      <c r="DUY4" s="815"/>
      <c r="DUZ4" s="815"/>
      <c r="DVA4" s="815"/>
      <c r="DVB4" s="815"/>
      <c r="DVC4" s="815"/>
      <c r="DVD4" s="815"/>
      <c r="DVE4" s="815"/>
      <c r="DVF4" s="815"/>
      <c r="DVG4" s="815"/>
      <c r="DVH4" s="815"/>
      <c r="DVI4" s="815"/>
      <c r="DVJ4" s="815"/>
      <c r="DVK4" s="815"/>
      <c r="DVL4" s="815"/>
      <c r="DVM4" s="815"/>
      <c r="DVN4" s="815"/>
      <c r="DVO4" s="815"/>
      <c r="DVP4" s="815"/>
      <c r="DVQ4" s="815"/>
      <c r="DVR4" s="815"/>
      <c r="DVS4" s="815"/>
      <c r="DVT4" s="815"/>
      <c r="DVU4" s="815"/>
      <c r="DVV4" s="815"/>
      <c r="DVW4" s="815"/>
      <c r="DVX4" s="815"/>
      <c r="DVY4" s="815"/>
      <c r="DVZ4" s="815"/>
      <c r="DWA4" s="815"/>
      <c r="DWB4" s="815"/>
      <c r="DWC4" s="815"/>
      <c r="DWD4" s="815"/>
      <c r="DWE4" s="815"/>
      <c r="DWF4" s="815"/>
      <c r="DWG4" s="815"/>
      <c r="DWH4" s="815"/>
      <c r="DWI4" s="815"/>
      <c r="DWJ4" s="815"/>
      <c r="DWK4" s="815"/>
      <c r="DWL4" s="815"/>
      <c r="DWM4" s="815"/>
      <c r="DWN4" s="815"/>
      <c r="DWO4" s="815"/>
      <c r="DWP4" s="815"/>
      <c r="DWQ4" s="815"/>
      <c r="DWR4" s="815"/>
      <c r="DWS4" s="815"/>
      <c r="DWT4" s="815"/>
      <c r="DWU4" s="815"/>
      <c r="DWV4" s="815"/>
      <c r="DWW4" s="815"/>
      <c r="DWX4" s="815"/>
      <c r="DWY4" s="815"/>
      <c r="DWZ4" s="815"/>
      <c r="DXA4" s="815"/>
      <c r="DXB4" s="815"/>
      <c r="DXC4" s="815"/>
      <c r="DXD4" s="815"/>
      <c r="DXE4" s="815"/>
      <c r="DXF4" s="815"/>
      <c r="DXG4" s="815"/>
      <c r="DXH4" s="815"/>
      <c r="DXI4" s="815"/>
      <c r="DXJ4" s="815"/>
      <c r="DXK4" s="815"/>
      <c r="DXL4" s="815"/>
      <c r="DXM4" s="815"/>
      <c r="DXN4" s="815"/>
      <c r="DXO4" s="815"/>
      <c r="DXP4" s="815"/>
      <c r="DXQ4" s="815"/>
      <c r="DXR4" s="815"/>
      <c r="DXS4" s="815"/>
      <c r="DXT4" s="815"/>
      <c r="DXU4" s="815"/>
      <c r="DXV4" s="815"/>
      <c r="DXW4" s="815"/>
      <c r="DXX4" s="815"/>
      <c r="DXY4" s="815"/>
      <c r="DXZ4" s="815"/>
      <c r="DYA4" s="815"/>
      <c r="DYB4" s="815"/>
      <c r="DYC4" s="815"/>
      <c r="DYD4" s="815"/>
      <c r="DYE4" s="815"/>
      <c r="DYF4" s="815"/>
      <c r="DYG4" s="815"/>
      <c r="DYH4" s="815"/>
      <c r="DYI4" s="815"/>
      <c r="DYJ4" s="815"/>
      <c r="DYK4" s="815"/>
      <c r="DYL4" s="815"/>
      <c r="DYM4" s="815"/>
      <c r="DYN4" s="815"/>
      <c r="DYO4" s="815"/>
      <c r="DYP4" s="815"/>
      <c r="DYQ4" s="815"/>
      <c r="DYR4" s="815"/>
      <c r="DYS4" s="815"/>
      <c r="DYT4" s="815"/>
      <c r="DYU4" s="815"/>
      <c r="DYV4" s="815"/>
      <c r="DYW4" s="815"/>
      <c r="DYX4" s="815"/>
      <c r="DYY4" s="815"/>
      <c r="DYZ4" s="815"/>
      <c r="DZA4" s="815"/>
      <c r="DZB4" s="815"/>
      <c r="DZC4" s="815"/>
      <c r="DZD4" s="815"/>
      <c r="DZE4" s="815"/>
      <c r="DZF4" s="815"/>
      <c r="DZG4" s="815"/>
      <c r="DZH4" s="815"/>
      <c r="DZI4" s="815"/>
      <c r="DZJ4" s="815"/>
      <c r="DZK4" s="815"/>
      <c r="DZL4" s="815"/>
      <c r="DZM4" s="815"/>
      <c r="DZN4" s="815"/>
      <c r="DZO4" s="815"/>
      <c r="DZP4" s="815"/>
      <c r="DZQ4" s="815"/>
      <c r="DZR4" s="815"/>
      <c r="DZS4" s="815"/>
      <c r="DZT4" s="815"/>
      <c r="DZU4" s="815"/>
      <c r="DZV4" s="815"/>
      <c r="DZW4" s="815"/>
      <c r="DZX4" s="815"/>
      <c r="DZY4" s="815"/>
      <c r="DZZ4" s="815"/>
      <c r="EAA4" s="815"/>
      <c r="EAB4" s="815"/>
      <c r="EAC4" s="815"/>
      <c r="EAD4" s="815"/>
      <c r="EAE4" s="815"/>
      <c r="EAF4" s="815"/>
      <c r="EAG4" s="815"/>
      <c r="EAH4" s="815"/>
      <c r="EAI4" s="815"/>
      <c r="EAJ4" s="815"/>
      <c r="EAK4" s="815"/>
      <c r="EAL4" s="815"/>
      <c r="EAM4" s="815"/>
      <c r="EAN4" s="815"/>
      <c r="EAO4" s="815"/>
      <c r="EAP4" s="815"/>
      <c r="EAQ4" s="815"/>
      <c r="EAR4" s="815"/>
      <c r="EAS4" s="815"/>
      <c r="EAT4" s="815"/>
      <c r="EAU4" s="815"/>
      <c r="EAV4" s="815"/>
      <c r="EAW4" s="815"/>
      <c r="EAX4" s="815"/>
      <c r="EAY4" s="815"/>
      <c r="EAZ4" s="815"/>
      <c r="EBA4" s="815"/>
      <c r="EBB4" s="815"/>
      <c r="EBC4" s="815"/>
      <c r="EBD4" s="815"/>
      <c r="EBE4" s="815"/>
      <c r="EBF4" s="815"/>
      <c r="EBG4" s="815"/>
      <c r="EBH4" s="815"/>
      <c r="EBI4" s="815"/>
      <c r="EBJ4" s="815"/>
      <c r="EBK4" s="815"/>
      <c r="EBL4" s="815"/>
      <c r="EBM4" s="815"/>
      <c r="EBN4" s="815"/>
      <c r="EBO4" s="815"/>
      <c r="EBP4" s="815"/>
      <c r="EBQ4" s="815"/>
      <c r="EBR4" s="815"/>
      <c r="EBS4" s="815"/>
      <c r="EBT4" s="815"/>
      <c r="EBU4" s="815"/>
      <c r="EBV4" s="815"/>
      <c r="EBW4" s="815"/>
      <c r="EBX4" s="815"/>
      <c r="EBY4" s="815"/>
      <c r="EBZ4" s="815"/>
      <c r="ECA4" s="815"/>
      <c r="ECB4" s="815"/>
      <c r="ECC4" s="815"/>
      <c r="ECD4" s="815"/>
      <c r="ECE4" s="815"/>
      <c r="ECF4" s="815"/>
      <c r="ECG4" s="815"/>
      <c r="ECH4" s="815"/>
      <c r="ECI4" s="815"/>
      <c r="ECJ4" s="815"/>
      <c r="ECK4" s="815"/>
      <c r="ECL4" s="815"/>
      <c r="ECM4" s="815"/>
      <c r="ECN4" s="815"/>
      <c r="ECO4" s="815"/>
      <c r="ECP4" s="815"/>
      <c r="ECQ4" s="815"/>
      <c r="ECR4" s="815"/>
      <c r="ECS4" s="815"/>
      <c r="ECT4" s="815"/>
      <c r="ECU4" s="815"/>
      <c r="ECV4" s="815"/>
      <c r="ECW4" s="815"/>
      <c r="ECX4" s="815"/>
      <c r="ECY4" s="815"/>
      <c r="ECZ4" s="815"/>
      <c r="EDA4" s="815"/>
      <c r="EDB4" s="815"/>
      <c r="EDC4" s="815"/>
      <c r="EDD4" s="815"/>
      <c r="EDE4" s="815"/>
      <c r="EDF4" s="815"/>
      <c r="EDG4" s="815"/>
      <c r="EDH4" s="815"/>
      <c r="EDI4" s="815"/>
      <c r="EDJ4" s="815"/>
      <c r="EDK4" s="815"/>
      <c r="EDL4" s="815"/>
      <c r="EDM4" s="815"/>
      <c r="EDN4" s="815"/>
      <c r="EDO4" s="815"/>
      <c r="EDP4" s="815"/>
      <c r="EDQ4" s="815"/>
      <c r="EDR4" s="815"/>
      <c r="EDS4" s="815"/>
      <c r="EDT4" s="815"/>
      <c r="EDU4" s="815"/>
      <c r="EDV4" s="815"/>
      <c r="EDW4" s="815"/>
      <c r="EDX4" s="815"/>
      <c r="EDY4" s="815"/>
      <c r="EDZ4" s="815"/>
      <c r="EEA4" s="815"/>
      <c r="EEB4" s="815"/>
      <c r="EEC4" s="815"/>
      <c r="EED4" s="815"/>
      <c r="EEE4" s="815"/>
      <c r="EEF4" s="815"/>
      <c r="EEG4" s="815"/>
      <c r="EEH4" s="815"/>
      <c r="EEI4" s="815"/>
      <c r="EEJ4" s="815"/>
      <c r="EEK4" s="815"/>
      <c r="EEL4" s="815"/>
      <c r="EEM4" s="815"/>
      <c r="EEN4" s="815"/>
      <c r="EEO4" s="815"/>
      <c r="EEP4" s="815"/>
      <c r="EEQ4" s="815"/>
      <c r="EER4" s="815"/>
      <c r="EES4" s="815"/>
      <c r="EET4" s="815"/>
      <c r="EEU4" s="815"/>
      <c r="EEV4" s="815"/>
      <c r="EEW4" s="815"/>
      <c r="EEX4" s="815"/>
      <c r="EEY4" s="815"/>
      <c r="EEZ4" s="815"/>
      <c r="EFA4" s="815"/>
      <c r="EFB4" s="815"/>
      <c r="EFC4" s="815"/>
      <c r="EFD4" s="815"/>
      <c r="EFE4" s="815"/>
      <c r="EFF4" s="815"/>
      <c r="EFG4" s="815"/>
      <c r="EFH4" s="815"/>
      <c r="EFI4" s="815"/>
      <c r="EFJ4" s="815"/>
      <c r="EFK4" s="815"/>
      <c r="EFL4" s="815"/>
      <c r="EFM4" s="815"/>
      <c r="EFN4" s="815"/>
      <c r="EFO4" s="815"/>
      <c r="EFP4" s="815"/>
      <c r="EFQ4" s="815"/>
      <c r="EFR4" s="815"/>
      <c r="EFS4" s="815"/>
      <c r="EFT4" s="815"/>
      <c r="EFU4" s="815"/>
      <c r="EFV4" s="815"/>
      <c r="EFW4" s="815"/>
      <c r="EFX4" s="815"/>
      <c r="EFY4" s="815"/>
      <c r="EFZ4" s="815"/>
      <c r="EGA4" s="815"/>
      <c r="EGB4" s="815"/>
      <c r="EGC4" s="815"/>
      <c r="EGD4" s="815"/>
      <c r="EGE4" s="815"/>
      <c r="EGF4" s="815"/>
      <c r="EGG4" s="815"/>
      <c r="EGH4" s="815"/>
      <c r="EGI4" s="815"/>
      <c r="EGJ4" s="815"/>
      <c r="EGK4" s="815"/>
      <c r="EGL4" s="815"/>
      <c r="EGM4" s="815"/>
      <c r="EGN4" s="815"/>
      <c r="EGO4" s="815"/>
      <c r="EGP4" s="815"/>
      <c r="EGQ4" s="815"/>
      <c r="EGR4" s="815"/>
      <c r="EGS4" s="815"/>
      <c r="EGT4" s="815"/>
      <c r="EGU4" s="815"/>
      <c r="EGV4" s="815"/>
      <c r="EGW4" s="815"/>
      <c r="EGX4" s="815"/>
      <c r="EGY4" s="815"/>
      <c r="EGZ4" s="815"/>
      <c r="EHA4" s="815"/>
      <c r="EHB4" s="815"/>
      <c r="EHC4" s="815"/>
      <c r="EHD4" s="815"/>
      <c r="EHE4" s="815"/>
      <c r="EHF4" s="815"/>
      <c r="EHG4" s="815"/>
      <c r="EHH4" s="815"/>
      <c r="EHI4" s="815"/>
      <c r="EHJ4" s="815"/>
      <c r="EHK4" s="815"/>
      <c r="EHL4" s="815"/>
      <c r="EHM4" s="815"/>
      <c r="EHN4" s="815"/>
      <c r="EHO4" s="815"/>
      <c r="EHP4" s="815"/>
      <c r="EHQ4" s="815"/>
      <c r="EHR4" s="815"/>
      <c r="EHS4" s="815"/>
      <c r="EHT4" s="815"/>
      <c r="EHU4" s="815"/>
      <c r="EHV4" s="815"/>
      <c r="EHW4" s="815"/>
      <c r="EHX4" s="815"/>
      <c r="EHY4" s="815"/>
      <c r="EHZ4" s="815"/>
      <c r="EIA4" s="815"/>
      <c r="EIB4" s="815"/>
      <c r="EIC4" s="815"/>
      <c r="EID4" s="815"/>
      <c r="EIE4" s="815"/>
      <c r="EIF4" s="815"/>
      <c r="EIG4" s="815"/>
      <c r="EIH4" s="815"/>
      <c r="EII4" s="815"/>
      <c r="EIJ4" s="815"/>
      <c r="EIK4" s="815"/>
      <c r="EIL4" s="815"/>
      <c r="EIM4" s="815"/>
      <c r="EIN4" s="815"/>
      <c r="EIO4" s="815"/>
      <c r="EIP4" s="815"/>
      <c r="EIQ4" s="815"/>
      <c r="EIR4" s="815"/>
      <c r="EIS4" s="815"/>
      <c r="EIT4" s="815"/>
      <c r="EIU4" s="815"/>
      <c r="EIV4" s="815"/>
      <c r="EIW4" s="815"/>
      <c r="EIX4" s="815"/>
      <c r="EIY4" s="815"/>
      <c r="EIZ4" s="815"/>
      <c r="EJA4" s="815"/>
      <c r="EJB4" s="815"/>
      <c r="EJC4" s="815"/>
      <c r="EJD4" s="815"/>
      <c r="EJE4" s="815"/>
      <c r="EJF4" s="815"/>
      <c r="EJG4" s="815"/>
      <c r="EJH4" s="815"/>
      <c r="EJI4" s="815"/>
      <c r="EJJ4" s="815"/>
      <c r="EJK4" s="815"/>
      <c r="EJL4" s="815"/>
      <c r="EJM4" s="815"/>
      <c r="EJN4" s="815"/>
      <c r="EJO4" s="815"/>
      <c r="EJP4" s="815"/>
      <c r="EJQ4" s="815"/>
      <c r="EJR4" s="815"/>
      <c r="EJS4" s="815"/>
      <c r="EJT4" s="815"/>
      <c r="EJU4" s="815"/>
      <c r="EJV4" s="815"/>
      <c r="EJW4" s="815"/>
      <c r="EJX4" s="815"/>
      <c r="EJY4" s="815"/>
      <c r="EJZ4" s="815"/>
      <c r="EKA4" s="815"/>
      <c r="EKB4" s="815"/>
      <c r="EKC4" s="815"/>
      <c r="EKD4" s="815"/>
      <c r="EKE4" s="815"/>
      <c r="EKF4" s="815"/>
      <c r="EKG4" s="815"/>
      <c r="EKH4" s="815"/>
      <c r="EKI4" s="815"/>
      <c r="EKJ4" s="815"/>
      <c r="EKK4" s="815"/>
      <c r="EKL4" s="815"/>
      <c r="EKM4" s="815"/>
      <c r="EKN4" s="815"/>
      <c r="EKO4" s="815"/>
      <c r="EKP4" s="815"/>
      <c r="EKQ4" s="815"/>
      <c r="EKR4" s="815"/>
      <c r="EKS4" s="815"/>
      <c r="EKT4" s="815"/>
      <c r="EKU4" s="815"/>
      <c r="EKV4" s="815"/>
      <c r="EKW4" s="815"/>
      <c r="EKX4" s="815"/>
      <c r="EKY4" s="815"/>
      <c r="EKZ4" s="815"/>
      <c r="ELA4" s="815"/>
      <c r="ELB4" s="815"/>
      <c r="ELC4" s="815"/>
      <c r="ELD4" s="815"/>
      <c r="ELE4" s="815"/>
      <c r="ELF4" s="815"/>
      <c r="ELG4" s="815"/>
      <c r="ELH4" s="815"/>
      <c r="ELI4" s="815"/>
      <c r="ELJ4" s="815"/>
      <c r="ELK4" s="815"/>
      <c r="ELL4" s="815"/>
      <c r="ELM4" s="815"/>
      <c r="ELN4" s="815"/>
      <c r="ELO4" s="815"/>
      <c r="ELP4" s="815"/>
      <c r="ELQ4" s="815"/>
      <c r="ELR4" s="815"/>
      <c r="ELS4" s="815"/>
      <c r="ELT4" s="815"/>
      <c r="ELU4" s="815"/>
      <c r="ELV4" s="815"/>
      <c r="ELW4" s="815"/>
      <c r="ELX4" s="815"/>
      <c r="ELY4" s="815"/>
      <c r="ELZ4" s="815"/>
      <c r="EMA4" s="815"/>
      <c r="EMB4" s="815"/>
      <c r="EMC4" s="815"/>
      <c r="EMD4" s="815"/>
      <c r="EME4" s="815"/>
      <c r="EMF4" s="815"/>
      <c r="EMG4" s="815"/>
      <c r="EMH4" s="815"/>
      <c r="EMI4" s="815"/>
      <c r="EMJ4" s="815"/>
      <c r="EMK4" s="815"/>
      <c r="EML4" s="815"/>
      <c r="EMM4" s="815"/>
      <c r="EMN4" s="815"/>
      <c r="EMO4" s="815"/>
      <c r="EMP4" s="815"/>
      <c r="EMQ4" s="815"/>
      <c r="EMR4" s="815"/>
      <c r="EMS4" s="815"/>
      <c r="EMT4" s="815"/>
      <c r="EMU4" s="815"/>
      <c r="EMV4" s="815"/>
      <c r="EMW4" s="815"/>
      <c r="EMX4" s="815"/>
      <c r="EMY4" s="815"/>
      <c r="EMZ4" s="815"/>
      <c r="ENA4" s="815"/>
      <c r="ENB4" s="815"/>
      <c r="ENC4" s="815"/>
      <c r="END4" s="815"/>
      <c r="ENE4" s="815"/>
      <c r="ENF4" s="815"/>
      <c r="ENG4" s="815"/>
      <c r="ENH4" s="815"/>
      <c r="ENI4" s="815"/>
      <c r="ENJ4" s="815"/>
      <c r="ENK4" s="815"/>
      <c r="ENL4" s="815"/>
      <c r="ENM4" s="815"/>
      <c r="ENN4" s="815"/>
      <c r="ENO4" s="815"/>
      <c r="ENP4" s="815"/>
      <c r="ENQ4" s="815"/>
      <c r="ENR4" s="815"/>
      <c r="ENS4" s="815"/>
      <c r="ENT4" s="815"/>
      <c r="ENU4" s="815"/>
      <c r="ENV4" s="815"/>
      <c r="ENW4" s="815"/>
      <c r="ENX4" s="815"/>
      <c r="ENY4" s="815"/>
      <c r="ENZ4" s="815"/>
      <c r="EOA4" s="815"/>
      <c r="EOB4" s="815"/>
      <c r="EOC4" s="815"/>
      <c r="EOD4" s="815"/>
      <c r="EOE4" s="815"/>
      <c r="EOF4" s="815"/>
      <c r="EOG4" s="815"/>
      <c r="EOH4" s="815"/>
      <c r="EOI4" s="815"/>
      <c r="EOJ4" s="815"/>
      <c r="EOK4" s="815"/>
      <c r="EOL4" s="815"/>
      <c r="EOM4" s="815"/>
      <c r="EON4" s="815"/>
      <c r="EOO4" s="815"/>
      <c r="EOP4" s="815"/>
      <c r="EOQ4" s="815"/>
      <c r="EOR4" s="815"/>
      <c r="EOS4" s="815"/>
      <c r="EOT4" s="815"/>
      <c r="EOU4" s="815"/>
      <c r="EOV4" s="815"/>
      <c r="EOW4" s="815"/>
      <c r="EOX4" s="815"/>
      <c r="EOY4" s="815"/>
      <c r="EOZ4" s="815"/>
      <c r="EPA4" s="815"/>
      <c r="EPB4" s="815"/>
      <c r="EPC4" s="815"/>
      <c r="EPD4" s="815"/>
      <c r="EPE4" s="815"/>
      <c r="EPF4" s="815"/>
      <c r="EPG4" s="815"/>
      <c r="EPH4" s="815"/>
      <c r="EPI4" s="815"/>
      <c r="EPJ4" s="815"/>
      <c r="EPK4" s="815"/>
      <c r="EPL4" s="815"/>
      <c r="EPM4" s="815"/>
      <c r="EPN4" s="815"/>
      <c r="EPO4" s="815"/>
      <c r="EPP4" s="815"/>
      <c r="EPQ4" s="815"/>
      <c r="EPR4" s="815"/>
      <c r="EPS4" s="815"/>
      <c r="EPT4" s="815"/>
      <c r="EPU4" s="815"/>
      <c r="EPV4" s="815"/>
      <c r="EPW4" s="815"/>
      <c r="EPX4" s="815"/>
      <c r="EPY4" s="815"/>
      <c r="EPZ4" s="815"/>
      <c r="EQA4" s="815"/>
      <c r="EQB4" s="815"/>
      <c r="EQC4" s="815"/>
      <c r="EQD4" s="815"/>
      <c r="EQE4" s="815"/>
      <c r="EQF4" s="815"/>
      <c r="EQG4" s="815"/>
      <c r="EQH4" s="815"/>
      <c r="EQI4" s="815"/>
      <c r="EQJ4" s="815"/>
      <c r="EQK4" s="815"/>
      <c r="EQL4" s="815"/>
      <c r="EQM4" s="815"/>
      <c r="EQN4" s="815"/>
      <c r="EQO4" s="815"/>
      <c r="EQP4" s="815"/>
      <c r="EQQ4" s="815"/>
      <c r="EQR4" s="815"/>
      <c r="EQS4" s="815"/>
      <c r="EQT4" s="815"/>
      <c r="EQU4" s="815"/>
      <c r="EQV4" s="815"/>
      <c r="EQW4" s="815"/>
      <c r="EQX4" s="815"/>
      <c r="EQY4" s="815"/>
      <c r="EQZ4" s="815"/>
      <c r="ERA4" s="815"/>
      <c r="ERB4" s="815"/>
      <c r="ERC4" s="815"/>
      <c r="ERD4" s="815"/>
      <c r="ERE4" s="815"/>
      <c r="ERF4" s="815"/>
      <c r="ERG4" s="815"/>
      <c r="ERH4" s="815"/>
      <c r="ERI4" s="815"/>
      <c r="ERJ4" s="815"/>
      <c r="ERK4" s="815"/>
      <c r="ERL4" s="815"/>
      <c r="ERM4" s="815"/>
      <c r="ERN4" s="815"/>
      <c r="ERO4" s="815"/>
      <c r="ERP4" s="815"/>
      <c r="ERQ4" s="815"/>
      <c r="ERR4" s="815"/>
      <c r="ERS4" s="815"/>
      <c r="ERT4" s="815"/>
      <c r="ERU4" s="815"/>
      <c r="ERV4" s="815"/>
      <c r="ERW4" s="815"/>
      <c r="ERX4" s="815"/>
      <c r="ERY4" s="815"/>
      <c r="ERZ4" s="815"/>
      <c r="ESA4" s="815"/>
      <c r="ESB4" s="815"/>
      <c r="ESC4" s="815"/>
      <c r="ESD4" s="815"/>
      <c r="ESE4" s="815"/>
      <c r="ESF4" s="815"/>
      <c r="ESG4" s="815"/>
      <c r="ESH4" s="815"/>
      <c r="ESI4" s="815"/>
      <c r="ESJ4" s="815"/>
      <c r="ESK4" s="815"/>
      <c r="ESL4" s="815"/>
      <c r="ESM4" s="815"/>
      <c r="ESN4" s="815"/>
      <c r="ESO4" s="815"/>
      <c r="ESP4" s="815"/>
      <c r="ESQ4" s="815"/>
      <c r="ESR4" s="815"/>
      <c r="ESS4" s="815"/>
      <c r="EST4" s="815"/>
      <c r="ESU4" s="815"/>
      <c r="ESV4" s="815"/>
      <c r="ESW4" s="815"/>
      <c r="ESX4" s="815"/>
      <c r="ESY4" s="815"/>
      <c r="ESZ4" s="815"/>
      <c r="ETA4" s="815"/>
      <c r="ETB4" s="815"/>
      <c r="ETC4" s="815"/>
      <c r="ETD4" s="815"/>
      <c r="ETE4" s="815"/>
      <c r="ETF4" s="815"/>
      <c r="ETG4" s="815"/>
      <c r="ETH4" s="815"/>
      <c r="ETI4" s="815"/>
      <c r="ETJ4" s="815"/>
      <c r="ETK4" s="815"/>
      <c r="ETL4" s="815"/>
      <c r="ETM4" s="815"/>
      <c r="ETN4" s="815"/>
      <c r="ETO4" s="815"/>
      <c r="ETP4" s="815"/>
      <c r="ETQ4" s="815"/>
      <c r="ETR4" s="815"/>
      <c r="ETS4" s="815"/>
      <c r="ETT4" s="815"/>
      <c r="ETU4" s="815"/>
      <c r="ETV4" s="815"/>
      <c r="ETW4" s="815"/>
      <c r="ETX4" s="815"/>
      <c r="ETY4" s="815"/>
      <c r="ETZ4" s="815"/>
      <c r="EUA4" s="815"/>
      <c r="EUB4" s="815"/>
      <c r="EUC4" s="815"/>
      <c r="EUD4" s="815"/>
      <c r="EUE4" s="815"/>
      <c r="EUF4" s="815"/>
      <c r="EUG4" s="815"/>
      <c r="EUH4" s="815"/>
      <c r="EUI4" s="815"/>
      <c r="EUJ4" s="815"/>
      <c r="EUK4" s="815"/>
      <c r="EUL4" s="815"/>
      <c r="EUM4" s="815"/>
      <c r="EUN4" s="815"/>
      <c r="EUO4" s="815"/>
      <c r="EUP4" s="815"/>
      <c r="EUQ4" s="815"/>
      <c r="EUR4" s="815"/>
      <c r="EUS4" s="815"/>
      <c r="EUT4" s="815"/>
      <c r="EUU4" s="815"/>
      <c r="EUV4" s="815"/>
      <c r="EUW4" s="815"/>
      <c r="EUX4" s="815"/>
      <c r="EUY4" s="815"/>
      <c r="EUZ4" s="815"/>
      <c r="EVA4" s="815"/>
      <c r="EVB4" s="815"/>
      <c r="EVC4" s="815"/>
      <c r="EVD4" s="815"/>
      <c r="EVE4" s="815"/>
      <c r="EVF4" s="815"/>
      <c r="EVG4" s="815"/>
      <c r="EVH4" s="815"/>
      <c r="EVI4" s="815"/>
      <c r="EVJ4" s="815"/>
      <c r="EVK4" s="815"/>
      <c r="EVL4" s="815"/>
      <c r="EVM4" s="815"/>
      <c r="EVN4" s="815"/>
      <c r="EVO4" s="815"/>
      <c r="EVP4" s="815"/>
      <c r="EVQ4" s="815"/>
      <c r="EVR4" s="815"/>
      <c r="EVS4" s="815"/>
      <c r="EVT4" s="815"/>
      <c r="EVU4" s="815"/>
      <c r="EVV4" s="815"/>
      <c r="EVW4" s="815"/>
      <c r="EVX4" s="815"/>
      <c r="EVY4" s="815"/>
      <c r="EVZ4" s="815"/>
      <c r="EWA4" s="815"/>
      <c r="EWB4" s="815"/>
      <c r="EWC4" s="815"/>
      <c r="EWD4" s="815"/>
      <c r="EWE4" s="815"/>
      <c r="EWF4" s="815"/>
      <c r="EWG4" s="815"/>
      <c r="EWH4" s="815"/>
      <c r="EWI4" s="815"/>
      <c r="EWJ4" s="815"/>
      <c r="EWK4" s="815"/>
      <c r="EWL4" s="815"/>
      <c r="EWM4" s="815"/>
      <c r="EWN4" s="815"/>
      <c r="EWO4" s="815"/>
      <c r="EWP4" s="815"/>
      <c r="EWQ4" s="815"/>
      <c r="EWR4" s="815"/>
      <c r="EWS4" s="815"/>
      <c r="EWT4" s="815"/>
      <c r="EWU4" s="815"/>
      <c r="EWV4" s="815"/>
      <c r="EWW4" s="815"/>
      <c r="EWX4" s="815"/>
      <c r="EWY4" s="815"/>
      <c r="EWZ4" s="815"/>
      <c r="EXA4" s="815"/>
      <c r="EXB4" s="815"/>
      <c r="EXC4" s="815"/>
      <c r="EXD4" s="815"/>
      <c r="EXE4" s="815"/>
      <c r="EXF4" s="815"/>
      <c r="EXG4" s="815"/>
      <c r="EXH4" s="815"/>
      <c r="EXI4" s="815"/>
      <c r="EXJ4" s="815"/>
      <c r="EXK4" s="815"/>
      <c r="EXL4" s="815"/>
      <c r="EXM4" s="815"/>
      <c r="EXN4" s="815"/>
      <c r="EXO4" s="815"/>
      <c r="EXP4" s="815"/>
      <c r="EXQ4" s="815"/>
      <c r="EXR4" s="815"/>
      <c r="EXS4" s="815"/>
      <c r="EXT4" s="815"/>
      <c r="EXU4" s="815"/>
      <c r="EXV4" s="815"/>
      <c r="EXW4" s="815"/>
      <c r="EXX4" s="815"/>
      <c r="EXY4" s="815"/>
      <c r="EXZ4" s="815"/>
      <c r="EYA4" s="815"/>
      <c r="EYB4" s="815"/>
      <c r="EYC4" s="815"/>
      <c r="EYD4" s="815"/>
      <c r="EYE4" s="815"/>
      <c r="EYF4" s="815"/>
      <c r="EYG4" s="815"/>
      <c r="EYH4" s="815"/>
      <c r="EYI4" s="815"/>
      <c r="EYJ4" s="815"/>
      <c r="EYK4" s="815"/>
      <c r="EYL4" s="815"/>
      <c r="EYM4" s="815"/>
      <c r="EYN4" s="815"/>
      <c r="EYO4" s="815"/>
      <c r="EYP4" s="815"/>
      <c r="EYQ4" s="815"/>
      <c r="EYR4" s="815"/>
      <c r="EYS4" s="815"/>
      <c r="EYT4" s="815"/>
      <c r="EYU4" s="815"/>
      <c r="EYV4" s="815"/>
      <c r="EYW4" s="815"/>
      <c r="EYX4" s="815"/>
      <c r="EYY4" s="815"/>
      <c r="EYZ4" s="815"/>
      <c r="EZA4" s="815"/>
      <c r="EZB4" s="815"/>
      <c r="EZC4" s="815"/>
      <c r="EZD4" s="815"/>
      <c r="EZE4" s="815"/>
      <c r="EZF4" s="815"/>
      <c r="EZG4" s="815"/>
      <c r="EZH4" s="815"/>
      <c r="EZI4" s="815"/>
      <c r="EZJ4" s="815"/>
      <c r="EZK4" s="815"/>
      <c r="EZL4" s="815"/>
      <c r="EZM4" s="815"/>
      <c r="EZN4" s="815"/>
      <c r="EZO4" s="815"/>
      <c r="EZP4" s="815"/>
      <c r="EZQ4" s="815"/>
      <c r="EZR4" s="815"/>
      <c r="EZS4" s="815"/>
      <c r="EZT4" s="815"/>
      <c r="EZU4" s="815"/>
      <c r="EZV4" s="815"/>
      <c r="EZW4" s="815"/>
      <c r="EZX4" s="815"/>
      <c r="EZY4" s="815"/>
      <c r="EZZ4" s="815"/>
      <c r="FAA4" s="815"/>
      <c r="FAB4" s="815"/>
      <c r="FAC4" s="815"/>
      <c r="FAD4" s="815"/>
      <c r="FAE4" s="815"/>
      <c r="FAF4" s="815"/>
      <c r="FAG4" s="815"/>
      <c r="FAH4" s="815"/>
      <c r="FAI4" s="815"/>
      <c r="FAJ4" s="815"/>
      <c r="FAK4" s="815"/>
      <c r="FAL4" s="815"/>
      <c r="FAM4" s="815"/>
      <c r="FAN4" s="815"/>
      <c r="FAO4" s="815"/>
      <c r="FAP4" s="815"/>
      <c r="FAQ4" s="815"/>
      <c r="FAR4" s="815"/>
      <c r="FAS4" s="815"/>
      <c r="FAT4" s="815"/>
      <c r="FAU4" s="815"/>
      <c r="FAV4" s="815"/>
      <c r="FAW4" s="815"/>
      <c r="FAX4" s="815"/>
      <c r="FAY4" s="815"/>
      <c r="FAZ4" s="815"/>
      <c r="FBA4" s="815"/>
      <c r="FBB4" s="815"/>
      <c r="FBC4" s="815"/>
      <c r="FBD4" s="815"/>
      <c r="FBE4" s="815"/>
      <c r="FBF4" s="815"/>
      <c r="FBG4" s="815"/>
      <c r="FBH4" s="815"/>
      <c r="FBI4" s="815"/>
      <c r="FBJ4" s="815"/>
      <c r="FBK4" s="815"/>
      <c r="FBL4" s="815"/>
      <c r="FBM4" s="815"/>
      <c r="FBN4" s="815"/>
      <c r="FBO4" s="815"/>
      <c r="FBP4" s="815"/>
      <c r="FBQ4" s="815"/>
      <c r="FBR4" s="815"/>
      <c r="FBS4" s="815"/>
      <c r="FBT4" s="815"/>
      <c r="FBU4" s="815"/>
      <c r="FBV4" s="815"/>
      <c r="FBW4" s="815"/>
      <c r="FBX4" s="815"/>
      <c r="FBY4" s="815"/>
      <c r="FBZ4" s="815"/>
      <c r="FCA4" s="815"/>
      <c r="FCB4" s="815"/>
      <c r="FCC4" s="815"/>
      <c r="FCD4" s="815"/>
      <c r="FCE4" s="815"/>
      <c r="FCF4" s="815"/>
      <c r="FCG4" s="815"/>
      <c r="FCH4" s="815"/>
      <c r="FCI4" s="815"/>
      <c r="FCJ4" s="815"/>
      <c r="FCK4" s="815"/>
      <c r="FCL4" s="815"/>
      <c r="FCM4" s="815"/>
      <c r="FCN4" s="815"/>
      <c r="FCO4" s="815"/>
      <c r="FCP4" s="815"/>
      <c r="FCQ4" s="815"/>
      <c r="FCR4" s="815"/>
      <c r="FCS4" s="815"/>
      <c r="FCT4" s="815"/>
      <c r="FCU4" s="815"/>
      <c r="FCV4" s="815"/>
      <c r="FCW4" s="815"/>
      <c r="FCX4" s="815"/>
      <c r="FCY4" s="815"/>
      <c r="FCZ4" s="815"/>
      <c r="FDA4" s="815"/>
      <c r="FDB4" s="815"/>
      <c r="FDC4" s="815"/>
      <c r="FDD4" s="815"/>
      <c r="FDE4" s="815"/>
      <c r="FDF4" s="815"/>
      <c r="FDG4" s="815"/>
      <c r="FDH4" s="815"/>
      <c r="FDI4" s="815"/>
      <c r="FDJ4" s="815"/>
      <c r="FDK4" s="815"/>
      <c r="FDL4" s="815"/>
      <c r="FDM4" s="815"/>
      <c r="FDN4" s="815"/>
      <c r="FDO4" s="815"/>
      <c r="FDP4" s="815"/>
      <c r="FDQ4" s="815"/>
      <c r="FDR4" s="815"/>
      <c r="FDS4" s="815"/>
      <c r="FDT4" s="815"/>
      <c r="FDU4" s="815"/>
      <c r="FDV4" s="815"/>
      <c r="FDW4" s="815"/>
      <c r="FDX4" s="815"/>
      <c r="FDY4" s="815"/>
      <c r="FDZ4" s="815"/>
      <c r="FEA4" s="815"/>
      <c r="FEB4" s="815"/>
      <c r="FEC4" s="815"/>
      <c r="FED4" s="815"/>
      <c r="FEE4" s="815"/>
      <c r="FEF4" s="815"/>
      <c r="FEG4" s="815"/>
      <c r="FEH4" s="815"/>
      <c r="FEI4" s="815"/>
      <c r="FEJ4" s="815"/>
      <c r="FEK4" s="815"/>
      <c r="FEL4" s="815"/>
      <c r="FEM4" s="815"/>
      <c r="FEN4" s="815"/>
      <c r="FEO4" s="815"/>
      <c r="FEP4" s="815"/>
      <c r="FEQ4" s="815"/>
      <c r="FER4" s="815"/>
      <c r="FES4" s="815"/>
      <c r="FET4" s="815"/>
      <c r="FEU4" s="815"/>
      <c r="FEV4" s="815"/>
      <c r="FEW4" s="815"/>
      <c r="FEX4" s="815"/>
      <c r="FEY4" s="815"/>
      <c r="FEZ4" s="815"/>
      <c r="FFA4" s="815"/>
      <c r="FFB4" s="815"/>
      <c r="FFC4" s="815"/>
      <c r="FFD4" s="815"/>
      <c r="FFE4" s="815"/>
      <c r="FFF4" s="815"/>
      <c r="FFG4" s="815"/>
      <c r="FFH4" s="815"/>
      <c r="FFI4" s="815"/>
      <c r="FFJ4" s="815"/>
      <c r="FFK4" s="815"/>
      <c r="FFL4" s="815"/>
      <c r="FFM4" s="815"/>
      <c r="FFN4" s="815"/>
      <c r="FFO4" s="815"/>
      <c r="FFP4" s="815"/>
      <c r="FFQ4" s="815"/>
      <c r="FFR4" s="815"/>
      <c r="FFS4" s="815"/>
      <c r="FFT4" s="815"/>
      <c r="FFU4" s="815"/>
      <c r="FFV4" s="815"/>
      <c r="FFW4" s="815"/>
      <c r="FFX4" s="815"/>
      <c r="FFY4" s="815"/>
      <c r="FFZ4" s="815"/>
      <c r="FGA4" s="815"/>
      <c r="FGB4" s="815"/>
      <c r="FGC4" s="815"/>
      <c r="FGD4" s="815"/>
      <c r="FGE4" s="815"/>
      <c r="FGF4" s="815"/>
      <c r="FGG4" s="815"/>
      <c r="FGH4" s="815"/>
      <c r="FGI4" s="815"/>
      <c r="FGJ4" s="815"/>
      <c r="FGK4" s="815"/>
      <c r="FGL4" s="815"/>
      <c r="FGM4" s="815"/>
      <c r="FGN4" s="815"/>
      <c r="FGO4" s="815"/>
      <c r="FGP4" s="815"/>
      <c r="FGQ4" s="815"/>
      <c r="FGR4" s="815"/>
      <c r="FGS4" s="815"/>
      <c r="FGT4" s="815"/>
      <c r="FGU4" s="815"/>
      <c r="FGV4" s="815"/>
      <c r="FGW4" s="815"/>
      <c r="FGX4" s="815"/>
      <c r="FGY4" s="815"/>
      <c r="FGZ4" s="815"/>
      <c r="FHA4" s="815"/>
      <c r="FHB4" s="815"/>
      <c r="FHC4" s="815"/>
      <c r="FHD4" s="815"/>
      <c r="FHE4" s="815"/>
      <c r="FHF4" s="815"/>
      <c r="FHG4" s="815"/>
      <c r="FHH4" s="815"/>
      <c r="FHI4" s="815"/>
      <c r="FHJ4" s="815"/>
      <c r="FHK4" s="815"/>
      <c r="FHL4" s="815"/>
      <c r="FHM4" s="815"/>
      <c r="FHN4" s="815"/>
      <c r="FHO4" s="815"/>
      <c r="FHP4" s="815"/>
      <c r="FHQ4" s="815"/>
      <c r="FHR4" s="815"/>
      <c r="FHS4" s="815"/>
      <c r="FHT4" s="815"/>
      <c r="FHU4" s="815"/>
      <c r="FHV4" s="815"/>
      <c r="FHW4" s="815"/>
      <c r="FHX4" s="815"/>
      <c r="FHY4" s="815"/>
      <c r="FHZ4" s="815"/>
      <c r="FIA4" s="815"/>
      <c r="FIB4" s="815"/>
      <c r="FIC4" s="815"/>
      <c r="FID4" s="815"/>
      <c r="FIE4" s="815"/>
      <c r="FIF4" s="815"/>
      <c r="FIG4" s="815"/>
      <c r="FIH4" s="815"/>
      <c r="FII4" s="815"/>
      <c r="FIJ4" s="815"/>
      <c r="FIK4" s="815"/>
      <c r="FIL4" s="815"/>
      <c r="FIM4" s="815"/>
      <c r="FIN4" s="815"/>
      <c r="FIO4" s="815"/>
      <c r="FIP4" s="815"/>
      <c r="FIQ4" s="815"/>
      <c r="FIR4" s="815"/>
      <c r="FIS4" s="815"/>
      <c r="FIT4" s="815"/>
      <c r="FIU4" s="815"/>
      <c r="FIV4" s="815"/>
      <c r="FIW4" s="815"/>
      <c r="FIX4" s="815"/>
      <c r="FIY4" s="815"/>
      <c r="FIZ4" s="815"/>
      <c r="FJA4" s="815"/>
      <c r="FJB4" s="815"/>
      <c r="FJC4" s="815"/>
      <c r="FJD4" s="815"/>
      <c r="FJE4" s="815"/>
      <c r="FJF4" s="815"/>
      <c r="FJG4" s="815"/>
      <c r="FJH4" s="815"/>
      <c r="FJI4" s="815"/>
      <c r="FJJ4" s="815"/>
      <c r="FJK4" s="815"/>
      <c r="FJL4" s="815"/>
      <c r="FJM4" s="815"/>
      <c r="FJN4" s="815"/>
      <c r="FJO4" s="815"/>
      <c r="FJP4" s="815"/>
      <c r="FJQ4" s="815"/>
      <c r="FJR4" s="815"/>
      <c r="FJS4" s="815"/>
      <c r="FJT4" s="815"/>
      <c r="FJU4" s="815"/>
      <c r="FJV4" s="815"/>
      <c r="FJW4" s="815"/>
      <c r="FJX4" s="815"/>
      <c r="FJY4" s="815"/>
      <c r="FJZ4" s="815"/>
      <c r="FKA4" s="815"/>
      <c r="FKB4" s="815"/>
      <c r="FKC4" s="815"/>
      <c r="FKD4" s="815"/>
      <c r="FKE4" s="815"/>
      <c r="FKF4" s="815"/>
      <c r="FKG4" s="815"/>
      <c r="FKH4" s="815"/>
      <c r="FKI4" s="815"/>
      <c r="FKJ4" s="815"/>
      <c r="FKK4" s="815"/>
      <c r="FKL4" s="815"/>
      <c r="FKM4" s="815"/>
      <c r="FKN4" s="815"/>
      <c r="FKO4" s="815"/>
      <c r="FKP4" s="815"/>
      <c r="FKQ4" s="815"/>
      <c r="FKR4" s="815"/>
      <c r="FKS4" s="815"/>
      <c r="FKT4" s="815"/>
      <c r="FKU4" s="815"/>
      <c r="FKV4" s="815"/>
      <c r="FKW4" s="815"/>
      <c r="FKX4" s="815"/>
      <c r="FKY4" s="815"/>
      <c r="FKZ4" s="815"/>
      <c r="FLA4" s="815"/>
      <c r="FLB4" s="815"/>
      <c r="FLC4" s="815"/>
      <c r="FLD4" s="815"/>
      <c r="FLE4" s="815"/>
      <c r="FLF4" s="815"/>
      <c r="FLG4" s="815"/>
      <c r="FLH4" s="815"/>
      <c r="FLI4" s="815"/>
      <c r="FLJ4" s="815"/>
      <c r="FLK4" s="815"/>
      <c r="FLL4" s="815"/>
      <c r="FLM4" s="815"/>
      <c r="FLN4" s="815"/>
      <c r="FLO4" s="815"/>
      <c r="FLP4" s="815"/>
      <c r="FLQ4" s="815"/>
      <c r="FLR4" s="815"/>
      <c r="FLS4" s="815"/>
      <c r="FLT4" s="815"/>
      <c r="FLU4" s="815"/>
      <c r="FLV4" s="815"/>
      <c r="FLW4" s="815"/>
      <c r="FLX4" s="815"/>
      <c r="FLY4" s="815"/>
      <c r="FLZ4" s="815"/>
      <c r="FMA4" s="815"/>
      <c r="FMB4" s="815"/>
      <c r="FMC4" s="815"/>
      <c r="FMD4" s="815"/>
      <c r="FME4" s="815"/>
      <c r="FMF4" s="815"/>
      <c r="FMG4" s="815"/>
      <c r="FMH4" s="815"/>
      <c r="FMI4" s="815"/>
      <c r="FMJ4" s="815"/>
      <c r="FMK4" s="815"/>
      <c r="FML4" s="815"/>
      <c r="FMM4" s="815"/>
      <c r="FMN4" s="815"/>
      <c r="FMO4" s="815"/>
      <c r="FMP4" s="815"/>
      <c r="FMQ4" s="815"/>
      <c r="FMR4" s="815"/>
      <c r="FMS4" s="815"/>
      <c r="FMT4" s="815"/>
      <c r="FMU4" s="815"/>
      <c r="FMV4" s="815"/>
      <c r="FMW4" s="815"/>
      <c r="FMX4" s="815"/>
      <c r="FMY4" s="815"/>
      <c r="FMZ4" s="815"/>
      <c r="FNA4" s="815"/>
      <c r="FNB4" s="815"/>
      <c r="FNC4" s="815"/>
      <c r="FND4" s="815"/>
      <c r="FNE4" s="815"/>
      <c r="FNF4" s="815"/>
      <c r="FNG4" s="815"/>
      <c r="FNH4" s="815"/>
      <c r="FNI4" s="815"/>
      <c r="FNJ4" s="815"/>
      <c r="FNK4" s="815"/>
      <c r="FNL4" s="815"/>
      <c r="FNM4" s="815"/>
      <c r="FNN4" s="815"/>
      <c r="FNO4" s="815"/>
      <c r="FNP4" s="815"/>
      <c r="FNQ4" s="815"/>
      <c r="FNR4" s="815"/>
      <c r="FNS4" s="815"/>
      <c r="FNT4" s="815"/>
      <c r="FNU4" s="815"/>
      <c r="FNV4" s="815"/>
      <c r="FNW4" s="815"/>
      <c r="FNX4" s="815"/>
      <c r="FNY4" s="815"/>
      <c r="FNZ4" s="815"/>
      <c r="FOA4" s="815"/>
      <c r="FOB4" s="815"/>
      <c r="FOC4" s="815"/>
      <c r="FOD4" s="815"/>
      <c r="FOE4" s="815"/>
      <c r="FOF4" s="815"/>
      <c r="FOG4" s="815"/>
      <c r="FOH4" s="815"/>
      <c r="FOI4" s="815"/>
      <c r="FOJ4" s="815"/>
      <c r="FOK4" s="815"/>
      <c r="FOL4" s="815"/>
      <c r="FOM4" s="815"/>
      <c r="FON4" s="815"/>
      <c r="FOO4" s="815"/>
      <c r="FOP4" s="815"/>
      <c r="FOQ4" s="815"/>
      <c r="FOR4" s="815"/>
      <c r="FOS4" s="815"/>
      <c r="FOT4" s="815"/>
      <c r="FOU4" s="815"/>
      <c r="FOV4" s="815"/>
      <c r="FOW4" s="815"/>
      <c r="FOX4" s="815"/>
      <c r="FOY4" s="815"/>
      <c r="FOZ4" s="815"/>
      <c r="FPA4" s="815"/>
      <c r="FPB4" s="815"/>
      <c r="FPC4" s="815"/>
      <c r="FPD4" s="815"/>
      <c r="FPE4" s="815"/>
      <c r="FPF4" s="815"/>
      <c r="FPG4" s="815"/>
      <c r="FPH4" s="815"/>
      <c r="FPI4" s="815"/>
      <c r="FPJ4" s="815"/>
      <c r="FPK4" s="815"/>
      <c r="FPL4" s="815"/>
      <c r="FPM4" s="815"/>
      <c r="FPN4" s="815"/>
      <c r="FPO4" s="815"/>
      <c r="FPP4" s="815"/>
      <c r="FPQ4" s="815"/>
      <c r="FPR4" s="815"/>
      <c r="FPS4" s="815"/>
      <c r="FPT4" s="815"/>
      <c r="FPU4" s="815"/>
      <c r="FPV4" s="815"/>
      <c r="FPW4" s="815"/>
      <c r="FPX4" s="815"/>
      <c r="FPY4" s="815"/>
      <c r="FPZ4" s="815"/>
      <c r="FQA4" s="815"/>
      <c r="FQB4" s="815"/>
      <c r="FQC4" s="815"/>
      <c r="FQD4" s="815"/>
      <c r="FQE4" s="815"/>
      <c r="FQF4" s="815"/>
      <c r="FQG4" s="815"/>
      <c r="FQH4" s="815"/>
      <c r="FQI4" s="815"/>
      <c r="FQJ4" s="815"/>
      <c r="FQK4" s="815"/>
      <c r="FQL4" s="815"/>
      <c r="FQM4" s="815"/>
      <c r="FQN4" s="815"/>
      <c r="FQO4" s="815"/>
      <c r="FQP4" s="815"/>
      <c r="FQQ4" s="815"/>
      <c r="FQR4" s="815"/>
      <c r="FQS4" s="815"/>
      <c r="FQT4" s="815"/>
      <c r="FQU4" s="815"/>
      <c r="FQV4" s="815"/>
      <c r="FQW4" s="815"/>
      <c r="FQX4" s="815"/>
      <c r="FQY4" s="815"/>
      <c r="FQZ4" s="815"/>
      <c r="FRA4" s="815"/>
      <c r="FRB4" s="815"/>
      <c r="FRC4" s="815"/>
      <c r="FRD4" s="815"/>
      <c r="FRE4" s="815"/>
      <c r="FRF4" s="815"/>
      <c r="FRG4" s="815"/>
      <c r="FRH4" s="815"/>
      <c r="FRI4" s="815"/>
      <c r="FRJ4" s="815"/>
      <c r="FRK4" s="815"/>
      <c r="FRL4" s="815"/>
      <c r="FRM4" s="815"/>
      <c r="FRN4" s="815"/>
      <c r="FRO4" s="815"/>
      <c r="FRP4" s="815"/>
      <c r="FRQ4" s="815"/>
      <c r="FRR4" s="815"/>
      <c r="FRS4" s="815"/>
      <c r="FRT4" s="815"/>
      <c r="FRU4" s="815"/>
      <c r="FRV4" s="815"/>
      <c r="FRW4" s="815"/>
      <c r="FRX4" s="815"/>
      <c r="FRY4" s="815"/>
      <c r="FRZ4" s="815"/>
      <c r="FSA4" s="815"/>
      <c r="FSB4" s="815"/>
      <c r="FSC4" s="815"/>
      <c r="FSD4" s="815"/>
      <c r="FSE4" s="815"/>
      <c r="FSF4" s="815"/>
      <c r="FSG4" s="815"/>
      <c r="FSH4" s="815"/>
      <c r="FSI4" s="815"/>
      <c r="FSJ4" s="815"/>
      <c r="FSK4" s="815"/>
      <c r="FSL4" s="815"/>
      <c r="FSM4" s="815"/>
      <c r="FSN4" s="815"/>
      <c r="FSO4" s="815"/>
      <c r="FSP4" s="815"/>
      <c r="FSQ4" s="815"/>
      <c r="FSR4" s="815"/>
      <c r="FSS4" s="815"/>
      <c r="FST4" s="815"/>
      <c r="FSU4" s="815"/>
      <c r="FSV4" s="815"/>
      <c r="FSW4" s="815"/>
      <c r="FSX4" s="815"/>
      <c r="FSY4" s="815"/>
      <c r="FSZ4" s="815"/>
      <c r="FTA4" s="815"/>
      <c r="FTB4" s="815"/>
      <c r="FTC4" s="815"/>
      <c r="FTD4" s="815"/>
      <c r="FTE4" s="815"/>
      <c r="FTF4" s="815"/>
      <c r="FTG4" s="815"/>
      <c r="FTH4" s="815"/>
      <c r="FTI4" s="815"/>
      <c r="FTJ4" s="815"/>
      <c r="FTK4" s="815"/>
      <c r="FTL4" s="815"/>
      <c r="FTM4" s="815"/>
      <c r="FTN4" s="815"/>
      <c r="FTO4" s="815"/>
      <c r="FTP4" s="815"/>
      <c r="FTQ4" s="815"/>
      <c r="FTR4" s="815"/>
      <c r="FTS4" s="815"/>
      <c r="FTT4" s="815"/>
      <c r="FTU4" s="815"/>
      <c r="FTV4" s="815"/>
      <c r="FTW4" s="815"/>
      <c r="FTX4" s="815"/>
      <c r="FTY4" s="815"/>
      <c r="FTZ4" s="815"/>
      <c r="FUA4" s="815"/>
      <c r="FUB4" s="815"/>
      <c r="FUC4" s="815"/>
      <c r="FUD4" s="815"/>
      <c r="FUE4" s="815"/>
      <c r="FUF4" s="815"/>
      <c r="FUG4" s="815"/>
      <c r="FUH4" s="815"/>
      <c r="FUI4" s="815"/>
      <c r="FUJ4" s="815"/>
      <c r="FUK4" s="815"/>
      <c r="FUL4" s="815"/>
      <c r="FUM4" s="815"/>
      <c r="FUN4" s="815"/>
      <c r="FUO4" s="815"/>
      <c r="FUP4" s="815"/>
      <c r="FUQ4" s="815"/>
      <c r="FUR4" s="815"/>
      <c r="FUS4" s="815"/>
      <c r="FUT4" s="815"/>
      <c r="FUU4" s="815"/>
      <c r="FUV4" s="815"/>
      <c r="FUW4" s="815"/>
      <c r="FUX4" s="815"/>
      <c r="FUY4" s="815"/>
      <c r="FUZ4" s="815"/>
      <c r="FVA4" s="815"/>
      <c r="FVB4" s="815"/>
      <c r="FVC4" s="815"/>
      <c r="FVD4" s="815"/>
      <c r="FVE4" s="815"/>
      <c r="FVF4" s="815"/>
      <c r="FVG4" s="815"/>
      <c r="FVH4" s="815"/>
      <c r="FVI4" s="815"/>
      <c r="FVJ4" s="815"/>
      <c r="FVK4" s="815"/>
      <c r="FVL4" s="815"/>
      <c r="FVM4" s="815"/>
      <c r="FVN4" s="815"/>
      <c r="FVO4" s="815"/>
      <c r="FVP4" s="815"/>
      <c r="FVQ4" s="815"/>
      <c r="FVR4" s="815"/>
      <c r="FVS4" s="815"/>
      <c r="FVT4" s="815"/>
      <c r="FVU4" s="815"/>
      <c r="FVV4" s="815"/>
      <c r="FVW4" s="815"/>
      <c r="FVX4" s="815"/>
      <c r="FVY4" s="815"/>
      <c r="FVZ4" s="815"/>
      <c r="FWA4" s="815"/>
      <c r="FWB4" s="815"/>
      <c r="FWC4" s="815"/>
      <c r="FWD4" s="815"/>
      <c r="FWE4" s="815"/>
      <c r="FWF4" s="815"/>
      <c r="FWG4" s="815"/>
      <c r="FWH4" s="815"/>
      <c r="FWI4" s="815"/>
      <c r="FWJ4" s="815"/>
      <c r="FWK4" s="815"/>
      <c r="FWL4" s="815"/>
      <c r="FWM4" s="815"/>
      <c r="FWN4" s="815"/>
      <c r="FWO4" s="815"/>
      <c r="FWP4" s="815"/>
      <c r="FWQ4" s="815"/>
      <c r="FWR4" s="815"/>
      <c r="FWS4" s="815"/>
      <c r="FWT4" s="815"/>
      <c r="FWU4" s="815"/>
      <c r="FWV4" s="815"/>
      <c r="FWW4" s="815"/>
      <c r="FWX4" s="815"/>
      <c r="FWY4" s="815"/>
      <c r="FWZ4" s="815"/>
      <c r="FXA4" s="815"/>
      <c r="FXB4" s="815"/>
      <c r="FXC4" s="815"/>
      <c r="FXD4" s="815"/>
      <c r="FXE4" s="815"/>
      <c r="FXF4" s="815"/>
      <c r="FXG4" s="815"/>
      <c r="FXH4" s="815"/>
      <c r="FXI4" s="815"/>
      <c r="FXJ4" s="815"/>
      <c r="FXK4" s="815"/>
      <c r="FXL4" s="815"/>
      <c r="FXM4" s="815"/>
      <c r="FXN4" s="815"/>
      <c r="FXO4" s="815"/>
      <c r="FXP4" s="815"/>
      <c r="FXQ4" s="815"/>
      <c r="FXR4" s="815"/>
      <c r="FXS4" s="815"/>
      <c r="FXT4" s="815"/>
      <c r="FXU4" s="815"/>
      <c r="FXV4" s="815"/>
      <c r="FXW4" s="815"/>
      <c r="FXX4" s="815"/>
      <c r="FXY4" s="815"/>
      <c r="FXZ4" s="815"/>
      <c r="FYA4" s="815"/>
      <c r="FYB4" s="815"/>
      <c r="FYC4" s="815"/>
      <c r="FYD4" s="815"/>
      <c r="FYE4" s="815"/>
      <c r="FYF4" s="815"/>
      <c r="FYG4" s="815"/>
      <c r="FYH4" s="815"/>
      <c r="FYI4" s="815"/>
      <c r="FYJ4" s="815"/>
      <c r="FYK4" s="815"/>
      <c r="FYL4" s="815"/>
      <c r="FYM4" s="815"/>
      <c r="FYN4" s="815"/>
      <c r="FYO4" s="815"/>
      <c r="FYP4" s="815"/>
      <c r="FYQ4" s="815"/>
      <c r="FYR4" s="815"/>
      <c r="FYS4" s="815"/>
      <c r="FYT4" s="815"/>
      <c r="FYU4" s="815"/>
      <c r="FYV4" s="815"/>
      <c r="FYW4" s="815"/>
      <c r="FYX4" s="815"/>
      <c r="FYY4" s="815"/>
      <c r="FYZ4" s="815"/>
      <c r="FZA4" s="815"/>
      <c r="FZB4" s="815"/>
      <c r="FZC4" s="815"/>
      <c r="FZD4" s="815"/>
      <c r="FZE4" s="815"/>
      <c r="FZF4" s="815"/>
      <c r="FZG4" s="815"/>
      <c r="FZH4" s="815"/>
      <c r="FZI4" s="815"/>
      <c r="FZJ4" s="815"/>
      <c r="FZK4" s="815"/>
      <c r="FZL4" s="815"/>
      <c r="FZM4" s="815"/>
      <c r="FZN4" s="815"/>
      <c r="FZO4" s="815"/>
      <c r="FZP4" s="815"/>
      <c r="FZQ4" s="815"/>
      <c r="FZR4" s="815"/>
      <c r="FZS4" s="815"/>
      <c r="FZT4" s="815"/>
      <c r="FZU4" s="815"/>
      <c r="FZV4" s="815"/>
      <c r="FZW4" s="815"/>
      <c r="FZX4" s="815"/>
      <c r="FZY4" s="815"/>
      <c r="FZZ4" s="815"/>
      <c r="GAA4" s="815"/>
      <c r="GAB4" s="815"/>
      <c r="GAC4" s="815"/>
      <c r="GAD4" s="815"/>
      <c r="GAE4" s="815"/>
      <c r="GAF4" s="815"/>
      <c r="GAG4" s="815"/>
      <c r="GAH4" s="815"/>
      <c r="GAI4" s="815"/>
      <c r="GAJ4" s="815"/>
      <c r="GAK4" s="815"/>
      <c r="GAL4" s="815"/>
      <c r="GAM4" s="815"/>
      <c r="GAN4" s="815"/>
      <c r="GAO4" s="815"/>
      <c r="GAP4" s="815"/>
      <c r="GAQ4" s="815"/>
      <c r="GAR4" s="815"/>
      <c r="GAS4" s="815"/>
      <c r="GAT4" s="815"/>
      <c r="GAU4" s="815"/>
      <c r="GAV4" s="815"/>
      <c r="GAW4" s="815"/>
      <c r="GAX4" s="815"/>
      <c r="GAY4" s="815"/>
      <c r="GAZ4" s="815"/>
      <c r="GBA4" s="815"/>
      <c r="GBB4" s="815"/>
      <c r="GBC4" s="815"/>
      <c r="GBD4" s="815"/>
      <c r="GBE4" s="815"/>
      <c r="GBF4" s="815"/>
      <c r="GBG4" s="815"/>
      <c r="GBH4" s="815"/>
      <c r="GBI4" s="815"/>
      <c r="GBJ4" s="815"/>
      <c r="GBK4" s="815"/>
      <c r="GBL4" s="815"/>
      <c r="GBM4" s="815"/>
      <c r="GBN4" s="815"/>
      <c r="GBO4" s="815"/>
      <c r="GBP4" s="815"/>
      <c r="GBQ4" s="815"/>
      <c r="GBR4" s="815"/>
      <c r="GBS4" s="815"/>
      <c r="GBT4" s="815"/>
      <c r="GBU4" s="815"/>
      <c r="GBV4" s="815"/>
      <c r="GBW4" s="815"/>
      <c r="GBX4" s="815"/>
      <c r="GBY4" s="815"/>
      <c r="GBZ4" s="815"/>
      <c r="GCA4" s="815"/>
      <c r="GCB4" s="815"/>
      <c r="GCC4" s="815"/>
      <c r="GCD4" s="815"/>
      <c r="GCE4" s="815"/>
      <c r="GCF4" s="815"/>
      <c r="GCG4" s="815"/>
      <c r="GCH4" s="815"/>
      <c r="GCI4" s="815"/>
      <c r="GCJ4" s="815"/>
      <c r="GCK4" s="815"/>
      <c r="GCL4" s="815"/>
      <c r="GCM4" s="815"/>
      <c r="GCN4" s="815"/>
      <c r="GCO4" s="815"/>
      <c r="GCP4" s="815"/>
      <c r="GCQ4" s="815"/>
      <c r="GCR4" s="815"/>
      <c r="GCS4" s="815"/>
      <c r="GCT4" s="815"/>
      <c r="GCU4" s="815"/>
      <c r="GCV4" s="815"/>
      <c r="GCW4" s="815"/>
      <c r="GCX4" s="815"/>
      <c r="GCY4" s="815"/>
      <c r="GCZ4" s="815"/>
      <c r="GDA4" s="815"/>
      <c r="GDB4" s="815"/>
      <c r="GDC4" s="815"/>
      <c r="GDD4" s="815"/>
      <c r="GDE4" s="815"/>
      <c r="GDF4" s="815"/>
      <c r="GDG4" s="815"/>
      <c r="GDH4" s="815"/>
      <c r="GDI4" s="815"/>
      <c r="GDJ4" s="815"/>
      <c r="GDK4" s="815"/>
      <c r="GDL4" s="815"/>
      <c r="GDM4" s="815"/>
      <c r="GDN4" s="815"/>
      <c r="GDO4" s="815"/>
      <c r="GDP4" s="815"/>
      <c r="GDQ4" s="815"/>
      <c r="GDR4" s="815"/>
      <c r="GDS4" s="815"/>
      <c r="GDT4" s="815"/>
      <c r="GDU4" s="815"/>
      <c r="GDV4" s="815"/>
      <c r="GDW4" s="815"/>
      <c r="GDX4" s="815"/>
      <c r="GDY4" s="815"/>
      <c r="GDZ4" s="815"/>
      <c r="GEA4" s="815"/>
      <c r="GEB4" s="815"/>
      <c r="GEC4" s="815"/>
      <c r="GED4" s="815"/>
      <c r="GEE4" s="815"/>
      <c r="GEF4" s="815"/>
      <c r="GEG4" s="815"/>
      <c r="GEH4" s="815"/>
      <c r="GEI4" s="815"/>
      <c r="GEJ4" s="815"/>
      <c r="GEK4" s="815"/>
      <c r="GEL4" s="815"/>
      <c r="GEM4" s="815"/>
      <c r="GEN4" s="815"/>
      <c r="GEO4" s="815"/>
      <c r="GEP4" s="815"/>
      <c r="GEQ4" s="815"/>
      <c r="GER4" s="815"/>
      <c r="GES4" s="815"/>
      <c r="GET4" s="815"/>
      <c r="GEU4" s="815"/>
      <c r="GEV4" s="815"/>
      <c r="GEW4" s="815"/>
      <c r="GEX4" s="815"/>
      <c r="GEY4" s="815"/>
      <c r="GEZ4" s="815"/>
      <c r="GFA4" s="815"/>
      <c r="GFB4" s="815"/>
      <c r="GFC4" s="815"/>
      <c r="GFD4" s="815"/>
      <c r="GFE4" s="815"/>
      <c r="GFF4" s="815"/>
      <c r="GFG4" s="815"/>
      <c r="GFH4" s="815"/>
      <c r="GFI4" s="815"/>
      <c r="GFJ4" s="815"/>
      <c r="GFK4" s="815"/>
      <c r="GFL4" s="815"/>
      <c r="GFM4" s="815"/>
      <c r="GFN4" s="815"/>
      <c r="GFO4" s="815"/>
      <c r="GFP4" s="815"/>
      <c r="GFQ4" s="815"/>
      <c r="GFR4" s="815"/>
      <c r="GFS4" s="815"/>
      <c r="GFT4" s="815"/>
      <c r="GFU4" s="815"/>
      <c r="GFV4" s="815"/>
      <c r="GFW4" s="815"/>
      <c r="GFX4" s="815"/>
      <c r="GFY4" s="815"/>
      <c r="GFZ4" s="815"/>
      <c r="GGA4" s="815"/>
      <c r="GGB4" s="815"/>
      <c r="GGC4" s="815"/>
      <c r="GGD4" s="815"/>
      <c r="GGE4" s="815"/>
      <c r="GGF4" s="815"/>
      <c r="GGG4" s="815"/>
      <c r="GGH4" s="815"/>
      <c r="GGI4" s="815"/>
      <c r="GGJ4" s="815"/>
      <c r="GGK4" s="815"/>
      <c r="GGL4" s="815"/>
      <c r="GGM4" s="815"/>
      <c r="GGN4" s="815"/>
      <c r="GGO4" s="815"/>
      <c r="GGP4" s="815"/>
      <c r="GGQ4" s="815"/>
      <c r="GGR4" s="815"/>
      <c r="GGS4" s="815"/>
      <c r="GGT4" s="815"/>
      <c r="GGU4" s="815"/>
      <c r="GGV4" s="815"/>
      <c r="GGW4" s="815"/>
      <c r="GGX4" s="815"/>
      <c r="GGY4" s="815"/>
      <c r="GGZ4" s="815"/>
      <c r="GHA4" s="815"/>
      <c r="GHB4" s="815"/>
      <c r="GHC4" s="815"/>
      <c r="GHD4" s="815"/>
      <c r="GHE4" s="815"/>
      <c r="GHF4" s="815"/>
      <c r="GHG4" s="815"/>
      <c r="GHH4" s="815"/>
      <c r="GHI4" s="815"/>
      <c r="GHJ4" s="815"/>
      <c r="GHK4" s="815"/>
      <c r="GHL4" s="815"/>
      <c r="GHM4" s="815"/>
      <c r="GHN4" s="815"/>
      <c r="GHO4" s="815"/>
      <c r="GHP4" s="815"/>
      <c r="GHQ4" s="815"/>
      <c r="GHR4" s="815"/>
      <c r="GHS4" s="815"/>
      <c r="GHT4" s="815"/>
      <c r="GHU4" s="815"/>
      <c r="GHV4" s="815"/>
      <c r="GHW4" s="815"/>
      <c r="GHX4" s="815"/>
      <c r="GHY4" s="815"/>
      <c r="GHZ4" s="815"/>
      <c r="GIA4" s="815"/>
      <c r="GIB4" s="815"/>
      <c r="GIC4" s="815"/>
      <c r="GID4" s="815"/>
      <c r="GIE4" s="815"/>
      <c r="GIF4" s="815"/>
      <c r="GIG4" s="815"/>
      <c r="GIH4" s="815"/>
      <c r="GII4" s="815"/>
      <c r="GIJ4" s="815"/>
      <c r="GIK4" s="815"/>
      <c r="GIL4" s="815"/>
      <c r="GIM4" s="815"/>
      <c r="GIN4" s="815"/>
      <c r="GIO4" s="815"/>
      <c r="GIP4" s="815"/>
      <c r="GIQ4" s="815"/>
      <c r="GIR4" s="815"/>
      <c r="GIS4" s="815"/>
      <c r="GIT4" s="815"/>
      <c r="GIU4" s="815"/>
      <c r="GIV4" s="815"/>
      <c r="GIW4" s="815"/>
      <c r="GIX4" s="815"/>
      <c r="GIY4" s="815"/>
      <c r="GIZ4" s="815"/>
      <c r="GJA4" s="815"/>
      <c r="GJB4" s="815"/>
      <c r="GJC4" s="815"/>
      <c r="GJD4" s="815"/>
      <c r="GJE4" s="815"/>
      <c r="GJF4" s="815"/>
      <c r="GJG4" s="815"/>
      <c r="GJH4" s="815"/>
      <c r="GJI4" s="815"/>
      <c r="GJJ4" s="815"/>
      <c r="GJK4" s="815"/>
      <c r="GJL4" s="815"/>
      <c r="GJM4" s="815"/>
      <c r="GJN4" s="815"/>
      <c r="GJO4" s="815"/>
      <c r="GJP4" s="815"/>
      <c r="GJQ4" s="815"/>
      <c r="GJR4" s="815"/>
      <c r="GJS4" s="815"/>
      <c r="GJT4" s="815"/>
      <c r="GJU4" s="815"/>
      <c r="GJV4" s="815"/>
      <c r="GJW4" s="815"/>
      <c r="GJX4" s="815"/>
      <c r="GJY4" s="815"/>
      <c r="GJZ4" s="815"/>
      <c r="GKA4" s="815"/>
      <c r="GKB4" s="815"/>
      <c r="GKC4" s="815"/>
      <c r="GKD4" s="815"/>
      <c r="GKE4" s="815"/>
      <c r="GKF4" s="815"/>
      <c r="GKG4" s="815"/>
      <c r="GKH4" s="815"/>
      <c r="GKI4" s="815"/>
      <c r="GKJ4" s="815"/>
      <c r="GKK4" s="815"/>
      <c r="GKL4" s="815"/>
      <c r="GKM4" s="815"/>
      <c r="GKN4" s="815"/>
      <c r="GKO4" s="815"/>
      <c r="GKP4" s="815"/>
      <c r="GKQ4" s="815"/>
      <c r="GKR4" s="815"/>
      <c r="GKS4" s="815"/>
      <c r="GKT4" s="815"/>
      <c r="GKU4" s="815"/>
      <c r="GKV4" s="815"/>
      <c r="GKW4" s="815"/>
      <c r="GKX4" s="815"/>
      <c r="GKY4" s="815"/>
      <c r="GKZ4" s="815"/>
      <c r="GLA4" s="815"/>
      <c r="GLB4" s="815"/>
      <c r="GLC4" s="815"/>
      <c r="GLD4" s="815"/>
      <c r="GLE4" s="815"/>
      <c r="GLF4" s="815"/>
      <c r="GLG4" s="815"/>
      <c r="GLH4" s="815"/>
      <c r="GLI4" s="815"/>
      <c r="GLJ4" s="815"/>
      <c r="GLK4" s="815"/>
      <c r="GLL4" s="815"/>
      <c r="GLM4" s="815"/>
      <c r="GLN4" s="815"/>
      <c r="GLO4" s="815"/>
      <c r="GLP4" s="815"/>
      <c r="GLQ4" s="815"/>
      <c r="GLR4" s="815"/>
      <c r="GLS4" s="815"/>
      <c r="GLT4" s="815"/>
      <c r="GLU4" s="815"/>
      <c r="GLV4" s="815"/>
      <c r="GLW4" s="815"/>
      <c r="GLX4" s="815"/>
      <c r="GLY4" s="815"/>
      <c r="GLZ4" s="815"/>
      <c r="GMA4" s="815"/>
      <c r="GMB4" s="815"/>
      <c r="GMC4" s="815"/>
      <c r="GMD4" s="815"/>
      <c r="GME4" s="815"/>
      <c r="GMF4" s="815"/>
      <c r="GMG4" s="815"/>
      <c r="GMH4" s="815"/>
      <c r="GMI4" s="815"/>
      <c r="GMJ4" s="815"/>
      <c r="GMK4" s="815"/>
      <c r="GML4" s="815"/>
      <c r="GMM4" s="815"/>
      <c r="GMN4" s="815"/>
      <c r="GMO4" s="815"/>
      <c r="GMP4" s="815"/>
      <c r="GMQ4" s="815"/>
      <c r="GMR4" s="815"/>
      <c r="GMS4" s="815"/>
      <c r="GMT4" s="815"/>
      <c r="GMU4" s="815"/>
      <c r="GMV4" s="815"/>
      <c r="GMW4" s="815"/>
      <c r="GMX4" s="815"/>
      <c r="GMY4" s="815"/>
      <c r="GMZ4" s="815"/>
      <c r="GNA4" s="815"/>
      <c r="GNB4" s="815"/>
      <c r="GNC4" s="815"/>
      <c r="GND4" s="815"/>
      <c r="GNE4" s="815"/>
      <c r="GNF4" s="815"/>
      <c r="GNG4" s="815"/>
      <c r="GNH4" s="815"/>
      <c r="GNI4" s="815"/>
      <c r="GNJ4" s="815"/>
      <c r="GNK4" s="815"/>
      <c r="GNL4" s="815"/>
      <c r="GNM4" s="815"/>
      <c r="GNN4" s="815"/>
      <c r="GNO4" s="815"/>
      <c r="GNP4" s="815"/>
      <c r="GNQ4" s="815"/>
      <c r="GNR4" s="815"/>
      <c r="GNS4" s="815"/>
      <c r="GNT4" s="815"/>
      <c r="GNU4" s="815"/>
      <c r="GNV4" s="815"/>
      <c r="GNW4" s="815"/>
      <c r="GNX4" s="815"/>
      <c r="GNY4" s="815"/>
      <c r="GNZ4" s="815"/>
      <c r="GOA4" s="815"/>
      <c r="GOB4" s="815"/>
      <c r="GOC4" s="815"/>
      <c r="GOD4" s="815"/>
      <c r="GOE4" s="815"/>
      <c r="GOF4" s="815"/>
      <c r="GOG4" s="815"/>
      <c r="GOH4" s="815"/>
      <c r="GOI4" s="815"/>
      <c r="GOJ4" s="815"/>
      <c r="GOK4" s="815"/>
      <c r="GOL4" s="815"/>
      <c r="GOM4" s="815"/>
      <c r="GON4" s="815"/>
      <c r="GOO4" s="815"/>
      <c r="GOP4" s="815"/>
      <c r="GOQ4" s="815"/>
      <c r="GOR4" s="815"/>
      <c r="GOS4" s="815"/>
      <c r="GOT4" s="815"/>
      <c r="GOU4" s="815"/>
      <c r="GOV4" s="815"/>
      <c r="GOW4" s="815"/>
      <c r="GOX4" s="815"/>
      <c r="GOY4" s="815"/>
      <c r="GOZ4" s="815"/>
      <c r="GPA4" s="815"/>
      <c r="GPB4" s="815"/>
      <c r="GPC4" s="815"/>
      <c r="GPD4" s="815"/>
      <c r="GPE4" s="815"/>
      <c r="GPF4" s="815"/>
      <c r="GPG4" s="815"/>
      <c r="GPH4" s="815"/>
      <c r="GPI4" s="815"/>
      <c r="GPJ4" s="815"/>
      <c r="GPK4" s="815"/>
      <c r="GPL4" s="815"/>
      <c r="GPM4" s="815"/>
      <c r="GPN4" s="815"/>
      <c r="GPO4" s="815"/>
      <c r="GPP4" s="815"/>
      <c r="GPQ4" s="815"/>
      <c r="GPR4" s="815"/>
      <c r="GPS4" s="815"/>
      <c r="GPT4" s="815"/>
      <c r="GPU4" s="815"/>
      <c r="GPV4" s="815"/>
      <c r="GPW4" s="815"/>
      <c r="GPX4" s="815"/>
      <c r="GPY4" s="815"/>
      <c r="GPZ4" s="815"/>
      <c r="GQA4" s="815"/>
      <c r="GQB4" s="815"/>
      <c r="GQC4" s="815"/>
      <c r="GQD4" s="815"/>
      <c r="GQE4" s="815"/>
      <c r="GQF4" s="815"/>
      <c r="GQG4" s="815"/>
      <c r="GQH4" s="815"/>
      <c r="GQI4" s="815"/>
      <c r="GQJ4" s="815"/>
      <c r="GQK4" s="815"/>
      <c r="GQL4" s="815"/>
      <c r="GQM4" s="815"/>
      <c r="GQN4" s="815"/>
      <c r="GQO4" s="815"/>
      <c r="GQP4" s="815"/>
      <c r="GQQ4" s="815"/>
      <c r="GQR4" s="815"/>
      <c r="GQS4" s="815"/>
      <c r="GQT4" s="815"/>
      <c r="GQU4" s="815"/>
      <c r="GQV4" s="815"/>
      <c r="GQW4" s="815"/>
      <c r="GQX4" s="815"/>
      <c r="GQY4" s="815"/>
      <c r="GQZ4" s="815"/>
      <c r="GRA4" s="815"/>
      <c r="GRB4" s="815"/>
      <c r="GRC4" s="815"/>
      <c r="GRD4" s="815"/>
      <c r="GRE4" s="815"/>
      <c r="GRF4" s="815"/>
      <c r="GRG4" s="815"/>
      <c r="GRH4" s="815"/>
      <c r="GRI4" s="815"/>
      <c r="GRJ4" s="815"/>
      <c r="GRK4" s="815"/>
      <c r="GRL4" s="815"/>
      <c r="GRM4" s="815"/>
      <c r="GRN4" s="815"/>
      <c r="GRO4" s="815"/>
      <c r="GRP4" s="815"/>
      <c r="GRQ4" s="815"/>
      <c r="GRR4" s="815"/>
      <c r="GRS4" s="815"/>
      <c r="GRT4" s="815"/>
      <c r="GRU4" s="815"/>
      <c r="GRV4" s="815"/>
      <c r="GRW4" s="815"/>
      <c r="GRX4" s="815"/>
      <c r="GRY4" s="815"/>
      <c r="GRZ4" s="815"/>
      <c r="GSA4" s="815"/>
      <c r="GSB4" s="815"/>
      <c r="GSC4" s="815"/>
      <c r="GSD4" s="815"/>
      <c r="GSE4" s="815"/>
      <c r="GSF4" s="815"/>
      <c r="GSG4" s="815"/>
      <c r="GSH4" s="815"/>
      <c r="GSI4" s="815"/>
      <c r="GSJ4" s="815"/>
      <c r="GSK4" s="815"/>
      <c r="GSL4" s="815"/>
      <c r="GSM4" s="815"/>
      <c r="GSN4" s="815"/>
      <c r="GSO4" s="815"/>
      <c r="GSP4" s="815"/>
      <c r="GSQ4" s="815"/>
      <c r="GSR4" s="815"/>
      <c r="GSS4" s="815"/>
      <c r="GST4" s="815"/>
      <c r="GSU4" s="815"/>
      <c r="GSV4" s="815"/>
      <c r="GSW4" s="815"/>
      <c r="GSX4" s="815"/>
      <c r="GSY4" s="815"/>
      <c r="GSZ4" s="815"/>
      <c r="GTA4" s="815"/>
      <c r="GTB4" s="815"/>
      <c r="GTC4" s="815"/>
      <c r="GTD4" s="815"/>
      <c r="GTE4" s="815"/>
      <c r="GTF4" s="815"/>
      <c r="GTG4" s="815"/>
      <c r="GTH4" s="815"/>
      <c r="GTI4" s="815"/>
      <c r="GTJ4" s="815"/>
      <c r="GTK4" s="815"/>
      <c r="GTL4" s="815"/>
      <c r="GTM4" s="815"/>
      <c r="GTN4" s="815"/>
      <c r="GTO4" s="815"/>
      <c r="GTP4" s="815"/>
      <c r="GTQ4" s="815"/>
      <c r="GTR4" s="815"/>
      <c r="GTS4" s="815"/>
      <c r="GTT4" s="815"/>
      <c r="GTU4" s="815"/>
      <c r="GTV4" s="815"/>
      <c r="GTW4" s="815"/>
      <c r="GTX4" s="815"/>
      <c r="GTY4" s="815"/>
      <c r="GTZ4" s="815"/>
      <c r="GUA4" s="815"/>
      <c r="GUB4" s="815"/>
      <c r="GUC4" s="815"/>
      <c r="GUD4" s="815"/>
      <c r="GUE4" s="815"/>
      <c r="GUF4" s="815"/>
      <c r="GUG4" s="815"/>
      <c r="GUH4" s="815"/>
      <c r="GUI4" s="815"/>
      <c r="GUJ4" s="815"/>
      <c r="GUK4" s="815"/>
      <c r="GUL4" s="815"/>
      <c r="GUM4" s="815"/>
      <c r="GUN4" s="815"/>
      <c r="GUO4" s="815"/>
      <c r="GUP4" s="815"/>
      <c r="GUQ4" s="815"/>
      <c r="GUR4" s="815"/>
      <c r="GUS4" s="815"/>
      <c r="GUT4" s="815"/>
      <c r="GUU4" s="815"/>
      <c r="GUV4" s="815"/>
      <c r="GUW4" s="815"/>
      <c r="GUX4" s="815"/>
      <c r="GUY4" s="815"/>
      <c r="GUZ4" s="815"/>
      <c r="GVA4" s="815"/>
      <c r="GVB4" s="815"/>
      <c r="GVC4" s="815"/>
      <c r="GVD4" s="815"/>
      <c r="GVE4" s="815"/>
      <c r="GVF4" s="815"/>
      <c r="GVG4" s="815"/>
      <c r="GVH4" s="815"/>
      <c r="GVI4" s="815"/>
      <c r="GVJ4" s="815"/>
      <c r="GVK4" s="815"/>
      <c r="GVL4" s="815"/>
      <c r="GVM4" s="815"/>
      <c r="GVN4" s="815"/>
      <c r="GVO4" s="815"/>
      <c r="GVP4" s="815"/>
      <c r="GVQ4" s="815"/>
      <c r="GVR4" s="815"/>
      <c r="GVS4" s="815"/>
      <c r="GVT4" s="815"/>
      <c r="GVU4" s="815"/>
      <c r="GVV4" s="815"/>
      <c r="GVW4" s="815"/>
      <c r="GVX4" s="815"/>
      <c r="GVY4" s="815"/>
      <c r="GVZ4" s="815"/>
      <c r="GWA4" s="815"/>
      <c r="GWB4" s="815"/>
      <c r="GWC4" s="815"/>
      <c r="GWD4" s="815"/>
      <c r="GWE4" s="815"/>
      <c r="GWF4" s="815"/>
      <c r="GWG4" s="815"/>
      <c r="GWH4" s="815"/>
      <c r="GWI4" s="815"/>
      <c r="GWJ4" s="815"/>
      <c r="GWK4" s="815"/>
      <c r="GWL4" s="815"/>
      <c r="GWM4" s="815"/>
      <c r="GWN4" s="815"/>
      <c r="GWO4" s="815"/>
      <c r="GWP4" s="815"/>
      <c r="GWQ4" s="815"/>
      <c r="GWR4" s="815"/>
      <c r="GWS4" s="815"/>
      <c r="GWT4" s="815"/>
      <c r="GWU4" s="815"/>
      <c r="GWV4" s="815"/>
      <c r="GWW4" s="815"/>
      <c r="GWX4" s="815"/>
      <c r="GWY4" s="815"/>
      <c r="GWZ4" s="815"/>
      <c r="GXA4" s="815"/>
      <c r="GXB4" s="815"/>
      <c r="GXC4" s="815"/>
      <c r="GXD4" s="815"/>
      <c r="GXE4" s="815"/>
      <c r="GXF4" s="815"/>
      <c r="GXG4" s="815"/>
      <c r="GXH4" s="815"/>
      <c r="GXI4" s="815"/>
      <c r="GXJ4" s="815"/>
      <c r="GXK4" s="815"/>
      <c r="GXL4" s="815"/>
      <c r="GXM4" s="815"/>
      <c r="GXN4" s="815"/>
      <c r="GXO4" s="815"/>
      <c r="GXP4" s="815"/>
      <c r="GXQ4" s="815"/>
      <c r="GXR4" s="815"/>
      <c r="GXS4" s="815"/>
      <c r="GXT4" s="815"/>
      <c r="GXU4" s="815"/>
      <c r="GXV4" s="815"/>
      <c r="GXW4" s="815"/>
      <c r="GXX4" s="815"/>
      <c r="GXY4" s="815"/>
      <c r="GXZ4" s="815"/>
      <c r="GYA4" s="815"/>
      <c r="GYB4" s="815"/>
      <c r="GYC4" s="815"/>
      <c r="GYD4" s="815"/>
      <c r="GYE4" s="815"/>
      <c r="GYF4" s="815"/>
      <c r="GYG4" s="815"/>
      <c r="GYH4" s="815"/>
      <c r="GYI4" s="815"/>
      <c r="GYJ4" s="815"/>
      <c r="GYK4" s="815"/>
      <c r="GYL4" s="815"/>
      <c r="GYM4" s="815"/>
      <c r="GYN4" s="815"/>
      <c r="GYO4" s="815"/>
      <c r="GYP4" s="815"/>
      <c r="GYQ4" s="815"/>
      <c r="GYR4" s="815"/>
      <c r="GYS4" s="815"/>
      <c r="GYT4" s="815"/>
      <c r="GYU4" s="815"/>
      <c r="GYV4" s="815"/>
      <c r="GYW4" s="815"/>
      <c r="GYX4" s="815"/>
      <c r="GYY4" s="815"/>
      <c r="GYZ4" s="815"/>
      <c r="GZA4" s="815"/>
      <c r="GZB4" s="815"/>
      <c r="GZC4" s="815"/>
      <c r="GZD4" s="815"/>
      <c r="GZE4" s="815"/>
      <c r="GZF4" s="815"/>
      <c r="GZG4" s="815"/>
      <c r="GZH4" s="815"/>
      <c r="GZI4" s="815"/>
      <c r="GZJ4" s="815"/>
      <c r="GZK4" s="815"/>
      <c r="GZL4" s="815"/>
      <c r="GZM4" s="815"/>
      <c r="GZN4" s="815"/>
      <c r="GZO4" s="815"/>
      <c r="GZP4" s="815"/>
      <c r="GZQ4" s="815"/>
      <c r="GZR4" s="815"/>
      <c r="GZS4" s="815"/>
      <c r="GZT4" s="815"/>
      <c r="GZU4" s="815"/>
      <c r="GZV4" s="815"/>
      <c r="GZW4" s="815"/>
      <c r="GZX4" s="815"/>
      <c r="GZY4" s="815"/>
      <c r="GZZ4" s="815"/>
      <c r="HAA4" s="815"/>
      <c r="HAB4" s="815"/>
      <c r="HAC4" s="815"/>
      <c r="HAD4" s="815"/>
      <c r="HAE4" s="815"/>
      <c r="HAF4" s="815"/>
      <c r="HAG4" s="815"/>
      <c r="HAH4" s="815"/>
      <c r="HAI4" s="815"/>
      <c r="HAJ4" s="815"/>
      <c r="HAK4" s="815"/>
      <c r="HAL4" s="815"/>
      <c r="HAM4" s="815"/>
      <c r="HAN4" s="815"/>
      <c r="HAO4" s="815"/>
      <c r="HAP4" s="815"/>
      <c r="HAQ4" s="815"/>
      <c r="HAR4" s="815"/>
      <c r="HAS4" s="815"/>
      <c r="HAT4" s="815"/>
      <c r="HAU4" s="815"/>
      <c r="HAV4" s="815"/>
      <c r="HAW4" s="815"/>
      <c r="HAX4" s="815"/>
      <c r="HAY4" s="815"/>
      <c r="HAZ4" s="815"/>
      <c r="HBA4" s="815"/>
      <c r="HBB4" s="815"/>
      <c r="HBC4" s="815"/>
      <c r="HBD4" s="815"/>
      <c r="HBE4" s="815"/>
      <c r="HBF4" s="815"/>
      <c r="HBG4" s="815"/>
      <c r="HBH4" s="815"/>
      <c r="HBI4" s="815"/>
      <c r="HBJ4" s="815"/>
      <c r="HBK4" s="815"/>
      <c r="HBL4" s="815"/>
      <c r="HBM4" s="815"/>
      <c r="HBN4" s="815"/>
      <c r="HBO4" s="815"/>
      <c r="HBP4" s="815"/>
      <c r="HBQ4" s="815"/>
      <c r="HBR4" s="815"/>
      <c r="HBS4" s="815"/>
      <c r="HBT4" s="815"/>
      <c r="HBU4" s="815"/>
      <c r="HBV4" s="815"/>
      <c r="HBW4" s="815"/>
      <c r="HBX4" s="815"/>
      <c r="HBY4" s="815"/>
      <c r="HBZ4" s="815"/>
      <c r="HCA4" s="815"/>
      <c r="HCB4" s="815"/>
      <c r="HCC4" s="815"/>
      <c r="HCD4" s="815"/>
      <c r="HCE4" s="815"/>
      <c r="HCF4" s="815"/>
      <c r="HCG4" s="815"/>
      <c r="HCH4" s="815"/>
      <c r="HCI4" s="815"/>
      <c r="HCJ4" s="815"/>
      <c r="HCK4" s="815"/>
      <c r="HCL4" s="815"/>
      <c r="HCM4" s="815"/>
      <c r="HCN4" s="815"/>
      <c r="HCO4" s="815"/>
      <c r="HCP4" s="815"/>
      <c r="HCQ4" s="815"/>
      <c r="HCR4" s="815"/>
      <c r="HCS4" s="815"/>
      <c r="HCT4" s="815"/>
      <c r="HCU4" s="815"/>
      <c r="HCV4" s="815"/>
      <c r="HCW4" s="815"/>
      <c r="HCX4" s="815"/>
      <c r="HCY4" s="815"/>
      <c r="HCZ4" s="815"/>
      <c r="HDA4" s="815"/>
      <c r="HDB4" s="815"/>
      <c r="HDC4" s="815"/>
      <c r="HDD4" s="815"/>
      <c r="HDE4" s="815"/>
      <c r="HDF4" s="815"/>
      <c r="HDG4" s="815"/>
      <c r="HDH4" s="815"/>
      <c r="HDI4" s="815"/>
      <c r="HDJ4" s="815"/>
      <c r="HDK4" s="815"/>
      <c r="HDL4" s="815"/>
      <c r="HDM4" s="815"/>
      <c r="HDN4" s="815"/>
      <c r="HDO4" s="815"/>
      <c r="HDP4" s="815"/>
      <c r="HDQ4" s="815"/>
      <c r="HDR4" s="815"/>
      <c r="HDS4" s="815"/>
      <c r="HDT4" s="815"/>
      <c r="HDU4" s="815"/>
      <c r="HDV4" s="815"/>
      <c r="HDW4" s="815"/>
      <c r="HDX4" s="815"/>
      <c r="HDY4" s="815"/>
      <c r="HDZ4" s="815"/>
      <c r="HEA4" s="815"/>
      <c r="HEB4" s="815"/>
      <c r="HEC4" s="815"/>
      <c r="HED4" s="815"/>
      <c r="HEE4" s="815"/>
      <c r="HEF4" s="815"/>
      <c r="HEG4" s="815"/>
      <c r="HEH4" s="815"/>
      <c r="HEI4" s="815"/>
      <c r="HEJ4" s="815"/>
      <c r="HEK4" s="815"/>
      <c r="HEL4" s="815"/>
      <c r="HEM4" s="815"/>
      <c r="HEN4" s="815"/>
      <c r="HEO4" s="815"/>
      <c r="HEP4" s="815"/>
      <c r="HEQ4" s="815"/>
      <c r="HER4" s="815"/>
      <c r="HES4" s="815"/>
      <c r="HET4" s="815"/>
      <c r="HEU4" s="815"/>
      <c r="HEV4" s="815"/>
      <c r="HEW4" s="815"/>
      <c r="HEX4" s="815"/>
      <c r="HEY4" s="815"/>
      <c r="HEZ4" s="815"/>
      <c r="HFA4" s="815"/>
      <c r="HFB4" s="815"/>
      <c r="HFC4" s="815"/>
      <c r="HFD4" s="815"/>
      <c r="HFE4" s="815"/>
      <c r="HFF4" s="815"/>
      <c r="HFG4" s="815"/>
      <c r="HFH4" s="815"/>
      <c r="HFI4" s="815"/>
      <c r="HFJ4" s="815"/>
      <c r="HFK4" s="815"/>
      <c r="HFL4" s="815"/>
      <c r="HFM4" s="815"/>
      <c r="HFN4" s="815"/>
      <c r="HFO4" s="815"/>
      <c r="HFP4" s="815"/>
      <c r="HFQ4" s="815"/>
      <c r="HFR4" s="815"/>
      <c r="HFS4" s="815"/>
      <c r="HFT4" s="815"/>
      <c r="HFU4" s="815"/>
      <c r="HFV4" s="815"/>
      <c r="HFW4" s="815"/>
      <c r="HFX4" s="815"/>
      <c r="HFY4" s="815"/>
      <c r="HFZ4" s="815"/>
      <c r="HGA4" s="815"/>
      <c r="HGB4" s="815"/>
      <c r="HGC4" s="815"/>
      <c r="HGD4" s="815"/>
      <c r="HGE4" s="815"/>
      <c r="HGF4" s="815"/>
      <c r="HGG4" s="815"/>
      <c r="HGH4" s="815"/>
      <c r="HGI4" s="815"/>
      <c r="HGJ4" s="815"/>
      <c r="HGK4" s="815"/>
      <c r="HGL4" s="815"/>
      <c r="HGM4" s="815"/>
      <c r="HGN4" s="815"/>
      <c r="HGO4" s="815"/>
      <c r="HGP4" s="815"/>
      <c r="HGQ4" s="815"/>
      <c r="HGR4" s="815"/>
      <c r="HGS4" s="815"/>
      <c r="HGT4" s="815"/>
      <c r="HGU4" s="815"/>
      <c r="HGV4" s="815"/>
      <c r="HGW4" s="815"/>
      <c r="HGX4" s="815"/>
      <c r="HGY4" s="815"/>
      <c r="HGZ4" s="815"/>
      <c r="HHA4" s="815"/>
      <c r="HHB4" s="815"/>
      <c r="HHC4" s="815"/>
      <c r="HHD4" s="815"/>
      <c r="HHE4" s="815"/>
      <c r="HHF4" s="815"/>
      <c r="HHG4" s="815"/>
      <c r="HHH4" s="815"/>
      <c r="HHI4" s="815"/>
      <c r="HHJ4" s="815"/>
      <c r="HHK4" s="815"/>
      <c r="HHL4" s="815"/>
      <c r="HHM4" s="815"/>
      <c r="HHN4" s="815"/>
      <c r="HHO4" s="815"/>
      <c r="HHP4" s="815"/>
      <c r="HHQ4" s="815"/>
      <c r="HHR4" s="815"/>
      <c r="HHS4" s="815"/>
      <c r="HHT4" s="815"/>
      <c r="HHU4" s="815"/>
      <c r="HHV4" s="815"/>
      <c r="HHW4" s="815"/>
      <c r="HHX4" s="815"/>
      <c r="HHY4" s="815"/>
      <c r="HHZ4" s="815"/>
      <c r="HIA4" s="815"/>
      <c r="HIB4" s="815"/>
      <c r="HIC4" s="815"/>
      <c r="HID4" s="815"/>
      <c r="HIE4" s="815"/>
      <c r="HIF4" s="815"/>
      <c r="HIG4" s="815"/>
      <c r="HIH4" s="815"/>
      <c r="HII4" s="815"/>
      <c r="HIJ4" s="815"/>
      <c r="HIK4" s="815"/>
      <c r="HIL4" s="815"/>
      <c r="HIM4" s="815"/>
      <c r="HIN4" s="815"/>
      <c r="HIO4" s="815"/>
      <c r="HIP4" s="815"/>
      <c r="HIQ4" s="815"/>
      <c r="HIR4" s="815"/>
      <c r="HIS4" s="815"/>
      <c r="HIT4" s="815"/>
      <c r="HIU4" s="815"/>
      <c r="HIV4" s="815"/>
      <c r="HIW4" s="815"/>
      <c r="HIX4" s="815"/>
      <c r="HIY4" s="815"/>
      <c r="HIZ4" s="815"/>
      <c r="HJA4" s="815"/>
      <c r="HJB4" s="815"/>
      <c r="HJC4" s="815"/>
      <c r="HJD4" s="815"/>
      <c r="HJE4" s="815"/>
      <c r="HJF4" s="815"/>
      <c r="HJG4" s="815"/>
      <c r="HJH4" s="815"/>
      <c r="HJI4" s="815"/>
      <c r="HJJ4" s="815"/>
      <c r="HJK4" s="815"/>
      <c r="HJL4" s="815"/>
      <c r="HJM4" s="815"/>
      <c r="HJN4" s="815"/>
      <c r="HJO4" s="815"/>
      <c r="HJP4" s="815"/>
      <c r="HJQ4" s="815"/>
      <c r="HJR4" s="815"/>
      <c r="HJS4" s="815"/>
      <c r="HJT4" s="815"/>
      <c r="HJU4" s="815"/>
      <c r="HJV4" s="815"/>
      <c r="HJW4" s="815"/>
      <c r="HJX4" s="815"/>
      <c r="HJY4" s="815"/>
      <c r="HJZ4" s="815"/>
      <c r="HKA4" s="815"/>
      <c r="HKB4" s="815"/>
      <c r="HKC4" s="815"/>
      <c r="HKD4" s="815"/>
      <c r="HKE4" s="815"/>
      <c r="HKF4" s="815"/>
      <c r="HKG4" s="815"/>
      <c r="HKH4" s="815"/>
      <c r="HKI4" s="815"/>
      <c r="HKJ4" s="815"/>
      <c r="HKK4" s="815"/>
      <c r="HKL4" s="815"/>
      <c r="HKM4" s="815"/>
      <c r="HKN4" s="815"/>
      <c r="HKO4" s="815"/>
      <c r="HKP4" s="815"/>
      <c r="HKQ4" s="815"/>
      <c r="HKR4" s="815"/>
      <c r="HKS4" s="815"/>
      <c r="HKT4" s="815"/>
      <c r="HKU4" s="815"/>
      <c r="HKV4" s="815"/>
      <c r="HKW4" s="815"/>
      <c r="HKX4" s="815"/>
      <c r="HKY4" s="815"/>
      <c r="HKZ4" s="815"/>
      <c r="HLA4" s="815"/>
      <c r="HLB4" s="815"/>
      <c r="HLC4" s="815"/>
      <c r="HLD4" s="815"/>
      <c r="HLE4" s="815"/>
      <c r="HLF4" s="815"/>
      <c r="HLG4" s="815"/>
      <c r="HLH4" s="815"/>
      <c r="HLI4" s="815"/>
      <c r="HLJ4" s="815"/>
      <c r="HLK4" s="815"/>
      <c r="HLL4" s="815"/>
      <c r="HLM4" s="815"/>
      <c r="HLN4" s="815"/>
      <c r="HLO4" s="815"/>
      <c r="HLP4" s="815"/>
      <c r="HLQ4" s="815"/>
      <c r="HLR4" s="815"/>
      <c r="HLS4" s="815"/>
      <c r="HLT4" s="815"/>
      <c r="HLU4" s="815"/>
      <c r="HLV4" s="815"/>
      <c r="HLW4" s="815"/>
      <c r="HLX4" s="815"/>
      <c r="HLY4" s="815"/>
      <c r="HLZ4" s="815"/>
      <c r="HMA4" s="815"/>
      <c r="HMB4" s="815"/>
      <c r="HMC4" s="815"/>
      <c r="HMD4" s="815"/>
      <c r="HME4" s="815"/>
      <c r="HMF4" s="815"/>
      <c r="HMG4" s="815"/>
      <c r="HMH4" s="815"/>
      <c r="HMI4" s="815"/>
      <c r="HMJ4" s="815"/>
      <c r="HMK4" s="815"/>
      <c r="HML4" s="815"/>
      <c r="HMM4" s="815"/>
      <c r="HMN4" s="815"/>
      <c r="HMO4" s="815"/>
      <c r="HMP4" s="815"/>
      <c r="HMQ4" s="815"/>
      <c r="HMR4" s="815"/>
      <c r="HMS4" s="815"/>
      <c r="HMT4" s="815"/>
      <c r="HMU4" s="815"/>
      <c r="HMV4" s="815"/>
      <c r="HMW4" s="815"/>
      <c r="HMX4" s="815"/>
      <c r="HMY4" s="815"/>
      <c r="HMZ4" s="815"/>
      <c r="HNA4" s="815"/>
      <c r="HNB4" s="815"/>
      <c r="HNC4" s="815"/>
      <c r="HND4" s="815"/>
      <c r="HNE4" s="815"/>
      <c r="HNF4" s="815"/>
      <c r="HNG4" s="815"/>
      <c r="HNH4" s="815"/>
      <c r="HNI4" s="815"/>
      <c r="HNJ4" s="815"/>
      <c r="HNK4" s="815"/>
      <c r="HNL4" s="815"/>
      <c r="HNM4" s="815"/>
      <c r="HNN4" s="815"/>
      <c r="HNO4" s="815"/>
      <c r="HNP4" s="815"/>
      <c r="HNQ4" s="815"/>
      <c r="HNR4" s="815"/>
      <c r="HNS4" s="815"/>
      <c r="HNT4" s="815"/>
      <c r="HNU4" s="815"/>
      <c r="HNV4" s="815"/>
      <c r="HNW4" s="815"/>
      <c r="HNX4" s="815"/>
      <c r="HNY4" s="815"/>
      <c r="HNZ4" s="815"/>
      <c r="HOA4" s="815"/>
      <c r="HOB4" s="815"/>
      <c r="HOC4" s="815"/>
      <c r="HOD4" s="815"/>
      <c r="HOE4" s="815"/>
      <c r="HOF4" s="815"/>
      <c r="HOG4" s="815"/>
      <c r="HOH4" s="815"/>
      <c r="HOI4" s="815"/>
      <c r="HOJ4" s="815"/>
      <c r="HOK4" s="815"/>
      <c r="HOL4" s="815"/>
      <c r="HOM4" s="815"/>
      <c r="HON4" s="815"/>
      <c r="HOO4" s="815"/>
      <c r="HOP4" s="815"/>
      <c r="HOQ4" s="815"/>
      <c r="HOR4" s="815"/>
      <c r="HOS4" s="815"/>
      <c r="HOT4" s="815"/>
      <c r="HOU4" s="815"/>
      <c r="HOV4" s="815"/>
      <c r="HOW4" s="815"/>
      <c r="HOX4" s="815"/>
      <c r="HOY4" s="815"/>
      <c r="HOZ4" s="815"/>
      <c r="HPA4" s="815"/>
      <c r="HPB4" s="815"/>
      <c r="HPC4" s="815"/>
      <c r="HPD4" s="815"/>
      <c r="HPE4" s="815"/>
      <c r="HPF4" s="815"/>
      <c r="HPG4" s="815"/>
      <c r="HPH4" s="815"/>
      <c r="HPI4" s="815"/>
      <c r="HPJ4" s="815"/>
      <c r="HPK4" s="815"/>
      <c r="HPL4" s="815"/>
      <c r="HPM4" s="815"/>
      <c r="HPN4" s="815"/>
      <c r="HPO4" s="815"/>
      <c r="HPP4" s="815"/>
      <c r="HPQ4" s="815"/>
      <c r="HPR4" s="815"/>
      <c r="HPS4" s="815"/>
      <c r="HPT4" s="815"/>
      <c r="HPU4" s="815"/>
      <c r="HPV4" s="815"/>
      <c r="HPW4" s="815"/>
      <c r="HPX4" s="815"/>
      <c r="HPY4" s="815"/>
      <c r="HPZ4" s="815"/>
      <c r="HQA4" s="815"/>
      <c r="HQB4" s="815"/>
      <c r="HQC4" s="815"/>
      <c r="HQD4" s="815"/>
      <c r="HQE4" s="815"/>
      <c r="HQF4" s="815"/>
      <c r="HQG4" s="815"/>
      <c r="HQH4" s="815"/>
      <c r="HQI4" s="815"/>
      <c r="HQJ4" s="815"/>
      <c r="HQK4" s="815"/>
      <c r="HQL4" s="815"/>
      <c r="HQM4" s="815"/>
      <c r="HQN4" s="815"/>
      <c r="HQO4" s="815"/>
      <c r="HQP4" s="815"/>
      <c r="HQQ4" s="815"/>
      <c r="HQR4" s="815"/>
      <c r="HQS4" s="815"/>
      <c r="HQT4" s="815"/>
      <c r="HQU4" s="815"/>
      <c r="HQV4" s="815"/>
      <c r="HQW4" s="815"/>
      <c r="HQX4" s="815"/>
      <c r="HQY4" s="815"/>
      <c r="HQZ4" s="815"/>
      <c r="HRA4" s="815"/>
      <c r="HRB4" s="815"/>
      <c r="HRC4" s="815"/>
      <c r="HRD4" s="815"/>
      <c r="HRE4" s="815"/>
      <c r="HRF4" s="815"/>
      <c r="HRG4" s="815"/>
      <c r="HRH4" s="815"/>
      <c r="HRI4" s="815"/>
      <c r="HRJ4" s="815"/>
      <c r="HRK4" s="815"/>
      <c r="HRL4" s="815"/>
      <c r="HRM4" s="815"/>
      <c r="HRN4" s="815"/>
      <c r="HRO4" s="815"/>
      <c r="HRP4" s="815"/>
      <c r="HRQ4" s="815"/>
      <c r="HRR4" s="815"/>
      <c r="HRS4" s="815"/>
      <c r="HRT4" s="815"/>
      <c r="HRU4" s="815"/>
      <c r="HRV4" s="815"/>
      <c r="HRW4" s="815"/>
      <c r="HRX4" s="815"/>
      <c r="HRY4" s="815"/>
      <c r="HRZ4" s="815"/>
      <c r="HSA4" s="815"/>
      <c r="HSB4" s="815"/>
      <c r="HSC4" s="815"/>
      <c r="HSD4" s="815"/>
      <c r="HSE4" s="815"/>
      <c r="HSF4" s="815"/>
      <c r="HSG4" s="815"/>
      <c r="HSH4" s="815"/>
      <c r="HSI4" s="815"/>
      <c r="HSJ4" s="815"/>
      <c r="HSK4" s="815"/>
      <c r="HSL4" s="815"/>
      <c r="HSM4" s="815"/>
      <c r="HSN4" s="815"/>
      <c r="HSO4" s="815"/>
      <c r="HSP4" s="815"/>
      <c r="HSQ4" s="815"/>
      <c r="HSR4" s="815"/>
      <c r="HSS4" s="815"/>
      <c r="HST4" s="815"/>
      <c r="HSU4" s="815"/>
      <c r="HSV4" s="815"/>
      <c r="HSW4" s="815"/>
      <c r="HSX4" s="815"/>
      <c r="HSY4" s="815"/>
      <c r="HSZ4" s="815"/>
      <c r="HTA4" s="815"/>
      <c r="HTB4" s="815"/>
      <c r="HTC4" s="815"/>
      <c r="HTD4" s="815"/>
      <c r="HTE4" s="815"/>
      <c r="HTF4" s="815"/>
      <c r="HTG4" s="815"/>
      <c r="HTH4" s="815"/>
      <c r="HTI4" s="815"/>
      <c r="HTJ4" s="815"/>
      <c r="HTK4" s="815"/>
      <c r="HTL4" s="815"/>
      <c r="HTM4" s="815"/>
      <c r="HTN4" s="815"/>
      <c r="HTO4" s="815"/>
      <c r="HTP4" s="815"/>
      <c r="HTQ4" s="815"/>
      <c r="HTR4" s="815"/>
      <c r="HTS4" s="815"/>
      <c r="HTT4" s="815"/>
      <c r="HTU4" s="815"/>
      <c r="HTV4" s="815"/>
      <c r="HTW4" s="815"/>
      <c r="HTX4" s="815"/>
      <c r="HTY4" s="815"/>
      <c r="HTZ4" s="815"/>
      <c r="HUA4" s="815"/>
      <c r="HUB4" s="815"/>
      <c r="HUC4" s="815"/>
      <c r="HUD4" s="815"/>
      <c r="HUE4" s="815"/>
      <c r="HUF4" s="815"/>
      <c r="HUG4" s="815"/>
      <c r="HUH4" s="815"/>
      <c r="HUI4" s="815"/>
      <c r="HUJ4" s="815"/>
      <c r="HUK4" s="815"/>
      <c r="HUL4" s="815"/>
      <c r="HUM4" s="815"/>
      <c r="HUN4" s="815"/>
      <c r="HUO4" s="815"/>
      <c r="HUP4" s="815"/>
      <c r="HUQ4" s="815"/>
      <c r="HUR4" s="815"/>
      <c r="HUS4" s="815"/>
      <c r="HUT4" s="815"/>
      <c r="HUU4" s="815"/>
      <c r="HUV4" s="815"/>
      <c r="HUW4" s="815"/>
      <c r="HUX4" s="815"/>
      <c r="HUY4" s="815"/>
      <c r="HUZ4" s="815"/>
      <c r="HVA4" s="815"/>
      <c r="HVB4" s="815"/>
      <c r="HVC4" s="815"/>
      <c r="HVD4" s="815"/>
      <c r="HVE4" s="815"/>
      <c r="HVF4" s="815"/>
      <c r="HVG4" s="815"/>
      <c r="HVH4" s="815"/>
      <c r="HVI4" s="815"/>
      <c r="HVJ4" s="815"/>
      <c r="HVK4" s="815"/>
      <c r="HVL4" s="815"/>
      <c r="HVM4" s="815"/>
      <c r="HVN4" s="815"/>
      <c r="HVO4" s="815"/>
      <c r="HVP4" s="815"/>
      <c r="HVQ4" s="815"/>
      <c r="HVR4" s="815"/>
      <c r="HVS4" s="815"/>
      <c r="HVT4" s="815"/>
      <c r="HVU4" s="815"/>
      <c r="HVV4" s="815"/>
      <c r="HVW4" s="815"/>
      <c r="HVX4" s="815"/>
      <c r="HVY4" s="815"/>
      <c r="HVZ4" s="815"/>
      <c r="HWA4" s="815"/>
      <c r="HWB4" s="815"/>
      <c r="HWC4" s="815"/>
      <c r="HWD4" s="815"/>
      <c r="HWE4" s="815"/>
      <c r="HWF4" s="815"/>
      <c r="HWG4" s="815"/>
      <c r="HWH4" s="815"/>
      <c r="HWI4" s="815"/>
      <c r="HWJ4" s="815"/>
      <c r="HWK4" s="815"/>
      <c r="HWL4" s="815"/>
      <c r="HWM4" s="815"/>
      <c r="HWN4" s="815"/>
      <c r="HWO4" s="815"/>
      <c r="HWP4" s="815"/>
      <c r="HWQ4" s="815"/>
      <c r="HWR4" s="815"/>
      <c r="HWS4" s="815"/>
      <c r="HWT4" s="815"/>
      <c r="HWU4" s="815"/>
      <c r="HWV4" s="815"/>
      <c r="HWW4" s="815"/>
      <c r="HWX4" s="815"/>
      <c r="HWY4" s="815"/>
      <c r="HWZ4" s="815"/>
      <c r="HXA4" s="815"/>
      <c r="HXB4" s="815"/>
      <c r="HXC4" s="815"/>
      <c r="HXD4" s="815"/>
      <c r="HXE4" s="815"/>
      <c r="HXF4" s="815"/>
      <c r="HXG4" s="815"/>
      <c r="HXH4" s="815"/>
      <c r="HXI4" s="815"/>
      <c r="HXJ4" s="815"/>
      <c r="HXK4" s="815"/>
      <c r="HXL4" s="815"/>
      <c r="HXM4" s="815"/>
      <c r="HXN4" s="815"/>
      <c r="HXO4" s="815"/>
      <c r="HXP4" s="815"/>
      <c r="HXQ4" s="815"/>
      <c r="HXR4" s="815"/>
      <c r="HXS4" s="815"/>
      <c r="HXT4" s="815"/>
      <c r="HXU4" s="815"/>
      <c r="HXV4" s="815"/>
      <c r="HXW4" s="815"/>
      <c r="HXX4" s="815"/>
      <c r="HXY4" s="815"/>
      <c r="HXZ4" s="815"/>
      <c r="HYA4" s="815"/>
      <c r="HYB4" s="815"/>
      <c r="HYC4" s="815"/>
      <c r="HYD4" s="815"/>
      <c r="HYE4" s="815"/>
      <c r="HYF4" s="815"/>
      <c r="HYG4" s="815"/>
      <c r="HYH4" s="815"/>
      <c r="HYI4" s="815"/>
      <c r="HYJ4" s="815"/>
      <c r="HYK4" s="815"/>
      <c r="HYL4" s="815"/>
      <c r="HYM4" s="815"/>
      <c r="HYN4" s="815"/>
      <c r="HYO4" s="815"/>
      <c r="HYP4" s="815"/>
      <c r="HYQ4" s="815"/>
      <c r="HYR4" s="815"/>
      <c r="HYS4" s="815"/>
      <c r="HYT4" s="815"/>
      <c r="HYU4" s="815"/>
      <c r="HYV4" s="815"/>
      <c r="HYW4" s="815"/>
      <c r="HYX4" s="815"/>
      <c r="HYY4" s="815"/>
      <c r="HYZ4" s="815"/>
      <c r="HZA4" s="815"/>
      <c r="HZB4" s="815"/>
      <c r="HZC4" s="815"/>
      <c r="HZD4" s="815"/>
      <c r="HZE4" s="815"/>
      <c r="HZF4" s="815"/>
      <c r="HZG4" s="815"/>
      <c r="HZH4" s="815"/>
      <c r="HZI4" s="815"/>
      <c r="HZJ4" s="815"/>
      <c r="HZK4" s="815"/>
      <c r="HZL4" s="815"/>
      <c r="HZM4" s="815"/>
      <c r="HZN4" s="815"/>
      <c r="HZO4" s="815"/>
      <c r="HZP4" s="815"/>
      <c r="HZQ4" s="815"/>
      <c r="HZR4" s="815"/>
      <c r="HZS4" s="815"/>
      <c r="HZT4" s="815"/>
      <c r="HZU4" s="815"/>
      <c r="HZV4" s="815"/>
      <c r="HZW4" s="815"/>
      <c r="HZX4" s="815"/>
      <c r="HZY4" s="815"/>
      <c r="HZZ4" s="815"/>
      <c r="IAA4" s="815"/>
      <c r="IAB4" s="815"/>
      <c r="IAC4" s="815"/>
      <c r="IAD4" s="815"/>
      <c r="IAE4" s="815"/>
      <c r="IAF4" s="815"/>
      <c r="IAG4" s="815"/>
      <c r="IAH4" s="815"/>
      <c r="IAI4" s="815"/>
      <c r="IAJ4" s="815"/>
      <c r="IAK4" s="815"/>
      <c r="IAL4" s="815"/>
      <c r="IAM4" s="815"/>
      <c r="IAN4" s="815"/>
      <c r="IAO4" s="815"/>
      <c r="IAP4" s="815"/>
      <c r="IAQ4" s="815"/>
      <c r="IAR4" s="815"/>
      <c r="IAS4" s="815"/>
      <c r="IAT4" s="815"/>
      <c r="IAU4" s="815"/>
      <c r="IAV4" s="815"/>
      <c r="IAW4" s="815"/>
      <c r="IAX4" s="815"/>
      <c r="IAY4" s="815"/>
      <c r="IAZ4" s="815"/>
      <c r="IBA4" s="815"/>
      <c r="IBB4" s="815"/>
      <c r="IBC4" s="815"/>
      <c r="IBD4" s="815"/>
      <c r="IBE4" s="815"/>
      <c r="IBF4" s="815"/>
      <c r="IBG4" s="815"/>
      <c r="IBH4" s="815"/>
      <c r="IBI4" s="815"/>
      <c r="IBJ4" s="815"/>
      <c r="IBK4" s="815"/>
      <c r="IBL4" s="815"/>
      <c r="IBM4" s="815"/>
      <c r="IBN4" s="815"/>
      <c r="IBO4" s="815"/>
      <c r="IBP4" s="815"/>
      <c r="IBQ4" s="815"/>
      <c r="IBR4" s="815"/>
      <c r="IBS4" s="815"/>
      <c r="IBT4" s="815"/>
      <c r="IBU4" s="815"/>
      <c r="IBV4" s="815"/>
      <c r="IBW4" s="815"/>
      <c r="IBX4" s="815"/>
      <c r="IBY4" s="815"/>
      <c r="IBZ4" s="815"/>
      <c r="ICA4" s="815"/>
      <c r="ICB4" s="815"/>
      <c r="ICC4" s="815"/>
      <c r="ICD4" s="815"/>
      <c r="ICE4" s="815"/>
      <c r="ICF4" s="815"/>
      <c r="ICG4" s="815"/>
      <c r="ICH4" s="815"/>
      <c r="ICI4" s="815"/>
      <c r="ICJ4" s="815"/>
      <c r="ICK4" s="815"/>
      <c r="ICL4" s="815"/>
      <c r="ICM4" s="815"/>
      <c r="ICN4" s="815"/>
      <c r="ICO4" s="815"/>
      <c r="ICP4" s="815"/>
      <c r="ICQ4" s="815"/>
      <c r="ICR4" s="815"/>
      <c r="ICS4" s="815"/>
      <c r="ICT4" s="815"/>
      <c r="ICU4" s="815"/>
      <c r="ICV4" s="815"/>
      <c r="ICW4" s="815"/>
      <c r="ICX4" s="815"/>
      <c r="ICY4" s="815"/>
      <c r="ICZ4" s="815"/>
      <c r="IDA4" s="815"/>
      <c r="IDB4" s="815"/>
      <c r="IDC4" s="815"/>
      <c r="IDD4" s="815"/>
      <c r="IDE4" s="815"/>
      <c r="IDF4" s="815"/>
      <c r="IDG4" s="815"/>
      <c r="IDH4" s="815"/>
      <c r="IDI4" s="815"/>
      <c r="IDJ4" s="815"/>
      <c r="IDK4" s="815"/>
      <c r="IDL4" s="815"/>
      <c r="IDM4" s="815"/>
      <c r="IDN4" s="815"/>
      <c r="IDO4" s="815"/>
      <c r="IDP4" s="815"/>
      <c r="IDQ4" s="815"/>
      <c r="IDR4" s="815"/>
      <c r="IDS4" s="815"/>
      <c r="IDT4" s="815"/>
      <c r="IDU4" s="815"/>
      <c r="IDV4" s="815"/>
      <c r="IDW4" s="815"/>
      <c r="IDX4" s="815"/>
      <c r="IDY4" s="815"/>
      <c r="IDZ4" s="815"/>
      <c r="IEA4" s="815"/>
      <c r="IEB4" s="815"/>
      <c r="IEC4" s="815"/>
      <c r="IED4" s="815"/>
      <c r="IEE4" s="815"/>
      <c r="IEF4" s="815"/>
      <c r="IEG4" s="815"/>
      <c r="IEH4" s="815"/>
      <c r="IEI4" s="815"/>
      <c r="IEJ4" s="815"/>
      <c r="IEK4" s="815"/>
      <c r="IEL4" s="815"/>
      <c r="IEM4" s="815"/>
      <c r="IEN4" s="815"/>
      <c r="IEO4" s="815"/>
      <c r="IEP4" s="815"/>
      <c r="IEQ4" s="815"/>
      <c r="IER4" s="815"/>
      <c r="IES4" s="815"/>
      <c r="IET4" s="815"/>
      <c r="IEU4" s="815"/>
      <c r="IEV4" s="815"/>
      <c r="IEW4" s="815"/>
      <c r="IEX4" s="815"/>
      <c r="IEY4" s="815"/>
      <c r="IEZ4" s="815"/>
      <c r="IFA4" s="815"/>
      <c r="IFB4" s="815"/>
      <c r="IFC4" s="815"/>
      <c r="IFD4" s="815"/>
      <c r="IFE4" s="815"/>
      <c r="IFF4" s="815"/>
      <c r="IFG4" s="815"/>
      <c r="IFH4" s="815"/>
      <c r="IFI4" s="815"/>
      <c r="IFJ4" s="815"/>
      <c r="IFK4" s="815"/>
      <c r="IFL4" s="815"/>
      <c r="IFM4" s="815"/>
      <c r="IFN4" s="815"/>
      <c r="IFO4" s="815"/>
      <c r="IFP4" s="815"/>
      <c r="IFQ4" s="815"/>
      <c r="IFR4" s="815"/>
      <c r="IFS4" s="815"/>
      <c r="IFT4" s="815"/>
      <c r="IFU4" s="815"/>
      <c r="IFV4" s="815"/>
      <c r="IFW4" s="815"/>
      <c r="IFX4" s="815"/>
      <c r="IFY4" s="815"/>
      <c r="IFZ4" s="815"/>
      <c r="IGA4" s="815"/>
      <c r="IGB4" s="815"/>
      <c r="IGC4" s="815"/>
      <c r="IGD4" s="815"/>
      <c r="IGE4" s="815"/>
      <c r="IGF4" s="815"/>
      <c r="IGG4" s="815"/>
      <c r="IGH4" s="815"/>
      <c r="IGI4" s="815"/>
      <c r="IGJ4" s="815"/>
      <c r="IGK4" s="815"/>
      <c r="IGL4" s="815"/>
      <c r="IGM4" s="815"/>
      <c r="IGN4" s="815"/>
      <c r="IGO4" s="815"/>
      <c r="IGP4" s="815"/>
      <c r="IGQ4" s="815"/>
      <c r="IGR4" s="815"/>
      <c r="IGS4" s="815"/>
      <c r="IGT4" s="815"/>
      <c r="IGU4" s="815"/>
      <c r="IGV4" s="815"/>
      <c r="IGW4" s="815"/>
      <c r="IGX4" s="815"/>
      <c r="IGY4" s="815"/>
      <c r="IGZ4" s="815"/>
      <c r="IHA4" s="815"/>
      <c r="IHB4" s="815"/>
      <c r="IHC4" s="815"/>
      <c r="IHD4" s="815"/>
      <c r="IHE4" s="815"/>
      <c r="IHF4" s="815"/>
      <c r="IHG4" s="815"/>
      <c r="IHH4" s="815"/>
      <c r="IHI4" s="815"/>
      <c r="IHJ4" s="815"/>
      <c r="IHK4" s="815"/>
      <c r="IHL4" s="815"/>
      <c r="IHM4" s="815"/>
      <c r="IHN4" s="815"/>
      <c r="IHO4" s="815"/>
      <c r="IHP4" s="815"/>
      <c r="IHQ4" s="815"/>
      <c r="IHR4" s="815"/>
      <c r="IHS4" s="815"/>
      <c r="IHT4" s="815"/>
      <c r="IHU4" s="815"/>
      <c r="IHV4" s="815"/>
      <c r="IHW4" s="815"/>
      <c r="IHX4" s="815"/>
      <c r="IHY4" s="815"/>
      <c r="IHZ4" s="815"/>
      <c r="IIA4" s="815"/>
      <c r="IIB4" s="815"/>
      <c r="IIC4" s="815"/>
      <c r="IID4" s="815"/>
      <c r="IIE4" s="815"/>
      <c r="IIF4" s="815"/>
      <c r="IIG4" s="815"/>
      <c r="IIH4" s="815"/>
      <c r="III4" s="815"/>
      <c r="IIJ4" s="815"/>
      <c r="IIK4" s="815"/>
      <c r="IIL4" s="815"/>
      <c r="IIM4" s="815"/>
      <c r="IIN4" s="815"/>
      <c r="IIO4" s="815"/>
      <c r="IIP4" s="815"/>
      <c r="IIQ4" s="815"/>
      <c r="IIR4" s="815"/>
      <c r="IIS4" s="815"/>
      <c r="IIT4" s="815"/>
      <c r="IIU4" s="815"/>
      <c r="IIV4" s="815"/>
      <c r="IIW4" s="815"/>
      <c r="IIX4" s="815"/>
      <c r="IIY4" s="815"/>
      <c r="IIZ4" s="815"/>
      <c r="IJA4" s="815"/>
      <c r="IJB4" s="815"/>
      <c r="IJC4" s="815"/>
      <c r="IJD4" s="815"/>
      <c r="IJE4" s="815"/>
      <c r="IJF4" s="815"/>
      <c r="IJG4" s="815"/>
      <c r="IJH4" s="815"/>
      <c r="IJI4" s="815"/>
      <c r="IJJ4" s="815"/>
      <c r="IJK4" s="815"/>
      <c r="IJL4" s="815"/>
      <c r="IJM4" s="815"/>
      <c r="IJN4" s="815"/>
      <c r="IJO4" s="815"/>
      <c r="IJP4" s="815"/>
      <c r="IJQ4" s="815"/>
      <c r="IJR4" s="815"/>
      <c r="IJS4" s="815"/>
      <c r="IJT4" s="815"/>
      <c r="IJU4" s="815"/>
      <c r="IJV4" s="815"/>
      <c r="IJW4" s="815"/>
      <c r="IJX4" s="815"/>
      <c r="IJY4" s="815"/>
      <c r="IJZ4" s="815"/>
      <c r="IKA4" s="815"/>
      <c r="IKB4" s="815"/>
      <c r="IKC4" s="815"/>
      <c r="IKD4" s="815"/>
      <c r="IKE4" s="815"/>
      <c r="IKF4" s="815"/>
      <c r="IKG4" s="815"/>
      <c r="IKH4" s="815"/>
      <c r="IKI4" s="815"/>
      <c r="IKJ4" s="815"/>
      <c r="IKK4" s="815"/>
      <c r="IKL4" s="815"/>
      <c r="IKM4" s="815"/>
      <c r="IKN4" s="815"/>
      <c r="IKO4" s="815"/>
      <c r="IKP4" s="815"/>
      <c r="IKQ4" s="815"/>
      <c r="IKR4" s="815"/>
      <c r="IKS4" s="815"/>
      <c r="IKT4" s="815"/>
      <c r="IKU4" s="815"/>
      <c r="IKV4" s="815"/>
      <c r="IKW4" s="815"/>
      <c r="IKX4" s="815"/>
      <c r="IKY4" s="815"/>
      <c r="IKZ4" s="815"/>
      <c r="ILA4" s="815"/>
      <c r="ILB4" s="815"/>
      <c r="ILC4" s="815"/>
      <c r="ILD4" s="815"/>
      <c r="ILE4" s="815"/>
      <c r="ILF4" s="815"/>
      <c r="ILG4" s="815"/>
      <c r="ILH4" s="815"/>
      <c r="ILI4" s="815"/>
      <c r="ILJ4" s="815"/>
      <c r="ILK4" s="815"/>
      <c r="ILL4" s="815"/>
      <c r="ILM4" s="815"/>
      <c r="ILN4" s="815"/>
      <c r="ILO4" s="815"/>
      <c r="ILP4" s="815"/>
      <c r="ILQ4" s="815"/>
      <c r="ILR4" s="815"/>
      <c r="ILS4" s="815"/>
      <c r="ILT4" s="815"/>
      <c r="ILU4" s="815"/>
      <c r="ILV4" s="815"/>
      <c r="ILW4" s="815"/>
      <c r="ILX4" s="815"/>
      <c r="ILY4" s="815"/>
      <c r="ILZ4" s="815"/>
      <c r="IMA4" s="815"/>
      <c r="IMB4" s="815"/>
      <c r="IMC4" s="815"/>
      <c r="IMD4" s="815"/>
      <c r="IME4" s="815"/>
      <c r="IMF4" s="815"/>
      <c r="IMG4" s="815"/>
      <c r="IMH4" s="815"/>
      <c r="IMI4" s="815"/>
      <c r="IMJ4" s="815"/>
      <c r="IMK4" s="815"/>
      <c r="IML4" s="815"/>
      <c r="IMM4" s="815"/>
      <c r="IMN4" s="815"/>
      <c r="IMO4" s="815"/>
      <c r="IMP4" s="815"/>
      <c r="IMQ4" s="815"/>
      <c r="IMR4" s="815"/>
      <c r="IMS4" s="815"/>
      <c r="IMT4" s="815"/>
      <c r="IMU4" s="815"/>
      <c r="IMV4" s="815"/>
      <c r="IMW4" s="815"/>
      <c r="IMX4" s="815"/>
      <c r="IMY4" s="815"/>
      <c r="IMZ4" s="815"/>
      <c r="INA4" s="815"/>
      <c r="INB4" s="815"/>
      <c r="INC4" s="815"/>
      <c r="IND4" s="815"/>
      <c r="INE4" s="815"/>
      <c r="INF4" s="815"/>
      <c r="ING4" s="815"/>
      <c r="INH4" s="815"/>
      <c r="INI4" s="815"/>
      <c r="INJ4" s="815"/>
      <c r="INK4" s="815"/>
      <c r="INL4" s="815"/>
      <c r="INM4" s="815"/>
      <c r="INN4" s="815"/>
      <c r="INO4" s="815"/>
      <c r="INP4" s="815"/>
      <c r="INQ4" s="815"/>
      <c r="INR4" s="815"/>
      <c r="INS4" s="815"/>
      <c r="INT4" s="815"/>
      <c r="INU4" s="815"/>
      <c r="INV4" s="815"/>
      <c r="INW4" s="815"/>
      <c r="INX4" s="815"/>
      <c r="INY4" s="815"/>
      <c r="INZ4" s="815"/>
      <c r="IOA4" s="815"/>
      <c r="IOB4" s="815"/>
      <c r="IOC4" s="815"/>
      <c r="IOD4" s="815"/>
      <c r="IOE4" s="815"/>
      <c r="IOF4" s="815"/>
      <c r="IOG4" s="815"/>
      <c r="IOH4" s="815"/>
      <c r="IOI4" s="815"/>
      <c r="IOJ4" s="815"/>
      <c r="IOK4" s="815"/>
      <c r="IOL4" s="815"/>
      <c r="IOM4" s="815"/>
      <c r="ION4" s="815"/>
      <c r="IOO4" s="815"/>
      <c r="IOP4" s="815"/>
      <c r="IOQ4" s="815"/>
      <c r="IOR4" s="815"/>
      <c r="IOS4" s="815"/>
      <c r="IOT4" s="815"/>
      <c r="IOU4" s="815"/>
      <c r="IOV4" s="815"/>
      <c r="IOW4" s="815"/>
      <c r="IOX4" s="815"/>
      <c r="IOY4" s="815"/>
      <c r="IOZ4" s="815"/>
      <c r="IPA4" s="815"/>
      <c r="IPB4" s="815"/>
      <c r="IPC4" s="815"/>
      <c r="IPD4" s="815"/>
      <c r="IPE4" s="815"/>
      <c r="IPF4" s="815"/>
      <c r="IPG4" s="815"/>
      <c r="IPH4" s="815"/>
      <c r="IPI4" s="815"/>
      <c r="IPJ4" s="815"/>
      <c r="IPK4" s="815"/>
      <c r="IPL4" s="815"/>
      <c r="IPM4" s="815"/>
      <c r="IPN4" s="815"/>
      <c r="IPO4" s="815"/>
      <c r="IPP4" s="815"/>
      <c r="IPQ4" s="815"/>
      <c r="IPR4" s="815"/>
      <c r="IPS4" s="815"/>
      <c r="IPT4" s="815"/>
      <c r="IPU4" s="815"/>
      <c r="IPV4" s="815"/>
      <c r="IPW4" s="815"/>
      <c r="IPX4" s="815"/>
      <c r="IPY4" s="815"/>
      <c r="IPZ4" s="815"/>
      <c r="IQA4" s="815"/>
      <c r="IQB4" s="815"/>
      <c r="IQC4" s="815"/>
      <c r="IQD4" s="815"/>
      <c r="IQE4" s="815"/>
      <c r="IQF4" s="815"/>
      <c r="IQG4" s="815"/>
      <c r="IQH4" s="815"/>
      <c r="IQI4" s="815"/>
      <c r="IQJ4" s="815"/>
      <c r="IQK4" s="815"/>
      <c r="IQL4" s="815"/>
      <c r="IQM4" s="815"/>
      <c r="IQN4" s="815"/>
      <c r="IQO4" s="815"/>
      <c r="IQP4" s="815"/>
      <c r="IQQ4" s="815"/>
      <c r="IQR4" s="815"/>
      <c r="IQS4" s="815"/>
      <c r="IQT4" s="815"/>
      <c r="IQU4" s="815"/>
      <c r="IQV4" s="815"/>
      <c r="IQW4" s="815"/>
      <c r="IQX4" s="815"/>
      <c r="IQY4" s="815"/>
      <c r="IQZ4" s="815"/>
      <c r="IRA4" s="815"/>
      <c r="IRB4" s="815"/>
      <c r="IRC4" s="815"/>
      <c r="IRD4" s="815"/>
      <c r="IRE4" s="815"/>
      <c r="IRF4" s="815"/>
      <c r="IRG4" s="815"/>
      <c r="IRH4" s="815"/>
      <c r="IRI4" s="815"/>
      <c r="IRJ4" s="815"/>
      <c r="IRK4" s="815"/>
      <c r="IRL4" s="815"/>
      <c r="IRM4" s="815"/>
      <c r="IRN4" s="815"/>
      <c r="IRO4" s="815"/>
      <c r="IRP4" s="815"/>
      <c r="IRQ4" s="815"/>
      <c r="IRR4" s="815"/>
      <c r="IRS4" s="815"/>
      <c r="IRT4" s="815"/>
      <c r="IRU4" s="815"/>
      <c r="IRV4" s="815"/>
      <c r="IRW4" s="815"/>
      <c r="IRX4" s="815"/>
      <c r="IRY4" s="815"/>
      <c r="IRZ4" s="815"/>
      <c r="ISA4" s="815"/>
      <c r="ISB4" s="815"/>
      <c r="ISC4" s="815"/>
      <c r="ISD4" s="815"/>
      <c r="ISE4" s="815"/>
      <c r="ISF4" s="815"/>
      <c r="ISG4" s="815"/>
      <c r="ISH4" s="815"/>
      <c r="ISI4" s="815"/>
      <c r="ISJ4" s="815"/>
      <c r="ISK4" s="815"/>
      <c r="ISL4" s="815"/>
      <c r="ISM4" s="815"/>
      <c r="ISN4" s="815"/>
      <c r="ISO4" s="815"/>
      <c r="ISP4" s="815"/>
      <c r="ISQ4" s="815"/>
      <c r="ISR4" s="815"/>
      <c r="ISS4" s="815"/>
      <c r="IST4" s="815"/>
      <c r="ISU4" s="815"/>
      <c r="ISV4" s="815"/>
      <c r="ISW4" s="815"/>
      <c r="ISX4" s="815"/>
      <c r="ISY4" s="815"/>
      <c r="ISZ4" s="815"/>
      <c r="ITA4" s="815"/>
      <c r="ITB4" s="815"/>
      <c r="ITC4" s="815"/>
      <c r="ITD4" s="815"/>
      <c r="ITE4" s="815"/>
      <c r="ITF4" s="815"/>
      <c r="ITG4" s="815"/>
      <c r="ITH4" s="815"/>
      <c r="ITI4" s="815"/>
      <c r="ITJ4" s="815"/>
      <c r="ITK4" s="815"/>
      <c r="ITL4" s="815"/>
      <c r="ITM4" s="815"/>
      <c r="ITN4" s="815"/>
      <c r="ITO4" s="815"/>
      <c r="ITP4" s="815"/>
      <c r="ITQ4" s="815"/>
      <c r="ITR4" s="815"/>
      <c r="ITS4" s="815"/>
      <c r="ITT4" s="815"/>
      <c r="ITU4" s="815"/>
      <c r="ITV4" s="815"/>
      <c r="ITW4" s="815"/>
      <c r="ITX4" s="815"/>
      <c r="ITY4" s="815"/>
      <c r="ITZ4" s="815"/>
      <c r="IUA4" s="815"/>
      <c r="IUB4" s="815"/>
      <c r="IUC4" s="815"/>
      <c r="IUD4" s="815"/>
      <c r="IUE4" s="815"/>
      <c r="IUF4" s="815"/>
      <c r="IUG4" s="815"/>
      <c r="IUH4" s="815"/>
      <c r="IUI4" s="815"/>
      <c r="IUJ4" s="815"/>
      <c r="IUK4" s="815"/>
      <c r="IUL4" s="815"/>
      <c r="IUM4" s="815"/>
      <c r="IUN4" s="815"/>
      <c r="IUO4" s="815"/>
      <c r="IUP4" s="815"/>
      <c r="IUQ4" s="815"/>
      <c r="IUR4" s="815"/>
      <c r="IUS4" s="815"/>
      <c r="IUT4" s="815"/>
      <c r="IUU4" s="815"/>
      <c r="IUV4" s="815"/>
      <c r="IUW4" s="815"/>
      <c r="IUX4" s="815"/>
      <c r="IUY4" s="815"/>
      <c r="IUZ4" s="815"/>
      <c r="IVA4" s="815"/>
      <c r="IVB4" s="815"/>
      <c r="IVC4" s="815"/>
      <c r="IVD4" s="815"/>
      <c r="IVE4" s="815"/>
      <c r="IVF4" s="815"/>
      <c r="IVG4" s="815"/>
      <c r="IVH4" s="815"/>
      <c r="IVI4" s="815"/>
      <c r="IVJ4" s="815"/>
      <c r="IVK4" s="815"/>
      <c r="IVL4" s="815"/>
      <c r="IVM4" s="815"/>
      <c r="IVN4" s="815"/>
      <c r="IVO4" s="815"/>
      <c r="IVP4" s="815"/>
      <c r="IVQ4" s="815"/>
      <c r="IVR4" s="815"/>
      <c r="IVS4" s="815"/>
      <c r="IVT4" s="815"/>
      <c r="IVU4" s="815"/>
      <c r="IVV4" s="815"/>
      <c r="IVW4" s="815"/>
      <c r="IVX4" s="815"/>
      <c r="IVY4" s="815"/>
      <c r="IVZ4" s="815"/>
      <c r="IWA4" s="815"/>
      <c r="IWB4" s="815"/>
      <c r="IWC4" s="815"/>
      <c r="IWD4" s="815"/>
      <c r="IWE4" s="815"/>
      <c r="IWF4" s="815"/>
      <c r="IWG4" s="815"/>
      <c r="IWH4" s="815"/>
      <c r="IWI4" s="815"/>
      <c r="IWJ4" s="815"/>
      <c r="IWK4" s="815"/>
      <c r="IWL4" s="815"/>
      <c r="IWM4" s="815"/>
      <c r="IWN4" s="815"/>
      <c r="IWO4" s="815"/>
      <c r="IWP4" s="815"/>
      <c r="IWQ4" s="815"/>
      <c r="IWR4" s="815"/>
      <c r="IWS4" s="815"/>
      <c r="IWT4" s="815"/>
      <c r="IWU4" s="815"/>
      <c r="IWV4" s="815"/>
      <c r="IWW4" s="815"/>
      <c r="IWX4" s="815"/>
      <c r="IWY4" s="815"/>
      <c r="IWZ4" s="815"/>
      <c r="IXA4" s="815"/>
      <c r="IXB4" s="815"/>
      <c r="IXC4" s="815"/>
      <c r="IXD4" s="815"/>
      <c r="IXE4" s="815"/>
      <c r="IXF4" s="815"/>
      <c r="IXG4" s="815"/>
      <c r="IXH4" s="815"/>
      <c r="IXI4" s="815"/>
      <c r="IXJ4" s="815"/>
      <c r="IXK4" s="815"/>
      <c r="IXL4" s="815"/>
      <c r="IXM4" s="815"/>
      <c r="IXN4" s="815"/>
      <c r="IXO4" s="815"/>
      <c r="IXP4" s="815"/>
      <c r="IXQ4" s="815"/>
      <c r="IXR4" s="815"/>
      <c r="IXS4" s="815"/>
      <c r="IXT4" s="815"/>
      <c r="IXU4" s="815"/>
      <c r="IXV4" s="815"/>
      <c r="IXW4" s="815"/>
      <c r="IXX4" s="815"/>
      <c r="IXY4" s="815"/>
      <c r="IXZ4" s="815"/>
      <c r="IYA4" s="815"/>
      <c r="IYB4" s="815"/>
      <c r="IYC4" s="815"/>
      <c r="IYD4" s="815"/>
      <c r="IYE4" s="815"/>
      <c r="IYF4" s="815"/>
      <c r="IYG4" s="815"/>
      <c r="IYH4" s="815"/>
      <c r="IYI4" s="815"/>
      <c r="IYJ4" s="815"/>
      <c r="IYK4" s="815"/>
      <c r="IYL4" s="815"/>
      <c r="IYM4" s="815"/>
      <c r="IYN4" s="815"/>
      <c r="IYO4" s="815"/>
      <c r="IYP4" s="815"/>
      <c r="IYQ4" s="815"/>
      <c r="IYR4" s="815"/>
      <c r="IYS4" s="815"/>
      <c r="IYT4" s="815"/>
      <c r="IYU4" s="815"/>
      <c r="IYV4" s="815"/>
      <c r="IYW4" s="815"/>
      <c r="IYX4" s="815"/>
      <c r="IYY4" s="815"/>
      <c r="IYZ4" s="815"/>
      <c r="IZA4" s="815"/>
      <c r="IZB4" s="815"/>
      <c r="IZC4" s="815"/>
      <c r="IZD4" s="815"/>
      <c r="IZE4" s="815"/>
      <c r="IZF4" s="815"/>
      <c r="IZG4" s="815"/>
      <c r="IZH4" s="815"/>
      <c r="IZI4" s="815"/>
      <c r="IZJ4" s="815"/>
      <c r="IZK4" s="815"/>
      <c r="IZL4" s="815"/>
      <c r="IZM4" s="815"/>
      <c r="IZN4" s="815"/>
      <c r="IZO4" s="815"/>
      <c r="IZP4" s="815"/>
      <c r="IZQ4" s="815"/>
      <c r="IZR4" s="815"/>
      <c r="IZS4" s="815"/>
      <c r="IZT4" s="815"/>
      <c r="IZU4" s="815"/>
      <c r="IZV4" s="815"/>
      <c r="IZW4" s="815"/>
      <c r="IZX4" s="815"/>
      <c r="IZY4" s="815"/>
      <c r="IZZ4" s="815"/>
      <c r="JAA4" s="815"/>
      <c r="JAB4" s="815"/>
      <c r="JAC4" s="815"/>
      <c r="JAD4" s="815"/>
      <c r="JAE4" s="815"/>
      <c r="JAF4" s="815"/>
      <c r="JAG4" s="815"/>
      <c r="JAH4" s="815"/>
      <c r="JAI4" s="815"/>
      <c r="JAJ4" s="815"/>
      <c r="JAK4" s="815"/>
      <c r="JAL4" s="815"/>
      <c r="JAM4" s="815"/>
      <c r="JAN4" s="815"/>
      <c r="JAO4" s="815"/>
      <c r="JAP4" s="815"/>
      <c r="JAQ4" s="815"/>
      <c r="JAR4" s="815"/>
      <c r="JAS4" s="815"/>
      <c r="JAT4" s="815"/>
      <c r="JAU4" s="815"/>
      <c r="JAV4" s="815"/>
      <c r="JAW4" s="815"/>
      <c r="JAX4" s="815"/>
      <c r="JAY4" s="815"/>
      <c r="JAZ4" s="815"/>
      <c r="JBA4" s="815"/>
      <c r="JBB4" s="815"/>
      <c r="JBC4" s="815"/>
      <c r="JBD4" s="815"/>
      <c r="JBE4" s="815"/>
      <c r="JBF4" s="815"/>
      <c r="JBG4" s="815"/>
      <c r="JBH4" s="815"/>
      <c r="JBI4" s="815"/>
      <c r="JBJ4" s="815"/>
      <c r="JBK4" s="815"/>
      <c r="JBL4" s="815"/>
      <c r="JBM4" s="815"/>
      <c r="JBN4" s="815"/>
      <c r="JBO4" s="815"/>
      <c r="JBP4" s="815"/>
      <c r="JBQ4" s="815"/>
      <c r="JBR4" s="815"/>
      <c r="JBS4" s="815"/>
      <c r="JBT4" s="815"/>
      <c r="JBU4" s="815"/>
      <c r="JBV4" s="815"/>
      <c r="JBW4" s="815"/>
      <c r="JBX4" s="815"/>
      <c r="JBY4" s="815"/>
      <c r="JBZ4" s="815"/>
      <c r="JCA4" s="815"/>
      <c r="JCB4" s="815"/>
      <c r="JCC4" s="815"/>
      <c r="JCD4" s="815"/>
      <c r="JCE4" s="815"/>
      <c r="JCF4" s="815"/>
      <c r="JCG4" s="815"/>
      <c r="JCH4" s="815"/>
      <c r="JCI4" s="815"/>
      <c r="JCJ4" s="815"/>
      <c r="JCK4" s="815"/>
      <c r="JCL4" s="815"/>
      <c r="JCM4" s="815"/>
      <c r="JCN4" s="815"/>
      <c r="JCO4" s="815"/>
      <c r="JCP4" s="815"/>
      <c r="JCQ4" s="815"/>
      <c r="JCR4" s="815"/>
      <c r="JCS4" s="815"/>
      <c r="JCT4" s="815"/>
      <c r="JCU4" s="815"/>
      <c r="JCV4" s="815"/>
      <c r="JCW4" s="815"/>
      <c r="JCX4" s="815"/>
      <c r="JCY4" s="815"/>
      <c r="JCZ4" s="815"/>
      <c r="JDA4" s="815"/>
      <c r="JDB4" s="815"/>
      <c r="JDC4" s="815"/>
      <c r="JDD4" s="815"/>
      <c r="JDE4" s="815"/>
      <c r="JDF4" s="815"/>
      <c r="JDG4" s="815"/>
      <c r="JDH4" s="815"/>
      <c r="JDI4" s="815"/>
      <c r="JDJ4" s="815"/>
      <c r="JDK4" s="815"/>
      <c r="JDL4" s="815"/>
      <c r="JDM4" s="815"/>
      <c r="JDN4" s="815"/>
      <c r="JDO4" s="815"/>
      <c r="JDP4" s="815"/>
      <c r="JDQ4" s="815"/>
      <c r="JDR4" s="815"/>
      <c r="JDS4" s="815"/>
      <c r="JDT4" s="815"/>
      <c r="JDU4" s="815"/>
      <c r="JDV4" s="815"/>
      <c r="JDW4" s="815"/>
      <c r="JDX4" s="815"/>
      <c r="JDY4" s="815"/>
      <c r="JDZ4" s="815"/>
      <c r="JEA4" s="815"/>
      <c r="JEB4" s="815"/>
      <c r="JEC4" s="815"/>
      <c r="JED4" s="815"/>
      <c r="JEE4" s="815"/>
      <c r="JEF4" s="815"/>
      <c r="JEG4" s="815"/>
      <c r="JEH4" s="815"/>
      <c r="JEI4" s="815"/>
      <c r="JEJ4" s="815"/>
      <c r="JEK4" s="815"/>
      <c r="JEL4" s="815"/>
      <c r="JEM4" s="815"/>
      <c r="JEN4" s="815"/>
      <c r="JEO4" s="815"/>
      <c r="JEP4" s="815"/>
      <c r="JEQ4" s="815"/>
      <c r="JER4" s="815"/>
      <c r="JES4" s="815"/>
      <c r="JET4" s="815"/>
      <c r="JEU4" s="815"/>
      <c r="JEV4" s="815"/>
      <c r="JEW4" s="815"/>
      <c r="JEX4" s="815"/>
      <c r="JEY4" s="815"/>
      <c r="JEZ4" s="815"/>
      <c r="JFA4" s="815"/>
      <c r="JFB4" s="815"/>
      <c r="JFC4" s="815"/>
      <c r="JFD4" s="815"/>
      <c r="JFE4" s="815"/>
      <c r="JFF4" s="815"/>
      <c r="JFG4" s="815"/>
      <c r="JFH4" s="815"/>
      <c r="JFI4" s="815"/>
      <c r="JFJ4" s="815"/>
      <c r="JFK4" s="815"/>
      <c r="JFL4" s="815"/>
      <c r="JFM4" s="815"/>
      <c r="JFN4" s="815"/>
      <c r="JFO4" s="815"/>
      <c r="JFP4" s="815"/>
      <c r="JFQ4" s="815"/>
      <c r="JFR4" s="815"/>
      <c r="JFS4" s="815"/>
      <c r="JFT4" s="815"/>
      <c r="JFU4" s="815"/>
      <c r="JFV4" s="815"/>
      <c r="JFW4" s="815"/>
      <c r="JFX4" s="815"/>
      <c r="JFY4" s="815"/>
      <c r="JFZ4" s="815"/>
      <c r="JGA4" s="815"/>
      <c r="JGB4" s="815"/>
      <c r="JGC4" s="815"/>
      <c r="JGD4" s="815"/>
      <c r="JGE4" s="815"/>
      <c r="JGF4" s="815"/>
      <c r="JGG4" s="815"/>
      <c r="JGH4" s="815"/>
      <c r="JGI4" s="815"/>
      <c r="JGJ4" s="815"/>
      <c r="JGK4" s="815"/>
      <c r="JGL4" s="815"/>
      <c r="JGM4" s="815"/>
      <c r="JGN4" s="815"/>
      <c r="JGO4" s="815"/>
      <c r="JGP4" s="815"/>
      <c r="JGQ4" s="815"/>
      <c r="JGR4" s="815"/>
      <c r="JGS4" s="815"/>
      <c r="JGT4" s="815"/>
      <c r="JGU4" s="815"/>
      <c r="JGV4" s="815"/>
      <c r="JGW4" s="815"/>
      <c r="JGX4" s="815"/>
      <c r="JGY4" s="815"/>
      <c r="JGZ4" s="815"/>
      <c r="JHA4" s="815"/>
      <c r="JHB4" s="815"/>
      <c r="JHC4" s="815"/>
      <c r="JHD4" s="815"/>
      <c r="JHE4" s="815"/>
      <c r="JHF4" s="815"/>
      <c r="JHG4" s="815"/>
      <c r="JHH4" s="815"/>
      <c r="JHI4" s="815"/>
      <c r="JHJ4" s="815"/>
      <c r="JHK4" s="815"/>
      <c r="JHL4" s="815"/>
      <c r="JHM4" s="815"/>
      <c r="JHN4" s="815"/>
      <c r="JHO4" s="815"/>
      <c r="JHP4" s="815"/>
      <c r="JHQ4" s="815"/>
      <c r="JHR4" s="815"/>
      <c r="JHS4" s="815"/>
      <c r="JHT4" s="815"/>
      <c r="JHU4" s="815"/>
      <c r="JHV4" s="815"/>
      <c r="JHW4" s="815"/>
      <c r="JHX4" s="815"/>
      <c r="JHY4" s="815"/>
      <c r="JHZ4" s="815"/>
      <c r="JIA4" s="815"/>
      <c r="JIB4" s="815"/>
      <c r="JIC4" s="815"/>
      <c r="JID4" s="815"/>
      <c r="JIE4" s="815"/>
      <c r="JIF4" s="815"/>
      <c r="JIG4" s="815"/>
      <c r="JIH4" s="815"/>
      <c r="JII4" s="815"/>
      <c r="JIJ4" s="815"/>
      <c r="JIK4" s="815"/>
      <c r="JIL4" s="815"/>
      <c r="JIM4" s="815"/>
      <c r="JIN4" s="815"/>
      <c r="JIO4" s="815"/>
      <c r="JIP4" s="815"/>
      <c r="JIQ4" s="815"/>
      <c r="JIR4" s="815"/>
      <c r="JIS4" s="815"/>
      <c r="JIT4" s="815"/>
      <c r="JIU4" s="815"/>
      <c r="JIV4" s="815"/>
      <c r="JIW4" s="815"/>
      <c r="JIX4" s="815"/>
      <c r="JIY4" s="815"/>
      <c r="JIZ4" s="815"/>
      <c r="JJA4" s="815"/>
      <c r="JJB4" s="815"/>
      <c r="JJC4" s="815"/>
      <c r="JJD4" s="815"/>
      <c r="JJE4" s="815"/>
      <c r="JJF4" s="815"/>
      <c r="JJG4" s="815"/>
      <c r="JJH4" s="815"/>
      <c r="JJI4" s="815"/>
      <c r="JJJ4" s="815"/>
      <c r="JJK4" s="815"/>
      <c r="JJL4" s="815"/>
      <c r="JJM4" s="815"/>
      <c r="JJN4" s="815"/>
      <c r="JJO4" s="815"/>
      <c r="JJP4" s="815"/>
      <c r="JJQ4" s="815"/>
      <c r="JJR4" s="815"/>
      <c r="JJS4" s="815"/>
      <c r="JJT4" s="815"/>
      <c r="JJU4" s="815"/>
      <c r="JJV4" s="815"/>
      <c r="JJW4" s="815"/>
      <c r="JJX4" s="815"/>
      <c r="JJY4" s="815"/>
      <c r="JJZ4" s="815"/>
      <c r="JKA4" s="815"/>
      <c r="JKB4" s="815"/>
      <c r="JKC4" s="815"/>
      <c r="JKD4" s="815"/>
      <c r="JKE4" s="815"/>
      <c r="JKF4" s="815"/>
      <c r="JKG4" s="815"/>
      <c r="JKH4" s="815"/>
      <c r="JKI4" s="815"/>
      <c r="JKJ4" s="815"/>
      <c r="JKK4" s="815"/>
      <c r="JKL4" s="815"/>
      <c r="JKM4" s="815"/>
      <c r="JKN4" s="815"/>
      <c r="JKO4" s="815"/>
      <c r="JKP4" s="815"/>
      <c r="JKQ4" s="815"/>
      <c r="JKR4" s="815"/>
      <c r="JKS4" s="815"/>
      <c r="JKT4" s="815"/>
      <c r="JKU4" s="815"/>
      <c r="JKV4" s="815"/>
      <c r="JKW4" s="815"/>
      <c r="JKX4" s="815"/>
      <c r="JKY4" s="815"/>
      <c r="JKZ4" s="815"/>
      <c r="JLA4" s="815"/>
      <c r="JLB4" s="815"/>
      <c r="JLC4" s="815"/>
      <c r="JLD4" s="815"/>
      <c r="JLE4" s="815"/>
      <c r="JLF4" s="815"/>
      <c r="JLG4" s="815"/>
      <c r="JLH4" s="815"/>
      <c r="JLI4" s="815"/>
      <c r="JLJ4" s="815"/>
      <c r="JLK4" s="815"/>
      <c r="JLL4" s="815"/>
      <c r="JLM4" s="815"/>
      <c r="JLN4" s="815"/>
      <c r="JLO4" s="815"/>
      <c r="JLP4" s="815"/>
      <c r="JLQ4" s="815"/>
      <c r="JLR4" s="815"/>
      <c r="JLS4" s="815"/>
      <c r="JLT4" s="815"/>
      <c r="JLU4" s="815"/>
      <c r="JLV4" s="815"/>
      <c r="JLW4" s="815"/>
      <c r="JLX4" s="815"/>
      <c r="JLY4" s="815"/>
      <c r="JLZ4" s="815"/>
      <c r="JMA4" s="815"/>
      <c r="JMB4" s="815"/>
      <c r="JMC4" s="815"/>
      <c r="JMD4" s="815"/>
      <c r="JME4" s="815"/>
      <c r="JMF4" s="815"/>
      <c r="JMG4" s="815"/>
      <c r="JMH4" s="815"/>
      <c r="JMI4" s="815"/>
      <c r="JMJ4" s="815"/>
      <c r="JMK4" s="815"/>
      <c r="JML4" s="815"/>
      <c r="JMM4" s="815"/>
      <c r="JMN4" s="815"/>
      <c r="JMO4" s="815"/>
      <c r="JMP4" s="815"/>
      <c r="JMQ4" s="815"/>
      <c r="JMR4" s="815"/>
      <c r="JMS4" s="815"/>
      <c r="JMT4" s="815"/>
      <c r="JMU4" s="815"/>
      <c r="JMV4" s="815"/>
      <c r="JMW4" s="815"/>
      <c r="JMX4" s="815"/>
      <c r="JMY4" s="815"/>
      <c r="JMZ4" s="815"/>
      <c r="JNA4" s="815"/>
      <c r="JNB4" s="815"/>
      <c r="JNC4" s="815"/>
      <c r="JND4" s="815"/>
      <c r="JNE4" s="815"/>
      <c r="JNF4" s="815"/>
      <c r="JNG4" s="815"/>
      <c r="JNH4" s="815"/>
      <c r="JNI4" s="815"/>
      <c r="JNJ4" s="815"/>
      <c r="JNK4" s="815"/>
      <c r="JNL4" s="815"/>
      <c r="JNM4" s="815"/>
      <c r="JNN4" s="815"/>
      <c r="JNO4" s="815"/>
      <c r="JNP4" s="815"/>
      <c r="JNQ4" s="815"/>
      <c r="JNR4" s="815"/>
      <c r="JNS4" s="815"/>
      <c r="JNT4" s="815"/>
      <c r="JNU4" s="815"/>
      <c r="JNV4" s="815"/>
      <c r="JNW4" s="815"/>
      <c r="JNX4" s="815"/>
      <c r="JNY4" s="815"/>
      <c r="JNZ4" s="815"/>
      <c r="JOA4" s="815"/>
      <c r="JOB4" s="815"/>
      <c r="JOC4" s="815"/>
      <c r="JOD4" s="815"/>
      <c r="JOE4" s="815"/>
      <c r="JOF4" s="815"/>
      <c r="JOG4" s="815"/>
      <c r="JOH4" s="815"/>
      <c r="JOI4" s="815"/>
      <c r="JOJ4" s="815"/>
      <c r="JOK4" s="815"/>
      <c r="JOL4" s="815"/>
      <c r="JOM4" s="815"/>
      <c r="JON4" s="815"/>
      <c r="JOO4" s="815"/>
      <c r="JOP4" s="815"/>
      <c r="JOQ4" s="815"/>
      <c r="JOR4" s="815"/>
      <c r="JOS4" s="815"/>
      <c r="JOT4" s="815"/>
      <c r="JOU4" s="815"/>
      <c r="JOV4" s="815"/>
      <c r="JOW4" s="815"/>
      <c r="JOX4" s="815"/>
      <c r="JOY4" s="815"/>
      <c r="JOZ4" s="815"/>
      <c r="JPA4" s="815"/>
      <c r="JPB4" s="815"/>
      <c r="JPC4" s="815"/>
      <c r="JPD4" s="815"/>
      <c r="JPE4" s="815"/>
      <c r="JPF4" s="815"/>
      <c r="JPG4" s="815"/>
      <c r="JPH4" s="815"/>
      <c r="JPI4" s="815"/>
      <c r="JPJ4" s="815"/>
      <c r="JPK4" s="815"/>
      <c r="JPL4" s="815"/>
      <c r="JPM4" s="815"/>
      <c r="JPN4" s="815"/>
      <c r="JPO4" s="815"/>
      <c r="JPP4" s="815"/>
      <c r="JPQ4" s="815"/>
      <c r="JPR4" s="815"/>
      <c r="JPS4" s="815"/>
      <c r="JPT4" s="815"/>
      <c r="JPU4" s="815"/>
      <c r="JPV4" s="815"/>
      <c r="JPW4" s="815"/>
      <c r="JPX4" s="815"/>
      <c r="JPY4" s="815"/>
      <c r="JPZ4" s="815"/>
      <c r="JQA4" s="815"/>
      <c r="JQB4" s="815"/>
      <c r="JQC4" s="815"/>
      <c r="JQD4" s="815"/>
      <c r="JQE4" s="815"/>
      <c r="JQF4" s="815"/>
      <c r="JQG4" s="815"/>
      <c r="JQH4" s="815"/>
      <c r="JQI4" s="815"/>
      <c r="JQJ4" s="815"/>
      <c r="JQK4" s="815"/>
      <c r="JQL4" s="815"/>
      <c r="JQM4" s="815"/>
      <c r="JQN4" s="815"/>
      <c r="JQO4" s="815"/>
      <c r="JQP4" s="815"/>
      <c r="JQQ4" s="815"/>
      <c r="JQR4" s="815"/>
      <c r="JQS4" s="815"/>
      <c r="JQT4" s="815"/>
      <c r="JQU4" s="815"/>
      <c r="JQV4" s="815"/>
      <c r="JQW4" s="815"/>
      <c r="JQX4" s="815"/>
      <c r="JQY4" s="815"/>
      <c r="JQZ4" s="815"/>
      <c r="JRA4" s="815"/>
      <c r="JRB4" s="815"/>
      <c r="JRC4" s="815"/>
      <c r="JRD4" s="815"/>
      <c r="JRE4" s="815"/>
      <c r="JRF4" s="815"/>
      <c r="JRG4" s="815"/>
      <c r="JRH4" s="815"/>
      <c r="JRI4" s="815"/>
      <c r="JRJ4" s="815"/>
      <c r="JRK4" s="815"/>
      <c r="JRL4" s="815"/>
      <c r="JRM4" s="815"/>
      <c r="JRN4" s="815"/>
      <c r="JRO4" s="815"/>
      <c r="JRP4" s="815"/>
      <c r="JRQ4" s="815"/>
      <c r="JRR4" s="815"/>
      <c r="JRS4" s="815"/>
      <c r="JRT4" s="815"/>
      <c r="JRU4" s="815"/>
      <c r="JRV4" s="815"/>
      <c r="JRW4" s="815"/>
      <c r="JRX4" s="815"/>
      <c r="JRY4" s="815"/>
      <c r="JRZ4" s="815"/>
      <c r="JSA4" s="815"/>
      <c r="JSB4" s="815"/>
      <c r="JSC4" s="815"/>
      <c r="JSD4" s="815"/>
      <c r="JSE4" s="815"/>
      <c r="JSF4" s="815"/>
      <c r="JSG4" s="815"/>
      <c r="JSH4" s="815"/>
      <c r="JSI4" s="815"/>
      <c r="JSJ4" s="815"/>
      <c r="JSK4" s="815"/>
      <c r="JSL4" s="815"/>
      <c r="JSM4" s="815"/>
      <c r="JSN4" s="815"/>
      <c r="JSO4" s="815"/>
      <c r="JSP4" s="815"/>
      <c r="JSQ4" s="815"/>
      <c r="JSR4" s="815"/>
      <c r="JSS4" s="815"/>
      <c r="JST4" s="815"/>
      <c r="JSU4" s="815"/>
      <c r="JSV4" s="815"/>
      <c r="JSW4" s="815"/>
      <c r="JSX4" s="815"/>
      <c r="JSY4" s="815"/>
      <c r="JSZ4" s="815"/>
      <c r="JTA4" s="815"/>
      <c r="JTB4" s="815"/>
      <c r="JTC4" s="815"/>
      <c r="JTD4" s="815"/>
      <c r="JTE4" s="815"/>
      <c r="JTF4" s="815"/>
      <c r="JTG4" s="815"/>
      <c r="JTH4" s="815"/>
      <c r="JTI4" s="815"/>
      <c r="JTJ4" s="815"/>
      <c r="JTK4" s="815"/>
      <c r="JTL4" s="815"/>
      <c r="JTM4" s="815"/>
      <c r="JTN4" s="815"/>
      <c r="JTO4" s="815"/>
      <c r="JTP4" s="815"/>
      <c r="JTQ4" s="815"/>
      <c r="JTR4" s="815"/>
      <c r="JTS4" s="815"/>
      <c r="JTT4" s="815"/>
      <c r="JTU4" s="815"/>
      <c r="JTV4" s="815"/>
      <c r="JTW4" s="815"/>
      <c r="JTX4" s="815"/>
      <c r="JTY4" s="815"/>
      <c r="JTZ4" s="815"/>
      <c r="JUA4" s="815"/>
      <c r="JUB4" s="815"/>
      <c r="JUC4" s="815"/>
      <c r="JUD4" s="815"/>
      <c r="JUE4" s="815"/>
      <c r="JUF4" s="815"/>
      <c r="JUG4" s="815"/>
      <c r="JUH4" s="815"/>
      <c r="JUI4" s="815"/>
      <c r="JUJ4" s="815"/>
      <c r="JUK4" s="815"/>
      <c r="JUL4" s="815"/>
      <c r="JUM4" s="815"/>
      <c r="JUN4" s="815"/>
      <c r="JUO4" s="815"/>
      <c r="JUP4" s="815"/>
      <c r="JUQ4" s="815"/>
      <c r="JUR4" s="815"/>
      <c r="JUS4" s="815"/>
      <c r="JUT4" s="815"/>
      <c r="JUU4" s="815"/>
      <c r="JUV4" s="815"/>
      <c r="JUW4" s="815"/>
      <c r="JUX4" s="815"/>
      <c r="JUY4" s="815"/>
      <c r="JUZ4" s="815"/>
      <c r="JVA4" s="815"/>
      <c r="JVB4" s="815"/>
      <c r="JVC4" s="815"/>
      <c r="JVD4" s="815"/>
      <c r="JVE4" s="815"/>
      <c r="JVF4" s="815"/>
      <c r="JVG4" s="815"/>
      <c r="JVH4" s="815"/>
      <c r="JVI4" s="815"/>
      <c r="JVJ4" s="815"/>
      <c r="JVK4" s="815"/>
      <c r="JVL4" s="815"/>
      <c r="JVM4" s="815"/>
      <c r="JVN4" s="815"/>
      <c r="JVO4" s="815"/>
      <c r="JVP4" s="815"/>
      <c r="JVQ4" s="815"/>
      <c r="JVR4" s="815"/>
      <c r="JVS4" s="815"/>
      <c r="JVT4" s="815"/>
      <c r="JVU4" s="815"/>
      <c r="JVV4" s="815"/>
      <c r="JVW4" s="815"/>
      <c r="JVX4" s="815"/>
      <c r="JVY4" s="815"/>
      <c r="JVZ4" s="815"/>
      <c r="JWA4" s="815"/>
      <c r="JWB4" s="815"/>
      <c r="JWC4" s="815"/>
      <c r="JWD4" s="815"/>
      <c r="JWE4" s="815"/>
      <c r="JWF4" s="815"/>
      <c r="JWG4" s="815"/>
      <c r="JWH4" s="815"/>
      <c r="JWI4" s="815"/>
      <c r="JWJ4" s="815"/>
      <c r="JWK4" s="815"/>
      <c r="JWL4" s="815"/>
      <c r="JWM4" s="815"/>
      <c r="JWN4" s="815"/>
      <c r="JWO4" s="815"/>
      <c r="JWP4" s="815"/>
      <c r="JWQ4" s="815"/>
      <c r="JWR4" s="815"/>
      <c r="JWS4" s="815"/>
      <c r="JWT4" s="815"/>
      <c r="JWU4" s="815"/>
      <c r="JWV4" s="815"/>
      <c r="JWW4" s="815"/>
      <c r="JWX4" s="815"/>
      <c r="JWY4" s="815"/>
      <c r="JWZ4" s="815"/>
      <c r="JXA4" s="815"/>
      <c r="JXB4" s="815"/>
      <c r="JXC4" s="815"/>
      <c r="JXD4" s="815"/>
      <c r="JXE4" s="815"/>
      <c r="JXF4" s="815"/>
      <c r="JXG4" s="815"/>
      <c r="JXH4" s="815"/>
      <c r="JXI4" s="815"/>
      <c r="JXJ4" s="815"/>
      <c r="JXK4" s="815"/>
      <c r="JXL4" s="815"/>
      <c r="JXM4" s="815"/>
      <c r="JXN4" s="815"/>
      <c r="JXO4" s="815"/>
      <c r="JXP4" s="815"/>
      <c r="JXQ4" s="815"/>
      <c r="JXR4" s="815"/>
      <c r="JXS4" s="815"/>
      <c r="JXT4" s="815"/>
      <c r="JXU4" s="815"/>
      <c r="JXV4" s="815"/>
      <c r="JXW4" s="815"/>
      <c r="JXX4" s="815"/>
      <c r="JXY4" s="815"/>
      <c r="JXZ4" s="815"/>
      <c r="JYA4" s="815"/>
      <c r="JYB4" s="815"/>
      <c r="JYC4" s="815"/>
      <c r="JYD4" s="815"/>
      <c r="JYE4" s="815"/>
      <c r="JYF4" s="815"/>
      <c r="JYG4" s="815"/>
      <c r="JYH4" s="815"/>
      <c r="JYI4" s="815"/>
      <c r="JYJ4" s="815"/>
      <c r="JYK4" s="815"/>
      <c r="JYL4" s="815"/>
      <c r="JYM4" s="815"/>
      <c r="JYN4" s="815"/>
      <c r="JYO4" s="815"/>
      <c r="JYP4" s="815"/>
      <c r="JYQ4" s="815"/>
      <c r="JYR4" s="815"/>
      <c r="JYS4" s="815"/>
      <c r="JYT4" s="815"/>
      <c r="JYU4" s="815"/>
      <c r="JYV4" s="815"/>
      <c r="JYW4" s="815"/>
      <c r="JYX4" s="815"/>
      <c r="JYY4" s="815"/>
      <c r="JYZ4" s="815"/>
      <c r="JZA4" s="815"/>
      <c r="JZB4" s="815"/>
      <c r="JZC4" s="815"/>
      <c r="JZD4" s="815"/>
      <c r="JZE4" s="815"/>
      <c r="JZF4" s="815"/>
      <c r="JZG4" s="815"/>
      <c r="JZH4" s="815"/>
      <c r="JZI4" s="815"/>
      <c r="JZJ4" s="815"/>
      <c r="JZK4" s="815"/>
      <c r="JZL4" s="815"/>
      <c r="JZM4" s="815"/>
      <c r="JZN4" s="815"/>
      <c r="JZO4" s="815"/>
      <c r="JZP4" s="815"/>
      <c r="JZQ4" s="815"/>
      <c r="JZR4" s="815"/>
      <c r="JZS4" s="815"/>
      <c r="JZT4" s="815"/>
      <c r="JZU4" s="815"/>
      <c r="JZV4" s="815"/>
      <c r="JZW4" s="815"/>
      <c r="JZX4" s="815"/>
      <c r="JZY4" s="815"/>
      <c r="JZZ4" s="815"/>
      <c r="KAA4" s="815"/>
      <c r="KAB4" s="815"/>
      <c r="KAC4" s="815"/>
      <c r="KAD4" s="815"/>
      <c r="KAE4" s="815"/>
      <c r="KAF4" s="815"/>
      <c r="KAG4" s="815"/>
      <c r="KAH4" s="815"/>
      <c r="KAI4" s="815"/>
      <c r="KAJ4" s="815"/>
      <c r="KAK4" s="815"/>
      <c r="KAL4" s="815"/>
      <c r="KAM4" s="815"/>
      <c r="KAN4" s="815"/>
      <c r="KAO4" s="815"/>
      <c r="KAP4" s="815"/>
      <c r="KAQ4" s="815"/>
      <c r="KAR4" s="815"/>
      <c r="KAS4" s="815"/>
      <c r="KAT4" s="815"/>
      <c r="KAU4" s="815"/>
      <c r="KAV4" s="815"/>
      <c r="KAW4" s="815"/>
      <c r="KAX4" s="815"/>
      <c r="KAY4" s="815"/>
      <c r="KAZ4" s="815"/>
      <c r="KBA4" s="815"/>
      <c r="KBB4" s="815"/>
      <c r="KBC4" s="815"/>
      <c r="KBD4" s="815"/>
      <c r="KBE4" s="815"/>
      <c r="KBF4" s="815"/>
      <c r="KBG4" s="815"/>
      <c r="KBH4" s="815"/>
      <c r="KBI4" s="815"/>
      <c r="KBJ4" s="815"/>
      <c r="KBK4" s="815"/>
      <c r="KBL4" s="815"/>
      <c r="KBM4" s="815"/>
      <c r="KBN4" s="815"/>
      <c r="KBO4" s="815"/>
      <c r="KBP4" s="815"/>
      <c r="KBQ4" s="815"/>
      <c r="KBR4" s="815"/>
      <c r="KBS4" s="815"/>
      <c r="KBT4" s="815"/>
      <c r="KBU4" s="815"/>
      <c r="KBV4" s="815"/>
      <c r="KBW4" s="815"/>
      <c r="KBX4" s="815"/>
      <c r="KBY4" s="815"/>
      <c r="KBZ4" s="815"/>
      <c r="KCA4" s="815"/>
      <c r="KCB4" s="815"/>
      <c r="KCC4" s="815"/>
      <c r="KCD4" s="815"/>
      <c r="KCE4" s="815"/>
      <c r="KCF4" s="815"/>
      <c r="KCG4" s="815"/>
      <c r="KCH4" s="815"/>
      <c r="KCI4" s="815"/>
      <c r="KCJ4" s="815"/>
      <c r="KCK4" s="815"/>
      <c r="KCL4" s="815"/>
      <c r="KCM4" s="815"/>
      <c r="KCN4" s="815"/>
      <c r="KCO4" s="815"/>
      <c r="KCP4" s="815"/>
      <c r="KCQ4" s="815"/>
      <c r="KCR4" s="815"/>
      <c r="KCS4" s="815"/>
      <c r="KCT4" s="815"/>
      <c r="KCU4" s="815"/>
      <c r="KCV4" s="815"/>
      <c r="KCW4" s="815"/>
      <c r="KCX4" s="815"/>
      <c r="KCY4" s="815"/>
      <c r="KCZ4" s="815"/>
      <c r="KDA4" s="815"/>
      <c r="KDB4" s="815"/>
      <c r="KDC4" s="815"/>
      <c r="KDD4" s="815"/>
      <c r="KDE4" s="815"/>
      <c r="KDF4" s="815"/>
      <c r="KDG4" s="815"/>
      <c r="KDH4" s="815"/>
      <c r="KDI4" s="815"/>
      <c r="KDJ4" s="815"/>
      <c r="KDK4" s="815"/>
      <c r="KDL4" s="815"/>
      <c r="KDM4" s="815"/>
      <c r="KDN4" s="815"/>
      <c r="KDO4" s="815"/>
      <c r="KDP4" s="815"/>
      <c r="KDQ4" s="815"/>
      <c r="KDR4" s="815"/>
      <c r="KDS4" s="815"/>
      <c r="KDT4" s="815"/>
      <c r="KDU4" s="815"/>
      <c r="KDV4" s="815"/>
      <c r="KDW4" s="815"/>
      <c r="KDX4" s="815"/>
      <c r="KDY4" s="815"/>
      <c r="KDZ4" s="815"/>
      <c r="KEA4" s="815"/>
      <c r="KEB4" s="815"/>
      <c r="KEC4" s="815"/>
      <c r="KED4" s="815"/>
      <c r="KEE4" s="815"/>
      <c r="KEF4" s="815"/>
      <c r="KEG4" s="815"/>
      <c r="KEH4" s="815"/>
      <c r="KEI4" s="815"/>
      <c r="KEJ4" s="815"/>
      <c r="KEK4" s="815"/>
      <c r="KEL4" s="815"/>
      <c r="KEM4" s="815"/>
      <c r="KEN4" s="815"/>
      <c r="KEO4" s="815"/>
      <c r="KEP4" s="815"/>
      <c r="KEQ4" s="815"/>
      <c r="KER4" s="815"/>
      <c r="KES4" s="815"/>
      <c r="KET4" s="815"/>
      <c r="KEU4" s="815"/>
      <c r="KEV4" s="815"/>
      <c r="KEW4" s="815"/>
      <c r="KEX4" s="815"/>
      <c r="KEY4" s="815"/>
      <c r="KEZ4" s="815"/>
      <c r="KFA4" s="815"/>
      <c r="KFB4" s="815"/>
      <c r="KFC4" s="815"/>
      <c r="KFD4" s="815"/>
      <c r="KFE4" s="815"/>
      <c r="KFF4" s="815"/>
      <c r="KFG4" s="815"/>
      <c r="KFH4" s="815"/>
      <c r="KFI4" s="815"/>
      <c r="KFJ4" s="815"/>
      <c r="KFK4" s="815"/>
      <c r="KFL4" s="815"/>
      <c r="KFM4" s="815"/>
      <c r="KFN4" s="815"/>
      <c r="KFO4" s="815"/>
      <c r="KFP4" s="815"/>
      <c r="KFQ4" s="815"/>
      <c r="KFR4" s="815"/>
      <c r="KFS4" s="815"/>
      <c r="KFT4" s="815"/>
      <c r="KFU4" s="815"/>
      <c r="KFV4" s="815"/>
      <c r="KFW4" s="815"/>
      <c r="KFX4" s="815"/>
      <c r="KFY4" s="815"/>
      <c r="KFZ4" s="815"/>
      <c r="KGA4" s="815"/>
      <c r="KGB4" s="815"/>
      <c r="KGC4" s="815"/>
      <c r="KGD4" s="815"/>
      <c r="KGE4" s="815"/>
      <c r="KGF4" s="815"/>
      <c r="KGG4" s="815"/>
      <c r="KGH4" s="815"/>
      <c r="KGI4" s="815"/>
      <c r="KGJ4" s="815"/>
      <c r="KGK4" s="815"/>
      <c r="KGL4" s="815"/>
      <c r="KGM4" s="815"/>
      <c r="KGN4" s="815"/>
      <c r="KGO4" s="815"/>
      <c r="KGP4" s="815"/>
      <c r="KGQ4" s="815"/>
      <c r="KGR4" s="815"/>
      <c r="KGS4" s="815"/>
      <c r="KGT4" s="815"/>
      <c r="KGU4" s="815"/>
      <c r="KGV4" s="815"/>
      <c r="KGW4" s="815"/>
      <c r="KGX4" s="815"/>
      <c r="KGY4" s="815"/>
      <c r="KGZ4" s="815"/>
      <c r="KHA4" s="815"/>
      <c r="KHB4" s="815"/>
      <c r="KHC4" s="815"/>
      <c r="KHD4" s="815"/>
      <c r="KHE4" s="815"/>
      <c r="KHF4" s="815"/>
      <c r="KHG4" s="815"/>
      <c r="KHH4" s="815"/>
      <c r="KHI4" s="815"/>
      <c r="KHJ4" s="815"/>
      <c r="KHK4" s="815"/>
      <c r="KHL4" s="815"/>
      <c r="KHM4" s="815"/>
      <c r="KHN4" s="815"/>
      <c r="KHO4" s="815"/>
      <c r="KHP4" s="815"/>
      <c r="KHQ4" s="815"/>
      <c r="KHR4" s="815"/>
      <c r="KHS4" s="815"/>
      <c r="KHT4" s="815"/>
      <c r="KHU4" s="815"/>
      <c r="KHV4" s="815"/>
      <c r="KHW4" s="815"/>
      <c r="KHX4" s="815"/>
      <c r="KHY4" s="815"/>
      <c r="KHZ4" s="815"/>
      <c r="KIA4" s="815"/>
      <c r="KIB4" s="815"/>
      <c r="KIC4" s="815"/>
      <c r="KID4" s="815"/>
      <c r="KIE4" s="815"/>
      <c r="KIF4" s="815"/>
      <c r="KIG4" s="815"/>
      <c r="KIH4" s="815"/>
      <c r="KII4" s="815"/>
      <c r="KIJ4" s="815"/>
      <c r="KIK4" s="815"/>
      <c r="KIL4" s="815"/>
      <c r="KIM4" s="815"/>
      <c r="KIN4" s="815"/>
      <c r="KIO4" s="815"/>
      <c r="KIP4" s="815"/>
      <c r="KIQ4" s="815"/>
      <c r="KIR4" s="815"/>
      <c r="KIS4" s="815"/>
      <c r="KIT4" s="815"/>
      <c r="KIU4" s="815"/>
      <c r="KIV4" s="815"/>
      <c r="KIW4" s="815"/>
      <c r="KIX4" s="815"/>
      <c r="KIY4" s="815"/>
      <c r="KIZ4" s="815"/>
      <c r="KJA4" s="815"/>
      <c r="KJB4" s="815"/>
      <c r="KJC4" s="815"/>
      <c r="KJD4" s="815"/>
      <c r="KJE4" s="815"/>
      <c r="KJF4" s="815"/>
      <c r="KJG4" s="815"/>
      <c r="KJH4" s="815"/>
      <c r="KJI4" s="815"/>
      <c r="KJJ4" s="815"/>
      <c r="KJK4" s="815"/>
      <c r="KJL4" s="815"/>
      <c r="KJM4" s="815"/>
      <c r="KJN4" s="815"/>
      <c r="KJO4" s="815"/>
      <c r="KJP4" s="815"/>
      <c r="KJQ4" s="815"/>
      <c r="KJR4" s="815"/>
      <c r="KJS4" s="815"/>
      <c r="KJT4" s="815"/>
      <c r="KJU4" s="815"/>
      <c r="KJV4" s="815"/>
      <c r="KJW4" s="815"/>
      <c r="KJX4" s="815"/>
      <c r="KJY4" s="815"/>
      <c r="KJZ4" s="815"/>
      <c r="KKA4" s="815"/>
      <c r="KKB4" s="815"/>
      <c r="KKC4" s="815"/>
      <c r="KKD4" s="815"/>
      <c r="KKE4" s="815"/>
      <c r="KKF4" s="815"/>
      <c r="KKG4" s="815"/>
      <c r="KKH4" s="815"/>
      <c r="KKI4" s="815"/>
      <c r="KKJ4" s="815"/>
      <c r="KKK4" s="815"/>
      <c r="KKL4" s="815"/>
      <c r="KKM4" s="815"/>
      <c r="KKN4" s="815"/>
      <c r="KKO4" s="815"/>
      <c r="KKP4" s="815"/>
      <c r="KKQ4" s="815"/>
      <c r="KKR4" s="815"/>
      <c r="KKS4" s="815"/>
      <c r="KKT4" s="815"/>
      <c r="KKU4" s="815"/>
      <c r="KKV4" s="815"/>
      <c r="KKW4" s="815"/>
      <c r="KKX4" s="815"/>
      <c r="KKY4" s="815"/>
      <c r="KKZ4" s="815"/>
      <c r="KLA4" s="815"/>
      <c r="KLB4" s="815"/>
      <c r="KLC4" s="815"/>
      <c r="KLD4" s="815"/>
      <c r="KLE4" s="815"/>
      <c r="KLF4" s="815"/>
      <c r="KLG4" s="815"/>
      <c r="KLH4" s="815"/>
      <c r="KLI4" s="815"/>
      <c r="KLJ4" s="815"/>
      <c r="KLK4" s="815"/>
      <c r="KLL4" s="815"/>
      <c r="KLM4" s="815"/>
      <c r="KLN4" s="815"/>
      <c r="KLO4" s="815"/>
      <c r="KLP4" s="815"/>
      <c r="KLQ4" s="815"/>
      <c r="KLR4" s="815"/>
      <c r="KLS4" s="815"/>
      <c r="KLT4" s="815"/>
      <c r="KLU4" s="815"/>
      <c r="KLV4" s="815"/>
      <c r="KLW4" s="815"/>
      <c r="KLX4" s="815"/>
      <c r="KLY4" s="815"/>
      <c r="KLZ4" s="815"/>
      <c r="KMA4" s="815"/>
      <c r="KMB4" s="815"/>
      <c r="KMC4" s="815"/>
      <c r="KMD4" s="815"/>
      <c r="KME4" s="815"/>
      <c r="KMF4" s="815"/>
      <c r="KMG4" s="815"/>
      <c r="KMH4" s="815"/>
      <c r="KMI4" s="815"/>
      <c r="KMJ4" s="815"/>
      <c r="KMK4" s="815"/>
      <c r="KML4" s="815"/>
      <c r="KMM4" s="815"/>
      <c r="KMN4" s="815"/>
      <c r="KMO4" s="815"/>
      <c r="KMP4" s="815"/>
      <c r="KMQ4" s="815"/>
      <c r="KMR4" s="815"/>
      <c r="KMS4" s="815"/>
      <c r="KMT4" s="815"/>
      <c r="KMU4" s="815"/>
      <c r="KMV4" s="815"/>
      <c r="KMW4" s="815"/>
      <c r="KMX4" s="815"/>
      <c r="KMY4" s="815"/>
      <c r="KMZ4" s="815"/>
      <c r="KNA4" s="815"/>
      <c r="KNB4" s="815"/>
      <c r="KNC4" s="815"/>
      <c r="KND4" s="815"/>
      <c r="KNE4" s="815"/>
      <c r="KNF4" s="815"/>
      <c r="KNG4" s="815"/>
      <c r="KNH4" s="815"/>
      <c r="KNI4" s="815"/>
      <c r="KNJ4" s="815"/>
      <c r="KNK4" s="815"/>
      <c r="KNL4" s="815"/>
      <c r="KNM4" s="815"/>
      <c r="KNN4" s="815"/>
      <c r="KNO4" s="815"/>
      <c r="KNP4" s="815"/>
      <c r="KNQ4" s="815"/>
      <c r="KNR4" s="815"/>
      <c r="KNS4" s="815"/>
      <c r="KNT4" s="815"/>
      <c r="KNU4" s="815"/>
      <c r="KNV4" s="815"/>
      <c r="KNW4" s="815"/>
      <c r="KNX4" s="815"/>
      <c r="KNY4" s="815"/>
      <c r="KNZ4" s="815"/>
      <c r="KOA4" s="815"/>
      <c r="KOB4" s="815"/>
      <c r="KOC4" s="815"/>
      <c r="KOD4" s="815"/>
      <c r="KOE4" s="815"/>
      <c r="KOF4" s="815"/>
      <c r="KOG4" s="815"/>
      <c r="KOH4" s="815"/>
      <c r="KOI4" s="815"/>
      <c r="KOJ4" s="815"/>
      <c r="KOK4" s="815"/>
      <c r="KOL4" s="815"/>
      <c r="KOM4" s="815"/>
      <c r="KON4" s="815"/>
      <c r="KOO4" s="815"/>
      <c r="KOP4" s="815"/>
      <c r="KOQ4" s="815"/>
      <c r="KOR4" s="815"/>
      <c r="KOS4" s="815"/>
      <c r="KOT4" s="815"/>
      <c r="KOU4" s="815"/>
      <c r="KOV4" s="815"/>
      <c r="KOW4" s="815"/>
      <c r="KOX4" s="815"/>
      <c r="KOY4" s="815"/>
      <c r="KOZ4" s="815"/>
      <c r="KPA4" s="815"/>
      <c r="KPB4" s="815"/>
      <c r="KPC4" s="815"/>
      <c r="KPD4" s="815"/>
      <c r="KPE4" s="815"/>
      <c r="KPF4" s="815"/>
      <c r="KPG4" s="815"/>
      <c r="KPH4" s="815"/>
      <c r="KPI4" s="815"/>
      <c r="KPJ4" s="815"/>
      <c r="KPK4" s="815"/>
      <c r="KPL4" s="815"/>
      <c r="KPM4" s="815"/>
      <c r="KPN4" s="815"/>
      <c r="KPO4" s="815"/>
      <c r="KPP4" s="815"/>
      <c r="KPQ4" s="815"/>
      <c r="KPR4" s="815"/>
      <c r="KPS4" s="815"/>
      <c r="KPT4" s="815"/>
      <c r="KPU4" s="815"/>
      <c r="KPV4" s="815"/>
      <c r="KPW4" s="815"/>
      <c r="KPX4" s="815"/>
      <c r="KPY4" s="815"/>
      <c r="KPZ4" s="815"/>
      <c r="KQA4" s="815"/>
      <c r="KQB4" s="815"/>
      <c r="KQC4" s="815"/>
      <c r="KQD4" s="815"/>
      <c r="KQE4" s="815"/>
      <c r="KQF4" s="815"/>
      <c r="KQG4" s="815"/>
      <c r="KQH4" s="815"/>
      <c r="KQI4" s="815"/>
      <c r="KQJ4" s="815"/>
      <c r="KQK4" s="815"/>
      <c r="KQL4" s="815"/>
      <c r="KQM4" s="815"/>
      <c r="KQN4" s="815"/>
      <c r="KQO4" s="815"/>
      <c r="KQP4" s="815"/>
      <c r="KQQ4" s="815"/>
      <c r="KQR4" s="815"/>
      <c r="KQS4" s="815"/>
      <c r="KQT4" s="815"/>
      <c r="KQU4" s="815"/>
      <c r="KQV4" s="815"/>
      <c r="KQW4" s="815"/>
      <c r="KQX4" s="815"/>
      <c r="KQY4" s="815"/>
      <c r="KQZ4" s="815"/>
      <c r="KRA4" s="815"/>
      <c r="KRB4" s="815"/>
      <c r="KRC4" s="815"/>
      <c r="KRD4" s="815"/>
      <c r="KRE4" s="815"/>
      <c r="KRF4" s="815"/>
      <c r="KRG4" s="815"/>
      <c r="KRH4" s="815"/>
      <c r="KRI4" s="815"/>
      <c r="KRJ4" s="815"/>
      <c r="KRK4" s="815"/>
      <c r="KRL4" s="815"/>
      <c r="KRM4" s="815"/>
      <c r="KRN4" s="815"/>
      <c r="KRO4" s="815"/>
      <c r="KRP4" s="815"/>
      <c r="KRQ4" s="815"/>
      <c r="KRR4" s="815"/>
      <c r="KRS4" s="815"/>
      <c r="KRT4" s="815"/>
      <c r="KRU4" s="815"/>
      <c r="KRV4" s="815"/>
      <c r="KRW4" s="815"/>
      <c r="KRX4" s="815"/>
      <c r="KRY4" s="815"/>
      <c r="KRZ4" s="815"/>
      <c r="KSA4" s="815"/>
      <c r="KSB4" s="815"/>
      <c r="KSC4" s="815"/>
      <c r="KSD4" s="815"/>
      <c r="KSE4" s="815"/>
      <c r="KSF4" s="815"/>
      <c r="KSG4" s="815"/>
      <c r="KSH4" s="815"/>
      <c r="KSI4" s="815"/>
      <c r="KSJ4" s="815"/>
      <c r="KSK4" s="815"/>
      <c r="KSL4" s="815"/>
      <c r="KSM4" s="815"/>
      <c r="KSN4" s="815"/>
      <c r="KSO4" s="815"/>
      <c r="KSP4" s="815"/>
      <c r="KSQ4" s="815"/>
      <c r="KSR4" s="815"/>
      <c r="KSS4" s="815"/>
      <c r="KST4" s="815"/>
      <c r="KSU4" s="815"/>
      <c r="KSV4" s="815"/>
      <c r="KSW4" s="815"/>
      <c r="KSX4" s="815"/>
      <c r="KSY4" s="815"/>
      <c r="KSZ4" s="815"/>
      <c r="KTA4" s="815"/>
      <c r="KTB4" s="815"/>
      <c r="KTC4" s="815"/>
      <c r="KTD4" s="815"/>
      <c r="KTE4" s="815"/>
      <c r="KTF4" s="815"/>
      <c r="KTG4" s="815"/>
      <c r="KTH4" s="815"/>
      <c r="KTI4" s="815"/>
      <c r="KTJ4" s="815"/>
      <c r="KTK4" s="815"/>
      <c r="KTL4" s="815"/>
      <c r="KTM4" s="815"/>
      <c r="KTN4" s="815"/>
      <c r="KTO4" s="815"/>
      <c r="KTP4" s="815"/>
      <c r="KTQ4" s="815"/>
      <c r="KTR4" s="815"/>
      <c r="KTS4" s="815"/>
      <c r="KTT4" s="815"/>
      <c r="KTU4" s="815"/>
      <c r="KTV4" s="815"/>
      <c r="KTW4" s="815"/>
      <c r="KTX4" s="815"/>
      <c r="KTY4" s="815"/>
      <c r="KTZ4" s="815"/>
      <c r="KUA4" s="815"/>
      <c r="KUB4" s="815"/>
      <c r="KUC4" s="815"/>
      <c r="KUD4" s="815"/>
      <c r="KUE4" s="815"/>
      <c r="KUF4" s="815"/>
      <c r="KUG4" s="815"/>
      <c r="KUH4" s="815"/>
      <c r="KUI4" s="815"/>
      <c r="KUJ4" s="815"/>
      <c r="KUK4" s="815"/>
      <c r="KUL4" s="815"/>
      <c r="KUM4" s="815"/>
      <c r="KUN4" s="815"/>
      <c r="KUO4" s="815"/>
      <c r="KUP4" s="815"/>
      <c r="KUQ4" s="815"/>
      <c r="KUR4" s="815"/>
      <c r="KUS4" s="815"/>
      <c r="KUT4" s="815"/>
      <c r="KUU4" s="815"/>
      <c r="KUV4" s="815"/>
      <c r="KUW4" s="815"/>
      <c r="KUX4" s="815"/>
      <c r="KUY4" s="815"/>
      <c r="KUZ4" s="815"/>
      <c r="KVA4" s="815"/>
      <c r="KVB4" s="815"/>
      <c r="KVC4" s="815"/>
      <c r="KVD4" s="815"/>
      <c r="KVE4" s="815"/>
      <c r="KVF4" s="815"/>
      <c r="KVG4" s="815"/>
      <c r="KVH4" s="815"/>
      <c r="KVI4" s="815"/>
      <c r="KVJ4" s="815"/>
      <c r="KVK4" s="815"/>
      <c r="KVL4" s="815"/>
      <c r="KVM4" s="815"/>
      <c r="KVN4" s="815"/>
      <c r="KVO4" s="815"/>
      <c r="KVP4" s="815"/>
      <c r="KVQ4" s="815"/>
      <c r="KVR4" s="815"/>
      <c r="KVS4" s="815"/>
      <c r="KVT4" s="815"/>
      <c r="KVU4" s="815"/>
      <c r="KVV4" s="815"/>
      <c r="KVW4" s="815"/>
      <c r="KVX4" s="815"/>
      <c r="KVY4" s="815"/>
      <c r="KVZ4" s="815"/>
      <c r="KWA4" s="815"/>
      <c r="KWB4" s="815"/>
      <c r="KWC4" s="815"/>
      <c r="KWD4" s="815"/>
      <c r="KWE4" s="815"/>
      <c r="KWF4" s="815"/>
      <c r="KWG4" s="815"/>
      <c r="KWH4" s="815"/>
      <c r="KWI4" s="815"/>
      <c r="KWJ4" s="815"/>
      <c r="KWK4" s="815"/>
      <c r="KWL4" s="815"/>
      <c r="KWM4" s="815"/>
      <c r="KWN4" s="815"/>
      <c r="KWO4" s="815"/>
      <c r="KWP4" s="815"/>
      <c r="KWQ4" s="815"/>
      <c r="KWR4" s="815"/>
      <c r="KWS4" s="815"/>
      <c r="KWT4" s="815"/>
      <c r="KWU4" s="815"/>
      <c r="KWV4" s="815"/>
      <c r="KWW4" s="815"/>
      <c r="KWX4" s="815"/>
      <c r="KWY4" s="815"/>
      <c r="KWZ4" s="815"/>
      <c r="KXA4" s="815"/>
      <c r="KXB4" s="815"/>
      <c r="KXC4" s="815"/>
      <c r="KXD4" s="815"/>
      <c r="KXE4" s="815"/>
      <c r="KXF4" s="815"/>
      <c r="KXG4" s="815"/>
      <c r="KXH4" s="815"/>
      <c r="KXI4" s="815"/>
      <c r="KXJ4" s="815"/>
      <c r="KXK4" s="815"/>
      <c r="KXL4" s="815"/>
      <c r="KXM4" s="815"/>
      <c r="KXN4" s="815"/>
      <c r="KXO4" s="815"/>
      <c r="KXP4" s="815"/>
      <c r="KXQ4" s="815"/>
      <c r="KXR4" s="815"/>
      <c r="KXS4" s="815"/>
      <c r="KXT4" s="815"/>
      <c r="KXU4" s="815"/>
      <c r="KXV4" s="815"/>
      <c r="KXW4" s="815"/>
      <c r="KXX4" s="815"/>
      <c r="KXY4" s="815"/>
      <c r="KXZ4" s="815"/>
      <c r="KYA4" s="815"/>
      <c r="KYB4" s="815"/>
      <c r="KYC4" s="815"/>
      <c r="KYD4" s="815"/>
      <c r="KYE4" s="815"/>
      <c r="KYF4" s="815"/>
      <c r="KYG4" s="815"/>
      <c r="KYH4" s="815"/>
      <c r="KYI4" s="815"/>
      <c r="KYJ4" s="815"/>
      <c r="KYK4" s="815"/>
      <c r="KYL4" s="815"/>
      <c r="KYM4" s="815"/>
      <c r="KYN4" s="815"/>
      <c r="KYO4" s="815"/>
      <c r="KYP4" s="815"/>
      <c r="KYQ4" s="815"/>
      <c r="KYR4" s="815"/>
      <c r="KYS4" s="815"/>
      <c r="KYT4" s="815"/>
      <c r="KYU4" s="815"/>
      <c r="KYV4" s="815"/>
      <c r="KYW4" s="815"/>
      <c r="KYX4" s="815"/>
      <c r="KYY4" s="815"/>
      <c r="KYZ4" s="815"/>
      <c r="KZA4" s="815"/>
      <c r="KZB4" s="815"/>
      <c r="KZC4" s="815"/>
      <c r="KZD4" s="815"/>
      <c r="KZE4" s="815"/>
      <c r="KZF4" s="815"/>
      <c r="KZG4" s="815"/>
      <c r="KZH4" s="815"/>
      <c r="KZI4" s="815"/>
      <c r="KZJ4" s="815"/>
      <c r="KZK4" s="815"/>
      <c r="KZL4" s="815"/>
      <c r="KZM4" s="815"/>
      <c r="KZN4" s="815"/>
      <c r="KZO4" s="815"/>
      <c r="KZP4" s="815"/>
      <c r="KZQ4" s="815"/>
      <c r="KZR4" s="815"/>
      <c r="KZS4" s="815"/>
      <c r="KZT4" s="815"/>
      <c r="KZU4" s="815"/>
      <c r="KZV4" s="815"/>
      <c r="KZW4" s="815"/>
      <c r="KZX4" s="815"/>
      <c r="KZY4" s="815"/>
      <c r="KZZ4" s="815"/>
      <c r="LAA4" s="815"/>
      <c r="LAB4" s="815"/>
      <c r="LAC4" s="815"/>
      <c r="LAD4" s="815"/>
      <c r="LAE4" s="815"/>
      <c r="LAF4" s="815"/>
      <c r="LAG4" s="815"/>
      <c r="LAH4" s="815"/>
      <c r="LAI4" s="815"/>
      <c r="LAJ4" s="815"/>
      <c r="LAK4" s="815"/>
      <c r="LAL4" s="815"/>
      <c r="LAM4" s="815"/>
      <c r="LAN4" s="815"/>
      <c r="LAO4" s="815"/>
      <c r="LAP4" s="815"/>
      <c r="LAQ4" s="815"/>
      <c r="LAR4" s="815"/>
      <c r="LAS4" s="815"/>
      <c r="LAT4" s="815"/>
      <c r="LAU4" s="815"/>
      <c r="LAV4" s="815"/>
      <c r="LAW4" s="815"/>
      <c r="LAX4" s="815"/>
      <c r="LAY4" s="815"/>
      <c r="LAZ4" s="815"/>
      <c r="LBA4" s="815"/>
      <c r="LBB4" s="815"/>
      <c r="LBC4" s="815"/>
      <c r="LBD4" s="815"/>
      <c r="LBE4" s="815"/>
      <c r="LBF4" s="815"/>
      <c r="LBG4" s="815"/>
      <c r="LBH4" s="815"/>
      <c r="LBI4" s="815"/>
      <c r="LBJ4" s="815"/>
      <c r="LBK4" s="815"/>
      <c r="LBL4" s="815"/>
      <c r="LBM4" s="815"/>
      <c r="LBN4" s="815"/>
      <c r="LBO4" s="815"/>
      <c r="LBP4" s="815"/>
      <c r="LBQ4" s="815"/>
      <c r="LBR4" s="815"/>
      <c r="LBS4" s="815"/>
      <c r="LBT4" s="815"/>
      <c r="LBU4" s="815"/>
      <c r="LBV4" s="815"/>
      <c r="LBW4" s="815"/>
      <c r="LBX4" s="815"/>
      <c r="LBY4" s="815"/>
      <c r="LBZ4" s="815"/>
      <c r="LCA4" s="815"/>
      <c r="LCB4" s="815"/>
      <c r="LCC4" s="815"/>
      <c r="LCD4" s="815"/>
      <c r="LCE4" s="815"/>
      <c r="LCF4" s="815"/>
      <c r="LCG4" s="815"/>
      <c r="LCH4" s="815"/>
      <c r="LCI4" s="815"/>
      <c r="LCJ4" s="815"/>
      <c r="LCK4" s="815"/>
      <c r="LCL4" s="815"/>
      <c r="LCM4" s="815"/>
      <c r="LCN4" s="815"/>
      <c r="LCO4" s="815"/>
      <c r="LCP4" s="815"/>
      <c r="LCQ4" s="815"/>
      <c r="LCR4" s="815"/>
      <c r="LCS4" s="815"/>
      <c r="LCT4" s="815"/>
      <c r="LCU4" s="815"/>
      <c r="LCV4" s="815"/>
      <c r="LCW4" s="815"/>
      <c r="LCX4" s="815"/>
      <c r="LCY4" s="815"/>
      <c r="LCZ4" s="815"/>
      <c r="LDA4" s="815"/>
      <c r="LDB4" s="815"/>
      <c r="LDC4" s="815"/>
      <c r="LDD4" s="815"/>
      <c r="LDE4" s="815"/>
      <c r="LDF4" s="815"/>
      <c r="LDG4" s="815"/>
      <c r="LDH4" s="815"/>
      <c r="LDI4" s="815"/>
      <c r="LDJ4" s="815"/>
      <c r="LDK4" s="815"/>
      <c r="LDL4" s="815"/>
      <c r="LDM4" s="815"/>
      <c r="LDN4" s="815"/>
      <c r="LDO4" s="815"/>
      <c r="LDP4" s="815"/>
      <c r="LDQ4" s="815"/>
      <c r="LDR4" s="815"/>
      <c r="LDS4" s="815"/>
      <c r="LDT4" s="815"/>
      <c r="LDU4" s="815"/>
      <c r="LDV4" s="815"/>
      <c r="LDW4" s="815"/>
      <c r="LDX4" s="815"/>
      <c r="LDY4" s="815"/>
      <c r="LDZ4" s="815"/>
      <c r="LEA4" s="815"/>
      <c r="LEB4" s="815"/>
      <c r="LEC4" s="815"/>
      <c r="LED4" s="815"/>
      <c r="LEE4" s="815"/>
      <c r="LEF4" s="815"/>
      <c r="LEG4" s="815"/>
      <c r="LEH4" s="815"/>
      <c r="LEI4" s="815"/>
      <c r="LEJ4" s="815"/>
      <c r="LEK4" s="815"/>
      <c r="LEL4" s="815"/>
      <c r="LEM4" s="815"/>
      <c r="LEN4" s="815"/>
      <c r="LEO4" s="815"/>
      <c r="LEP4" s="815"/>
      <c r="LEQ4" s="815"/>
      <c r="LER4" s="815"/>
      <c r="LES4" s="815"/>
      <c r="LET4" s="815"/>
      <c r="LEU4" s="815"/>
      <c r="LEV4" s="815"/>
      <c r="LEW4" s="815"/>
      <c r="LEX4" s="815"/>
      <c r="LEY4" s="815"/>
      <c r="LEZ4" s="815"/>
      <c r="LFA4" s="815"/>
      <c r="LFB4" s="815"/>
      <c r="LFC4" s="815"/>
      <c r="LFD4" s="815"/>
      <c r="LFE4" s="815"/>
      <c r="LFF4" s="815"/>
      <c r="LFG4" s="815"/>
      <c r="LFH4" s="815"/>
      <c r="LFI4" s="815"/>
      <c r="LFJ4" s="815"/>
      <c r="LFK4" s="815"/>
      <c r="LFL4" s="815"/>
      <c r="LFM4" s="815"/>
      <c r="LFN4" s="815"/>
      <c r="LFO4" s="815"/>
      <c r="LFP4" s="815"/>
      <c r="LFQ4" s="815"/>
      <c r="LFR4" s="815"/>
      <c r="LFS4" s="815"/>
      <c r="LFT4" s="815"/>
      <c r="LFU4" s="815"/>
      <c r="LFV4" s="815"/>
      <c r="LFW4" s="815"/>
      <c r="LFX4" s="815"/>
      <c r="LFY4" s="815"/>
      <c r="LFZ4" s="815"/>
      <c r="LGA4" s="815"/>
      <c r="LGB4" s="815"/>
      <c r="LGC4" s="815"/>
      <c r="LGD4" s="815"/>
      <c r="LGE4" s="815"/>
      <c r="LGF4" s="815"/>
      <c r="LGG4" s="815"/>
      <c r="LGH4" s="815"/>
      <c r="LGI4" s="815"/>
      <c r="LGJ4" s="815"/>
      <c r="LGK4" s="815"/>
      <c r="LGL4" s="815"/>
      <c r="LGM4" s="815"/>
      <c r="LGN4" s="815"/>
      <c r="LGO4" s="815"/>
      <c r="LGP4" s="815"/>
      <c r="LGQ4" s="815"/>
      <c r="LGR4" s="815"/>
      <c r="LGS4" s="815"/>
      <c r="LGT4" s="815"/>
      <c r="LGU4" s="815"/>
      <c r="LGV4" s="815"/>
      <c r="LGW4" s="815"/>
      <c r="LGX4" s="815"/>
      <c r="LGY4" s="815"/>
      <c r="LGZ4" s="815"/>
      <c r="LHA4" s="815"/>
      <c r="LHB4" s="815"/>
      <c r="LHC4" s="815"/>
      <c r="LHD4" s="815"/>
      <c r="LHE4" s="815"/>
      <c r="LHF4" s="815"/>
      <c r="LHG4" s="815"/>
      <c r="LHH4" s="815"/>
      <c r="LHI4" s="815"/>
      <c r="LHJ4" s="815"/>
      <c r="LHK4" s="815"/>
      <c r="LHL4" s="815"/>
      <c r="LHM4" s="815"/>
      <c r="LHN4" s="815"/>
      <c r="LHO4" s="815"/>
      <c r="LHP4" s="815"/>
      <c r="LHQ4" s="815"/>
      <c r="LHR4" s="815"/>
      <c r="LHS4" s="815"/>
      <c r="LHT4" s="815"/>
      <c r="LHU4" s="815"/>
      <c r="LHV4" s="815"/>
      <c r="LHW4" s="815"/>
      <c r="LHX4" s="815"/>
      <c r="LHY4" s="815"/>
      <c r="LHZ4" s="815"/>
      <c r="LIA4" s="815"/>
      <c r="LIB4" s="815"/>
      <c r="LIC4" s="815"/>
      <c r="LID4" s="815"/>
      <c r="LIE4" s="815"/>
      <c r="LIF4" s="815"/>
      <c r="LIG4" s="815"/>
      <c r="LIH4" s="815"/>
      <c r="LII4" s="815"/>
      <c r="LIJ4" s="815"/>
      <c r="LIK4" s="815"/>
      <c r="LIL4" s="815"/>
      <c r="LIM4" s="815"/>
      <c r="LIN4" s="815"/>
      <c r="LIO4" s="815"/>
      <c r="LIP4" s="815"/>
      <c r="LIQ4" s="815"/>
      <c r="LIR4" s="815"/>
      <c r="LIS4" s="815"/>
      <c r="LIT4" s="815"/>
      <c r="LIU4" s="815"/>
      <c r="LIV4" s="815"/>
      <c r="LIW4" s="815"/>
      <c r="LIX4" s="815"/>
      <c r="LIY4" s="815"/>
      <c r="LIZ4" s="815"/>
      <c r="LJA4" s="815"/>
      <c r="LJB4" s="815"/>
      <c r="LJC4" s="815"/>
      <c r="LJD4" s="815"/>
      <c r="LJE4" s="815"/>
      <c r="LJF4" s="815"/>
      <c r="LJG4" s="815"/>
      <c r="LJH4" s="815"/>
      <c r="LJI4" s="815"/>
      <c r="LJJ4" s="815"/>
      <c r="LJK4" s="815"/>
      <c r="LJL4" s="815"/>
      <c r="LJM4" s="815"/>
      <c r="LJN4" s="815"/>
      <c r="LJO4" s="815"/>
      <c r="LJP4" s="815"/>
      <c r="LJQ4" s="815"/>
      <c r="LJR4" s="815"/>
      <c r="LJS4" s="815"/>
      <c r="LJT4" s="815"/>
      <c r="LJU4" s="815"/>
      <c r="LJV4" s="815"/>
      <c r="LJW4" s="815"/>
      <c r="LJX4" s="815"/>
      <c r="LJY4" s="815"/>
      <c r="LJZ4" s="815"/>
      <c r="LKA4" s="815"/>
      <c r="LKB4" s="815"/>
      <c r="LKC4" s="815"/>
      <c r="LKD4" s="815"/>
      <c r="LKE4" s="815"/>
      <c r="LKF4" s="815"/>
      <c r="LKG4" s="815"/>
      <c r="LKH4" s="815"/>
      <c r="LKI4" s="815"/>
      <c r="LKJ4" s="815"/>
      <c r="LKK4" s="815"/>
      <c r="LKL4" s="815"/>
      <c r="LKM4" s="815"/>
      <c r="LKN4" s="815"/>
      <c r="LKO4" s="815"/>
      <c r="LKP4" s="815"/>
      <c r="LKQ4" s="815"/>
      <c r="LKR4" s="815"/>
      <c r="LKS4" s="815"/>
      <c r="LKT4" s="815"/>
      <c r="LKU4" s="815"/>
      <c r="LKV4" s="815"/>
      <c r="LKW4" s="815"/>
      <c r="LKX4" s="815"/>
      <c r="LKY4" s="815"/>
      <c r="LKZ4" s="815"/>
      <c r="LLA4" s="815"/>
      <c r="LLB4" s="815"/>
      <c r="LLC4" s="815"/>
      <c r="LLD4" s="815"/>
      <c r="LLE4" s="815"/>
      <c r="LLF4" s="815"/>
      <c r="LLG4" s="815"/>
      <c r="LLH4" s="815"/>
      <c r="LLI4" s="815"/>
      <c r="LLJ4" s="815"/>
      <c r="LLK4" s="815"/>
      <c r="LLL4" s="815"/>
      <c r="LLM4" s="815"/>
      <c r="LLN4" s="815"/>
      <c r="LLO4" s="815"/>
      <c r="LLP4" s="815"/>
      <c r="LLQ4" s="815"/>
      <c r="LLR4" s="815"/>
      <c r="LLS4" s="815"/>
      <c r="LLT4" s="815"/>
      <c r="LLU4" s="815"/>
      <c r="LLV4" s="815"/>
      <c r="LLW4" s="815"/>
      <c r="LLX4" s="815"/>
      <c r="LLY4" s="815"/>
      <c r="LLZ4" s="815"/>
      <c r="LMA4" s="815"/>
      <c r="LMB4" s="815"/>
      <c r="LMC4" s="815"/>
      <c r="LMD4" s="815"/>
      <c r="LME4" s="815"/>
      <c r="LMF4" s="815"/>
      <c r="LMG4" s="815"/>
      <c r="LMH4" s="815"/>
      <c r="LMI4" s="815"/>
      <c r="LMJ4" s="815"/>
      <c r="LMK4" s="815"/>
      <c r="LML4" s="815"/>
      <c r="LMM4" s="815"/>
      <c r="LMN4" s="815"/>
      <c r="LMO4" s="815"/>
      <c r="LMP4" s="815"/>
      <c r="LMQ4" s="815"/>
      <c r="LMR4" s="815"/>
      <c r="LMS4" s="815"/>
      <c r="LMT4" s="815"/>
      <c r="LMU4" s="815"/>
      <c r="LMV4" s="815"/>
      <c r="LMW4" s="815"/>
      <c r="LMX4" s="815"/>
      <c r="LMY4" s="815"/>
      <c r="LMZ4" s="815"/>
      <c r="LNA4" s="815"/>
      <c r="LNB4" s="815"/>
      <c r="LNC4" s="815"/>
      <c r="LND4" s="815"/>
      <c r="LNE4" s="815"/>
      <c r="LNF4" s="815"/>
      <c r="LNG4" s="815"/>
      <c r="LNH4" s="815"/>
      <c r="LNI4" s="815"/>
      <c r="LNJ4" s="815"/>
      <c r="LNK4" s="815"/>
      <c r="LNL4" s="815"/>
      <c r="LNM4" s="815"/>
      <c r="LNN4" s="815"/>
      <c r="LNO4" s="815"/>
      <c r="LNP4" s="815"/>
      <c r="LNQ4" s="815"/>
      <c r="LNR4" s="815"/>
      <c r="LNS4" s="815"/>
      <c r="LNT4" s="815"/>
      <c r="LNU4" s="815"/>
      <c r="LNV4" s="815"/>
      <c r="LNW4" s="815"/>
      <c r="LNX4" s="815"/>
      <c r="LNY4" s="815"/>
      <c r="LNZ4" s="815"/>
      <c r="LOA4" s="815"/>
      <c r="LOB4" s="815"/>
      <c r="LOC4" s="815"/>
      <c r="LOD4" s="815"/>
      <c r="LOE4" s="815"/>
      <c r="LOF4" s="815"/>
      <c r="LOG4" s="815"/>
      <c r="LOH4" s="815"/>
      <c r="LOI4" s="815"/>
      <c r="LOJ4" s="815"/>
      <c r="LOK4" s="815"/>
      <c r="LOL4" s="815"/>
      <c r="LOM4" s="815"/>
      <c r="LON4" s="815"/>
      <c r="LOO4" s="815"/>
      <c r="LOP4" s="815"/>
      <c r="LOQ4" s="815"/>
      <c r="LOR4" s="815"/>
      <c r="LOS4" s="815"/>
      <c r="LOT4" s="815"/>
      <c r="LOU4" s="815"/>
      <c r="LOV4" s="815"/>
      <c r="LOW4" s="815"/>
      <c r="LOX4" s="815"/>
      <c r="LOY4" s="815"/>
      <c r="LOZ4" s="815"/>
      <c r="LPA4" s="815"/>
      <c r="LPB4" s="815"/>
      <c r="LPC4" s="815"/>
      <c r="LPD4" s="815"/>
      <c r="LPE4" s="815"/>
      <c r="LPF4" s="815"/>
      <c r="LPG4" s="815"/>
      <c r="LPH4" s="815"/>
      <c r="LPI4" s="815"/>
      <c r="LPJ4" s="815"/>
      <c r="LPK4" s="815"/>
      <c r="LPL4" s="815"/>
      <c r="LPM4" s="815"/>
      <c r="LPN4" s="815"/>
      <c r="LPO4" s="815"/>
      <c r="LPP4" s="815"/>
      <c r="LPQ4" s="815"/>
      <c r="LPR4" s="815"/>
      <c r="LPS4" s="815"/>
      <c r="LPT4" s="815"/>
      <c r="LPU4" s="815"/>
      <c r="LPV4" s="815"/>
      <c r="LPW4" s="815"/>
      <c r="LPX4" s="815"/>
      <c r="LPY4" s="815"/>
      <c r="LPZ4" s="815"/>
      <c r="LQA4" s="815"/>
      <c r="LQB4" s="815"/>
      <c r="LQC4" s="815"/>
      <c r="LQD4" s="815"/>
      <c r="LQE4" s="815"/>
      <c r="LQF4" s="815"/>
      <c r="LQG4" s="815"/>
      <c r="LQH4" s="815"/>
      <c r="LQI4" s="815"/>
      <c r="LQJ4" s="815"/>
      <c r="LQK4" s="815"/>
      <c r="LQL4" s="815"/>
      <c r="LQM4" s="815"/>
      <c r="LQN4" s="815"/>
      <c r="LQO4" s="815"/>
      <c r="LQP4" s="815"/>
      <c r="LQQ4" s="815"/>
      <c r="LQR4" s="815"/>
      <c r="LQS4" s="815"/>
      <c r="LQT4" s="815"/>
      <c r="LQU4" s="815"/>
      <c r="LQV4" s="815"/>
      <c r="LQW4" s="815"/>
      <c r="LQX4" s="815"/>
      <c r="LQY4" s="815"/>
      <c r="LQZ4" s="815"/>
      <c r="LRA4" s="815"/>
      <c r="LRB4" s="815"/>
      <c r="LRC4" s="815"/>
      <c r="LRD4" s="815"/>
      <c r="LRE4" s="815"/>
      <c r="LRF4" s="815"/>
      <c r="LRG4" s="815"/>
      <c r="LRH4" s="815"/>
      <c r="LRI4" s="815"/>
      <c r="LRJ4" s="815"/>
      <c r="LRK4" s="815"/>
      <c r="LRL4" s="815"/>
      <c r="LRM4" s="815"/>
      <c r="LRN4" s="815"/>
      <c r="LRO4" s="815"/>
      <c r="LRP4" s="815"/>
      <c r="LRQ4" s="815"/>
      <c r="LRR4" s="815"/>
      <c r="LRS4" s="815"/>
      <c r="LRT4" s="815"/>
      <c r="LRU4" s="815"/>
      <c r="LRV4" s="815"/>
      <c r="LRW4" s="815"/>
      <c r="LRX4" s="815"/>
      <c r="LRY4" s="815"/>
      <c r="LRZ4" s="815"/>
      <c r="LSA4" s="815"/>
      <c r="LSB4" s="815"/>
      <c r="LSC4" s="815"/>
      <c r="LSD4" s="815"/>
      <c r="LSE4" s="815"/>
      <c r="LSF4" s="815"/>
      <c r="LSG4" s="815"/>
      <c r="LSH4" s="815"/>
      <c r="LSI4" s="815"/>
      <c r="LSJ4" s="815"/>
      <c r="LSK4" s="815"/>
      <c r="LSL4" s="815"/>
      <c r="LSM4" s="815"/>
      <c r="LSN4" s="815"/>
      <c r="LSO4" s="815"/>
      <c r="LSP4" s="815"/>
      <c r="LSQ4" s="815"/>
      <c r="LSR4" s="815"/>
      <c r="LSS4" s="815"/>
      <c r="LST4" s="815"/>
      <c r="LSU4" s="815"/>
      <c r="LSV4" s="815"/>
      <c r="LSW4" s="815"/>
      <c r="LSX4" s="815"/>
      <c r="LSY4" s="815"/>
      <c r="LSZ4" s="815"/>
      <c r="LTA4" s="815"/>
      <c r="LTB4" s="815"/>
      <c r="LTC4" s="815"/>
      <c r="LTD4" s="815"/>
      <c r="LTE4" s="815"/>
      <c r="LTF4" s="815"/>
      <c r="LTG4" s="815"/>
      <c r="LTH4" s="815"/>
      <c r="LTI4" s="815"/>
      <c r="LTJ4" s="815"/>
      <c r="LTK4" s="815"/>
      <c r="LTL4" s="815"/>
      <c r="LTM4" s="815"/>
      <c r="LTN4" s="815"/>
      <c r="LTO4" s="815"/>
      <c r="LTP4" s="815"/>
      <c r="LTQ4" s="815"/>
      <c r="LTR4" s="815"/>
      <c r="LTS4" s="815"/>
      <c r="LTT4" s="815"/>
      <c r="LTU4" s="815"/>
      <c r="LTV4" s="815"/>
      <c r="LTW4" s="815"/>
      <c r="LTX4" s="815"/>
      <c r="LTY4" s="815"/>
      <c r="LTZ4" s="815"/>
      <c r="LUA4" s="815"/>
      <c r="LUB4" s="815"/>
      <c r="LUC4" s="815"/>
      <c r="LUD4" s="815"/>
      <c r="LUE4" s="815"/>
      <c r="LUF4" s="815"/>
      <c r="LUG4" s="815"/>
      <c r="LUH4" s="815"/>
      <c r="LUI4" s="815"/>
      <c r="LUJ4" s="815"/>
      <c r="LUK4" s="815"/>
      <c r="LUL4" s="815"/>
      <c r="LUM4" s="815"/>
      <c r="LUN4" s="815"/>
      <c r="LUO4" s="815"/>
      <c r="LUP4" s="815"/>
      <c r="LUQ4" s="815"/>
      <c r="LUR4" s="815"/>
      <c r="LUS4" s="815"/>
      <c r="LUT4" s="815"/>
      <c r="LUU4" s="815"/>
      <c r="LUV4" s="815"/>
      <c r="LUW4" s="815"/>
      <c r="LUX4" s="815"/>
      <c r="LUY4" s="815"/>
      <c r="LUZ4" s="815"/>
      <c r="LVA4" s="815"/>
      <c r="LVB4" s="815"/>
      <c r="LVC4" s="815"/>
      <c r="LVD4" s="815"/>
      <c r="LVE4" s="815"/>
      <c r="LVF4" s="815"/>
      <c r="LVG4" s="815"/>
      <c r="LVH4" s="815"/>
      <c r="LVI4" s="815"/>
      <c r="LVJ4" s="815"/>
      <c r="LVK4" s="815"/>
      <c r="LVL4" s="815"/>
      <c r="LVM4" s="815"/>
      <c r="LVN4" s="815"/>
      <c r="LVO4" s="815"/>
      <c r="LVP4" s="815"/>
      <c r="LVQ4" s="815"/>
      <c r="LVR4" s="815"/>
      <c r="LVS4" s="815"/>
      <c r="LVT4" s="815"/>
      <c r="LVU4" s="815"/>
      <c r="LVV4" s="815"/>
      <c r="LVW4" s="815"/>
      <c r="LVX4" s="815"/>
      <c r="LVY4" s="815"/>
      <c r="LVZ4" s="815"/>
      <c r="LWA4" s="815"/>
      <c r="LWB4" s="815"/>
      <c r="LWC4" s="815"/>
      <c r="LWD4" s="815"/>
      <c r="LWE4" s="815"/>
      <c r="LWF4" s="815"/>
      <c r="LWG4" s="815"/>
      <c r="LWH4" s="815"/>
      <c r="LWI4" s="815"/>
      <c r="LWJ4" s="815"/>
      <c r="LWK4" s="815"/>
      <c r="LWL4" s="815"/>
      <c r="LWM4" s="815"/>
      <c r="LWN4" s="815"/>
      <c r="LWO4" s="815"/>
      <c r="LWP4" s="815"/>
      <c r="LWQ4" s="815"/>
      <c r="LWR4" s="815"/>
      <c r="LWS4" s="815"/>
      <c r="LWT4" s="815"/>
      <c r="LWU4" s="815"/>
      <c r="LWV4" s="815"/>
      <c r="LWW4" s="815"/>
      <c r="LWX4" s="815"/>
      <c r="LWY4" s="815"/>
      <c r="LWZ4" s="815"/>
      <c r="LXA4" s="815"/>
      <c r="LXB4" s="815"/>
      <c r="LXC4" s="815"/>
      <c r="LXD4" s="815"/>
      <c r="LXE4" s="815"/>
      <c r="LXF4" s="815"/>
      <c r="LXG4" s="815"/>
      <c r="LXH4" s="815"/>
      <c r="LXI4" s="815"/>
      <c r="LXJ4" s="815"/>
      <c r="LXK4" s="815"/>
      <c r="LXL4" s="815"/>
      <c r="LXM4" s="815"/>
      <c r="LXN4" s="815"/>
      <c r="LXO4" s="815"/>
      <c r="LXP4" s="815"/>
      <c r="LXQ4" s="815"/>
      <c r="LXR4" s="815"/>
      <c r="LXS4" s="815"/>
      <c r="LXT4" s="815"/>
      <c r="LXU4" s="815"/>
      <c r="LXV4" s="815"/>
      <c r="LXW4" s="815"/>
      <c r="LXX4" s="815"/>
      <c r="LXY4" s="815"/>
      <c r="LXZ4" s="815"/>
      <c r="LYA4" s="815"/>
      <c r="LYB4" s="815"/>
      <c r="LYC4" s="815"/>
      <c r="LYD4" s="815"/>
      <c r="LYE4" s="815"/>
      <c r="LYF4" s="815"/>
      <c r="LYG4" s="815"/>
      <c r="LYH4" s="815"/>
      <c r="LYI4" s="815"/>
      <c r="LYJ4" s="815"/>
      <c r="LYK4" s="815"/>
      <c r="LYL4" s="815"/>
      <c r="LYM4" s="815"/>
      <c r="LYN4" s="815"/>
      <c r="LYO4" s="815"/>
      <c r="LYP4" s="815"/>
      <c r="LYQ4" s="815"/>
      <c r="LYR4" s="815"/>
      <c r="LYS4" s="815"/>
      <c r="LYT4" s="815"/>
      <c r="LYU4" s="815"/>
      <c r="LYV4" s="815"/>
      <c r="LYW4" s="815"/>
      <c r="LYX4" s="815"/>
      <c r="LYY4" s="815"/>
      <c r="LYZ4" s="815"/>
      <c r="LZA4" s="815"/>
      <c r="LZB4" s="815"/>
      <c r="LZC4" s="815"/>
      <c r="LZD4" s="815"/>
      <c r="LZE4" s="815"/>
      <c r="LZF4" s="815"/>
      <c r="LZG4" s="815"/>
      <c r="LZH4" s="815"/>
      <c r="LZI4" s="815"/>
      <c r="LZJ4" s="815"/>
      <c r="LZK4" s="815"/>
      <c r="LZL4" s="815"/>
      <c r="LZM4" s="815"/>
      <c r="LZN4" s="815"/>
      <c r="LZO4" s="815"/>
      <c r="LZP4" s="815"/>
      <c r="LZQ4" s="815"/>
      <c r="LZR4" s="815"/>
      <c r="LZS4" s="815"/>
      <c r="LZT4" s="815"/>
      <c r="LZU4" s="815"/>
      <c r="LZV4" s="815"/>
      <c r="LZW4" s="815"/>
      <c r="LZX4" s="815"/>
      <c r="LZY4" s="815"/>
      <c r="LZZ4" s="815"/>
      <c r="MAA4" s="815"/>
      <c r="MAB4" s="815"/>
      <c r="MAC4" s="815"/>
      <c r="MAD4" s="815"/>
      <c r="MAE4" s="815"/>
      <c r="MAF4" s="815"/>
      <c r="MAG4" s="815"/>
      <c r="MAH4" s="815"/>
      <c r="MAI4" s="815"/>
      <c r="MAJ4" s="815"/>
      <c r="MAK4" s="815"/>
      <c r="MAL4" s="815"/>
      <c r="MAM4" s="815"/>
      <c r="MAN4" s="815"/>
      <c r="MAO4" s="815"/>
      <c r="MAP4" s="815"/>
      <c r="MAQ4" s="815"/>
      <c r="MAR4" s="815"/>
      <c r="MAS4" s="815"/>
      <c r="MAT4" s="815"/>
      <c r="MAU4" s="815"/>
      <c r="MAV4" s="815"/>
      <c r="MAW4" s="815"/>
      <c r="MAX4" s="815"/>
      <c r="MAY4" s="815"/>
      <c r="MAZ4" s="815"/>
      <c r="MBA4" s="815"/>
      <c r="MBB4" s="815"/>
      <c r="MBC4" s="815"/>
      <c r="MBD4" s="815"/>
      <c r="MBE4" s="815"/>
      <c r="MBF4" s="815"/>
      <c r="MBG4" s="815"/>
      <c r="MBH4" s="815"/>
      <c r="MBI4" s="815"/>
      <c r="MBJ4" s="815"/>
      <c r="MBK4" s="815"/>
      <c r="MBL4" s="815"/>
      <c r="MBM4" s="815"/>
      <c r="MBN4" s="815"/>
      <c r="MBO4" s="815"/>
      <c r="MBP4" s="815"/>
      <c r="MBQ4" s="815"/>
      <c r="MBR4" s="815"/>
      <c r="MBS4" s="815"/>
      <c r="MBT4" s="815"/>
      <c r="MBU4" s="815"/>
      <c r="MBV4" s="815"/>
      <c r="MBW4" s="815"/>
      <c r="MBX4" s="815"/>
      <c r="MBY4" s="815"/>
      <c r="MBZ4" s="815"/>
      <c r="MCA4" s="815"/>
      <c r="MCB4" s="815"/>
      <c r="MCC4" s="815"/>
      <c r="MCD4" s="815"/>
      <c r="MCE4" s="815"/>
      <c r="MCF4" s="815"/>
      <c r="MCG4" s="815"/>
      <c r="MCH4" s="815"/>
      <c r="MCI4" s="815"/>
      <c r="MCJ4" s="815"/>
      <c r="MCK4" s="815"/>
      <c r="MCL4" s="815"/>
      <c r="MCM4" s="815"/>
      <c r="MCN4" s="815"/>
      <c r="MCO4" s="815"/>
      <c r="MCP4" s="815"/>
      <c r="MCQ4" s="815"/>
      <c r="MCR4" s="815"/>
      <c r="MCS4" s="815"/>
      <c r="MCT4" s="815"/>
      <c r="MCU4" s="815"/>
      <c r="MCV4" s="815"/>
      <c r="MCW4" s="815"/>
      <c r="MCX4" s="815"/>
      <c r="MCY4" s="815"/>
      <c r="MCZ4" s="815"/>
      <c r="MDA4" s="815"/>
      <c r="MDB4" s="815"/>
      <c r="MDC4" s="815"/>
      <c r="MDD4" s="815"/>
      <c r="MDE4" s="815"/>
      <c r="MDF4" s="815"/>
      <c r="MDG4" s="815"/>
      <c r="MDH4" s="815"/>
      <c r="MDI4" s="815"/>
      <c r="MDJ4" s="815"/>
      <c r="MDK4" s="815"/>
      <c r="MDL4" s="815"/>
      <c r="MDM4" s="815"/>
      <c r="MDN4" s="815"/>
      <c r="MDO4" s="815"/>
      <c r="MDP4" s="815"/>
      <c r="MDQ4" s="815"/>
      <c r="MDR4" s="815"/>
      <c r="MDS4" s="815"/>
      <c r="MDT4" s="815"/>
      <c r="MDU4" s="815"/>
      <c r="MDV4" s="815"/>
      <c r="MDW4" s="815"/>
      <c r="MDX4" s="815"/>
      <c r="MDY4" s="815"/>
      <c r="MDZ4" s="815"/>
      <c r="MEA4" s="815"/>
      <c r="MEB4" s="815"/>
      <c r="MEC4" s="815"/>
      <c r="MED4" s="815"/>
      <c r="MEE4" s="815"/>
      <c r="MEF4" s="815"/>
      <c r="MEG4" s="815"/>
      <c r="MEH4" s="815"/>
      <c r="MEI4" s="815"/>
      <c r="MEJ4" s="815"/>
      <c r="MEK4" s="815"/>
      <c r="MEL4" s="815"/>
      <c r="MEM4" s="815"/>
      <c r="MEN4" s="815"/>
      <c r="MEO4" s="815"/>
      <c r="MEP4" s="815"/>
      <c r="MEQ4" s="815"/>
      <c r="MER4" s="815"/>
      <c r="MES4" s="815"/>
      <c r="MET4" s="815"/>
      <c r="MEU4" s="815"/>
      <c r="MEV4" s="815"/>
      <c r="MEW4" s="815"/>
      <c r="MEX4" s="815"/>
      <c r="MEY4" s="815"/>
      <c r="MEZ4" s="815"/>
      <c r="MFA4" s="815"/>
      <c r="MFB4" s="815"/>
      <c r="MFC4" s="815"/>
      <c r="MFD4" s="815"/>
      <c r="MFE4" s="815"/>
      <c r="MFF4" s="815"/>
      <c r="MFG4" s="815"/>
      <c r="MFH4" s="815"/>
      <c r="MFI4" s="815"/>
      <c r="MFJ4" s="815"/>
      <c r="MFK4" s="815"/>
      <c r="MFL4" s="815"/>
      <c r="MFM4" s="815"/>
      <c r="MFN4" s="815"/>
      <c r="MFO4" s="815"/>
      <c r="MFP4" s="815"/>
      <c r="MFQ4" s="815"/>
      <c r="MFR4" s="815"/>
      <c r="MFS4" s="815"/>
      <c r="MFT4" s="815"/>
      <c r="MFU4" s="815"/>
      <c r="MFV4" s="815"/>
      <c r="MFW4" s="815"/>
      <c r="MFX4" s="815"/>
      <c r="MFY4" s="815"/>
      <c r="MFZ4" s="815"/>
      <c r="MGA4" s="815"/>
      <c r="MGB4" s="815"/>
      <c r="MGC4" s="815"/>
      <c r="MGD4" s="815"/>
      <c r="MGE4" s="815"/>
      <c r="MGF4" s="815"/>
      <c r="MGG4" s="815"/>
      <c r="MGH4" s="815"/>
      <c r="MGI4" s="815"/>
      <c r="MGJ4" s="815"/>
      <c r="MGK4" s="815"/>
      <c r="MGL4" s="815"/>
      <c r="MGM4" s="815"/>
      <c r="MGN4" s="815"/>
      <c r="MGO4" s="815"/>
      <c r="MGP4" s="815"/>
      <c r="MGQ4" s="815"/>
      <c r="MGR4" s="815"/>
      <c r="MGS4" s="815"/>
      <c r="MGT4" s="815"/>
      <c r="MGU4" s="815"/>
      <c r="MGV4" s="815"/>
      <c r="MGW4" s="815"/>
      <c r="MGX4" s="815"/>
      <c r="MGY4" s="815"/>
      <c r="MGZ4" s="815"/>
      <c r="MHA4" s="815"/>
      <c r="MHB4" s="815"/>
      <c r="MHC4" s="815"/>
      <c r="MHD4" s="815"/>
      <c r="MHE4" s="815"/>
      <c r="MHF4" s="815"/>
      <c r="MHG4" s="815"/>
      <c r="MHH4" s="815"/>
      <c r="MHI4" s="815"/>
      <c r="MHJ4" s="815"/>
      <c r="MHK4" s="815"/>
      <c r="MHL4" s="815"/>
      <c r="MHM4" s="815"/>
      <c r="MHN4" s="815"/>
      <c r="MHO4" s="815"/>
      <c r="MHP4" s="815"/>
      <c r="MHQ4" s="815"/>
      <c r="MHR4" s="815"/>
      <c r="MHS4" s="815"/>
      <c r="MHT4" s="815"/>
      <c r="MHU4" s="815"/>
      <c r="MHV4" s="815"/>
      <c r="MHW4" s="815"/>
      <c r="MHX4" s="815"/>
      <c r="MHY4" s="815"/>
      <c r="MHZ4" s="815"/>
      <c r="MIA4" s="815"/>
      <c r="MIB4" s="815"/>
      <c r="MIC4" s="815"/>
      <c r="MID4" s="815"/>
      <c r="MIE4" s="815"/>
      <c r="MIF4" s="815"/>
      <c r="MIG4" s="815"/>
      <c r="MIH4" s="815"/>
      <c r="MII4" s="815"/>
      <c r="MIJ4" s="815"/>
      <c r="MIK4" s="815"/>
      <c r="MIL4" s="815"/>
      <c r="MIM4" s="815"/>
      <c r="MIN4" s="815"/>
      <c r="MIO4" s="815"/>
      <c r="MIP4" s="815"/>
      <c r="MIQ4" s="815"/>
      <c r="MIR4" s="815"/>
      <c r="MIS4" s="815"/>
      <c r="MIT4" s="815"/>
      <c r="MIU4" s="815"/>
      <c r="MIV4" s="815"/>
      <c r="MIW4" s="815"/>
      <c r="MIX4" s="815"/>
      <c r="MIY4" s="815"/>
      <c r="MIZ4" s="815"/>
      <c r="MJA4" s="815"/>
      <c r="MJB4" s="815"/>
      <c r="MJC4" s="815"/>
      <c r="MJD4" s="815"/>
      <c r="MJE4" s="815"/>
      <c r="MJF4" s="815"/>
      <c r="MJG4" s="815"/>
      <c r="MJH4" s="815"/>
      <c r="MJI4" s="815"/>
      <c r="MJJ4" s="815"/>
      <c r="MJK4" s="815"/>
      <c r="MJL4" s="815"/>
      <c r="MJM4" s="815"/>
      <c r="MJN4" s="815"/>
      <c r="MJO4" s="815"/>
      <c r="MJP4" s="815"/>
      <c r="MJQ4" s="815"/>
      <c r="MJR4" s="815"/>
      <c r="MJS4" s="815"/>
      <c r="MJT4" s="815"/>
      <c r="MJU4" s="815"/>
      <c r="MJV4" s="815"/>
      <c r="MJW4" s="815"/>
      <c r="MJX4" s="815"/>
      <c r="MJY4" s="815"/>
      <c r="MJZ4" s="815"/>
      <c r="MKA4" s="815"/>
      <c r="MKB4" s="815"/>
      <c r="MKC4" s="815"/>
      <c r="MKD4" s="815"/>
      <c r="MKE4" s="815"/>
      <c r="MKF4" s="815"/>
      <c r="MKG4" s="815"/>
      <c r="MKH4" s="815"/>
      <c r="MKI4" s="815"/>
      <c r="MKJ4" s="815"/>
      <c r="MKK4" s="815"/>
      <c r="MKL4" s="815"/>
      <c r="MKM4" s="815"/>
      <c r="MKN4" s="815"/>
      <c r="MKO4" s="815"/>
      <c r="MKP4" s="815"/>
      <c r="MKQ4" s="815"/>
      <c r="MKR4" s="815"/>
      <c r="MKS4" s="815"/>
      <c r="MKT4" s="815"/>
      <c r="MKU4" s="815"/>
      <c r="MKV4" s="815"/>
      <c r="MKW4" s="815"/>
      <c r="MKX4" s="815"/>
      <c r="MKY4" s="815"/>
      <c r="MKZ4" s="815"/>
      <c r="MLA4" s="815"/>
      <c r="MLB4" s="815"/>
      <c r="MLC4" s="815"/>
      <c r="MLD4" s="815"/>
      <c r="MLE4" s="815"/>
      <c r="MLF4" s="815"/>
      <c r="MLG4" s="815"/>
      <c r="MLH4" s="815"/>
      <c r="MLI4" s="815"/>
      <c r="MLJ4" s="815"/>
      <c r="MLK4" s="815"/>
      <c r="MLL4" s="815"/>
      <c r="MLM4" s="815"/>
      <c r="MLN4" s="815"/>
      <c r="MLO4" s="815"/>
      <c r="MLP4" s="815"/>
      <c r="MLQ4" s="815"/>
      <c r="MLR4" s="815"/>
      <c r="MLS4" s="815"/>
      <c r="MLT4" s="815"/>
      <c r="MLU4" s="815"/>
      <c r="MLV4" s="815"/>
      <c r="MLW4" s="815"/>
      <c r="MLX4" s="815"/>
      <c r="MLY4" s="815"/>
      <c r="MLZ4" s="815"/>
      <c r="MMA4" s="815"/>
      <c r="MMB4" s="815"/>
      <c r="MMC4" s="815"/>
      <c r="MMD4" s="815"/>
      <c r="MME4" s="815"/>
      <c r="MMF4" s="815"/>
      <c r="MMG4" s="815"/>
      <c r="MMH4" s="815"/>
      <c r="MMI4" s="815"/>
      <c r="MMJ4" s="815"/>
      <c r="MMK4" s="815"/>
      <c r="MML4" s="815"/>
      <c r="MMM4" s="815"/>
      <c r="MMN4" s="815"/>
      <c r="MMO4" s="815"/>
      <c r="MMP4" s="815"/>
      <c r="MMQ4" s="815"/>
      <c r="MMR4" s="815"/>
      <c r="MMS4" s="815"/>
      <c r="MMT4" s="815"/>
      <c r="MMU4" s="815"/>
      <c r="MMV4" s="815"/>
      <c r="MMW4" s="815"/>
      <c r="MMX4" s="815"/>
      <c r="MMY4" s="815"/>
      <c r="MMZ4" s="815"/>
      <c r="MNA4" s="815"/>
      <c r="MNB4" s="815"/>
      <c r="MNC4" s="815"/>
      <c r="MND4" s="815"/>
      <c r="MNE4" s="815"/>
      <c r="MNF4" s="815"/>
      <c r="MNG4" s="815"/>
      <c r="MNH4" s="815"/>
      <c r="MNI4" s="815"/>
      <c r="MNJ4" s="815"/>
      <c r="MNK4" s="815"/>
      <c r="MNL4" s="815"/>
      <c r="MNM4" s="815"/>
      <c r="MNN4" s="815"/>
      <c r="MNO4" s="815"/>
      <c r="MNP4" s="815"/>
      <c r="MNQ4" s="815"/>
      <c r="MNR4" s="815"/>
      <c r="MNS4" s="815"/>
      <c r="MNT4" s="815"/>
      <c r="MNU4" s="815"/>
      <c r="MNV4" s="815"/>
      <c r="MNW4" s="815"/>
      <c r="MNX4" s="815"/>
      <c r="MNY4" s="815"/>
      <c r="MNZ4" s="815"/>
      <c r="MOA4" s="815"/>
      <c r="MOB4" s="815"/>
      <c r="MOC4" s="815"/>
      <c r="MOD4" s="815"/>
      <c r="MOE4" s="815"/>
      <c r="MOF4" s="815"/>
      <c r="MOG4" s="815"/>
      <c r="MOH4" s="815"/>
      <c r="MOI4" s="815"/>
      <c r="MOJ4" s="815"/>
      <c r="MOK4" s="815"/>
      <c r="MOL4" s="815"/>
      <c r="MOM4" s="815"/>
      <c r="MON4" s="815"/>
      <c r="MOO4" s="815"/>
      <c r="MOP4" s="815"/>
      <c r="MOQ4" s="815"/>
      <c r="MOR4" s="815"/>
      <c r="MOS4" s="815"/>
      <c r="MOT4" s="815"/>
      <c r="MOU4" s="815"/>
      <c r="MOV4" s="815"/>
      <c r="MOW4" s="815"/>
      <c r="MOX4" s="815"/>
      <c r="MOY4" s="815"/>
      <c r="MOZ4" s="815"/>
      <c r="MPA4" s="815"/>
      <c r="MPB4" s="815"/>
      <c r="MPC4" s="815"/>
      <c r="MPD4" s="815"/>
      <c r="MPE4" s="815"/>
      <c r="MPF4" s="815"/>
      <c r="MPG4" s="815"/>
      <c r="MPH4" s="815"/>
      <c r="MPI4" s="815"/>
      <c r="MPJ4" s="815"/>
      <c r="MPK4" s="815"/>
      <c r="MPL4" s="815"/>
      <c r="MPM4" s="815"/>
      <c r="MPN4" s="815"/>
      <c r="MPO4" s="815"/>
      <c r="MPP4" s="815"/>
      <c r="MPQ4" s="815"/>
      <c r="MPR4" s="815"/>
      <c r="MPS4" s="815"/>
      <c r="MPT4" s="815"/>
      <c r="MPU4" s="815"/>
      <c r="MPV4" s="815"/>
      <c r="MPW4" s="815"/>
      <c r="MPX4" s="815"/>
      <c r="MPY4" s="815"/>
      <c r="MPZ4" s="815"/>
      <c r="MQA4" s="815"/>
      <c r="MQB4" s="815"/>
      <c r="MQC4" s="815"/>
      <c r="MQD4" s="815"/>
      <c r="MQE4" s="815"/>
      <c r="MQF4" s="815"/>
      <c r="MQG4" s="815"/>
      <c r="MQH4" s="815"/>
      <c r="MQI4" s="815"/>
      <c r="MQJ4" s="815"/>
      <c r="MQK4" s="815"/>
      <c r="MQL4" s="815"/>
      <c r="MQM4" s="815"/>
      <c r="MQN4" s="815"/>
      <c r="MQO4" s="815"/>
      <c r="MQP4" s="815"/>
      <c r="MQQ4" s="815"/>
      <c r="MQR4" s="815"/>
      <c r="MQS4" s="815"/>
      <c r="MQT4" s="815"/>
      <c r="MQU4" s="815"/>
      <c r="MQV4" s="815"/>
      <c r="MQW4" s="815"/>
      <c r="MQX4" s="815"/>
      <c r="MQY4" s="815"/>
      <c r="MQZ4" s="815"/>
      <c r="MRA4" s="815"/>
      <c r="MRB4" s="815"/>
      <c r="MRC4" s="815"/>
      <c r="MRD4" s="815"/>
      <c r="MRE4" s="815"/>
      <c r="MRF4" s="815"/>
      <c r="MRG4" s="815"/>
      <c r="MRH4" s="815"/>
      <c r="MRI4" s="815"/>
      <c r="MRJ4" s="815"/>
      <c r="MRK4" s="815"/>
      <c r="MRL4" s="815"/>
      <c r="MRM4" s="815"/>
      <c r="MRN4" s="815"/>
      <c r="MRO4" s="815"/>
      <c r="MRP4" s="815"/>
      <c r="MRQ4" s="815"/>
      <c r="MRR4" s="815"/>
      <c r="MRS4" s="815"/>
      <c r="MRT4" s="815"/>
      <c r="MRU4" s="815"/>
      <c r="MRV4" s="815"/>
      <c r="MRW4" s="815"/>
      <c r="MRX4" s="815"/>
      <c r="MRY4" s="815"/>
      <c r="MRZ4" s="815"/>
      <c r="MSA4" s="815"/>
      <c r="MSB4" s="815"/>
      <c r="MSC4" s="815"/>
      <c r="MSD4" s="815"/>
      <c r="MSE4" s="815"/>
      <c r="MSF4" s="815"/>
      <c r="MSG4" s="815"/>
      <c r="MSH4" s="815"/>
      <c r="MSI4" s="815"/>
      <c r="MSJ4" s="815"/>
      <c r="MSK4" s="815"/>
      <c r="MSL4" s="815"/>
      <c r="MSM4" s="815"/>
      <c r="MSN4" s="815"/>
      <c r="MSO4" s="815"/>
      <c r="MSP4" s="815"/>
      <c r="MSQ4" s="815"/>
      <c r="MSR4" s="815"/>
      <c r="MSS4" s="815"/>
      <c r="MST4" s="815"/>
      <c r="MSU4" s="815"/>
      <c r="MSV4" s="815"/>
      <c r="MSW4" s="815"/>
      <c r="MSX4" s="815"/>
      <c r="MSY4" s="815"/>
      <c r="MSZ4" s="815"/>
      <c r="MTA4" s="815"/>
      <c r="MTB4" s="815"/>
      <c r="MTC4" s="815"/>
      <c r="MTD4" s="815"/>
      <c r="MTE4" s="815"/>
      <c r="MTF4" s="815"/>
      <c r="MTG4" s="815"/>
      <c r="MTH4" s="815"/>
      <c r="MTI4" s="815"/>
      <c r="MTJ4" s="815"/>
      <c r="MTK4" s="815"/>
      <c r="MTL4" s="815"/>
      <c r="MTM4" s="815"/>
      <c r="MTN4" s="815"/>
      <c r="MTO4" s="815"/>
      <c r="MTP4" s="815"/>
      <c r="MTQ4" s="815"/>
      <c r="MTR4" s="815"/>
      <c r="MTS4" s="815"/>
      <c r="MTT4" s="815"/>
      <c r="MTU4" s="815"/>
      <c r="MTV4" s="815"/>
      <c r="MTW4" s="815"/>
      <c r="MTX4" s="815"/>
      <c r="MTY4" s="815"/>
      <c r="MTZ4" s="815"/>
      <c r="MUA4" s="815"/>
      <c r="MUB4" s="815"/>
      <c r="MUC4" s="815"/>
      <c r="MUD4" s="815"/>
      <c r="MUE4" s="815"/>
      <c r="MUF4" s="815"/>
      <c r="MUG4" s="815"/>
      <c r="MUH4" s="815"/>
      <c r="MUI4" s="815"/>
      <c r="MUJ4" s="815"/>
      <c r="MUK4" s="815"/>
      <c r="MUL4" s="815"/>
      <c r="MUM4" s="815"/>
      <c r="MUN4" s="815"/>
      <c r="MUO4" s="815"/>
      <c r="MUP4" s="815"/>
      <c r="MUQ4" s="815"/>
      <c r="MUR4" s="815"/>
      <c r="MUS4" s="815"/>
      <c r="MUT4" s="815"/>
      <c r="MUU4" s="815"/>
      <c r="MUV4" s="815"/>
      <c r="MUW4" s="815"/>
      <c r="MUX4" s="815"/>
      <c r="MUY4" s="815"/>
      <c r="MUZ4" s="815"/>
      <c r="MVA4" s="815"/>
      <c r="MVB4" s="815"/>
      <c r="MVC4" s="815"/>
      <c r="MVD4" s="815"/>
      <c r="MVE4" s="815"/>
      <c r="MVF4" s="815"/>
      <c r="MVG4" s="815"/>
      <c r="MVH4" s="815"/>
      <c r="MVI4" s="815"/>
      <c r="MVJ4" s="815"/>
      <c r="MVK4" s="815"/>
      <c r="MVL4" s="815"/>
      <c r="MVM4" s="815"/>
      <c r="MVN4" s="815"/>
      <c r="MVO4" s="815"/>
      <c r="MVP4" s="815"/>
      <c r="MVQ4" s="815"/>
      <c r="MVR4" s="815"/>
      <c r="MVS4" s="815"/>
      <c r="MVT4" s="815"/>
      <c r="MVU4" s="815"/>
      <c r="MVV4" s="815"/>
      <c r="MVW4" s="815"/>
      <c r="MVX4" s="815"/>
      <c r="MVY4" s="815"/>
      <c r="MVZ4" s="815"/>
      <c r="MWA4" s="815"/>
      <c r="MWB4" s="815"/>
      <c r="MWC4" s="815"/>
      <c r="MWD4" s="815"/>
      <c r="MWE4" s="815"/>
      <c r="MWF4" s="815"/>
      <c r="MWG4" s="815"/>
      <c r="MWH4" s="815"/>
      <c r="MWI4" s="815"/>
      <c r="MWJ4" s="815"/>
      <c r="MWK4" s="815"/>
      <c r="MWL4" s="815"/>
      <c r="MWM4" s="815"/>
      <c r="MWN4" s="815"/>
      <c r="MWO4" s="815"/>
      <c r="MWP4" s="815"/>
      <c r="MWQ4" s="815"/>
      <c r="MWR4" s="815"/>
      <c r="MWS4" s="815"/>
      <c r="MWT4" s="815"/>
      <c r="MWU4" s="815"/>
      <c r="MWV4" s="815"/>
      <c r="MWW4" s="815"/>
      <c r="MWX4" s="815"/>
      <c r="MWY4" s="815"/>
      <c r="MWZ4" s="815"/>
      <c r="MXA4" s="815"/>
      <c r="MXB4" s="815"/>
      <c r="MXC4" s="815"/>
      <c r="MXD4" s="815"/>
      <c r="MXE4" s="815"/>
      <c r="MXF4" s="815"/>
      <c r="MXG4" s="815"/>
      <c r="MXH4" s="815"/>
      <c r="MXI4" s="815"/>
      <c r="MXJ4" s="815"/>
      <c r="MXK4" s="815"/>
      <c r="MXL4" s="815"/>
      <c r="MXM4" s="815"/>
      <c r="MXN4" s="815"/>
      <c r="MXO4" s="815"/>
      <c r="MXP4" s="815"/>
      <c r="MXQ4" s="815"/>
      <c r="MXR4" s="815"/>
      <c r="MXS4" s="815"/>
      <c r="MXT4" s="815"/>
      <c r="MXU4" s="815"/>
      <c r="MXV4" s="815"/>
      <c r="MXW4" s="815"/>
      <c r="MXX4" s="815"/>
      <c r="MXY4" s="815"/>
      <c r="MXZ4" s="815"/>
      <c r="MYA4" s="815"/>
      <c r="MYB4" s="815"/>
      <c r="MYC4" s="815"/>
      <c r="MYD4" s="815"/>
      <c r="MYE4" s="815"/>
      <c r="MYF4" s="815"/>
      <c r="MYG4" s="815"/>
      <c r="MYH4" s="815"/>
      <c r="MYI4" s="815"/>
      <c r="MYJ4" s="815"/>
      <c r="MYK4" s="815"/>
      <c r="MYL4" s="815"/>
      <c r="MYM4" s="815"/>
      <c r="MYN4" s="815"/>
      <c r="MYO4" s="815"/>
      <c r="MYP4" s="815"/>
      <c r="MYQ4" s="815"/>
      <c r="MYR4" s="815"/>
      <c r="MYS4" s="815"/>
      <c r="MYT4" s="815"/>
      <c r="MYU4" s="815"/>
      <c r="MYV4" s="815"/>
      <c r="MYW4" s="815"/>
      <c r="MYX4" s="815"/>
      <c r="MYY4" s="815"/>
      <c r="MYZ4" s="815"/>
      <c r="MZA4" s="815"/>
      <c r="MZB4" s="815"/>
      <c r="MZC4" s="815"/>
      <c r="MZD4" s="815"/>
      <c r="MZE4" s="815"/>
      <c r="MZF4" s="815"/>
      <c r="MZG4" s="815"/>
      <c r="MZH4" s="815"/>
      <c r="MZI4" s="815"/>
      <c r="MZJ4" s="815"/>
      <c r="MZK4" s="815"/>
      <c r="MZL4" s="815"/>
      <c r="MZM4" s="815"/>
      <c r="MZN4" s="815"/>
      <c r="MZO4" s="815"/>
      <c r="MZP4" s="815"/>
      <c r="MZQ4" s="815"/>
      <c r="MZR4" s="815"/>
      <c r="MZS4" s="815"/>
      <c r="MZT4" s="815"/>
      <c r="MZU4" s="815"/>
      <c r="MZV4" s="815"/>
      <c r="MZW4" s="815"/>
      <c r="MZX4" s="815"/>
      <c r="MZY4" s="815"/>
      <c r="MZZ4" s="815"/>
      <c r="NAA4" s="815"/>
      <c r="NAB4" s="815"/>
      <c r="NAC4" s="815"/>
      <c r="NAD4" s="815"/>
      <c r="NAE4" s="815"/>
      <c r="NAF4" s="815"/>
      <c r="NAG4" s="815"/>
      <c r="NAH4" s="815"/>
      <c r="NAI4" s="815"/>
      <c r="NAJ4" s="815"/>
      <c r="NAK4" s="815"/>
      <c r="NAL4" s="815"/>
      <c r="NAM4" s="815"/>
      <c r="NAN4" s="815"/>
      <c r="NAO4" s="815"/>
      <c r="NAP4" s="815"/>
      <c r="NAQ4" s="815"/>
      <c r="NAR4" s="815"/>
      <c r="NAS4" s="815"/>
      <c r="NAT4" s="815"/>
      <c r="NAU4" s="815"/>
      <c r="NAV4" s="815"/>
      <c r="NAW4" s="815"/>
      <c r="NAX4" s="815"/>
      <c r="NAY4" s="815"/>
      <c r="NAZ4" s="815"/>
      <c r="NBA4" s="815"/>
      <c r="NBB4" s="815"/>
      <c r="NBC4" s="815"/>
      <c r="NBD4" s="815"/>
      <c r="NBE4" s="815"/>
      <c r="NBF4" s="815"/>
      <c r="NBG4" s="815"/>
      <c r="NBH4" s="815"/>
      <c r="NBI4" s="815"/>
      <c r="NBJ4" s="815"/>
      <c r="NBK4" s="815"/>
      <c r="NBL4" s="815"/>
      <c r="NBM4" s="815"/>
      <c r="NBN4" s="815"/>
      <c r="NBO4" s="815"/>
      <c r="NBP4" s="815"/>
      <c r="NBQ4" s="815"/>
      <c r="NBR4" s="815"/>
      <c r="NBS4" s="815"/>
      <c r="NBT4" s="815"/>
      <c r="NBU4" s="815"/>
      <c r="NBV4" s="815"/>
      <c r="NBW4" s="815"/>
      <c r="NBX4" s="815"/>
      <c r="NBY4" s="815"/>
      <c r="NBZ4" s="815"/>
      <c r="NCA4" s="815"/>
      <c r="NCB4" s="815"/>
      <c r="NCC4" s="815"/>
      <c r="NCD4" s="815"/>
      <c r="NCE4" s="815"/>
      <c r="NCF4" s="815"/>
      <c r="NCG4" s="815"/>
      <c r="NCH4" s="815"/>
      <c r="NCI4" s="815"/>
      <c r="NCJ4" s="815"/>
      <c r="NCK4" s="815"/>
      <c r="NCL4" s="815"/>
      <c r="NCM4" s="815"/>
      <c r="NCN4" s="815"/>
      <c r="NCO4" s="815"/>
      <c r="NCP4" s="815"/>
      <c r="NCQ4" s="815"/>
      <c r="NCR4" s="815"/>
      <c r="NCS4" s="815"/>
      <c r="NCT4" s="815"/>
      <c r="NCU4" s="815"/>
      <c r="NCV4" s="815"/>
      <c r="NCW4" s="815"/>
      <c r="NCX4" s="815"/>
      <c r="NCY4" s="815"/>
      <c r="NCZ4" s="815"/>
      <c r="NDA4" s="815"/>
      <c r="NDB4" s="815"/>
      <c r="NDC4" s="815"/>
      <c r="NDD4" s="815"/>
      <c r="NDE4" s="815"/>
      <c r="NDF4" s="815"/>
      <c r="NDG4" s="815"/>
      <c r="NDH4" s="815"/>
      <c r="NDI4" s="815"/>
      <c r="NDJ4" s="815"/>
      <c r="NDK4" s="815"/>
      <c r="NDL4" s="815"/>
      <c r="NDM4" s="815"/>
      <c r="NDN4" s="815"/>
      <c r="NDO4" s="815"/>
      <c r="NDP4" s="815"/>
      <c r="NDQ4" s="815"/>
      <c r="NDR4" s="815"/>
      <c r="NDS4" s="815"/>
      <c r="NDT4" s="815"/>
      <c r="NDU4" s="815"/>
      <c r="NDV4" s="815"/>
      <c r="NDW4" s="815"/>
      <c r="NDX4" s="815"/>
      <c r="NDY4" s="815"/>
      <c r="NDZ4" s="815"/>
      <c r="NEA4" s="815"/>
      <c r="NEB4" s="815"/>
      <c r="NEC4" s="815"/>
      <c r="NED4" s="815"/>
      <c r="NEE4" s="815"/>
      <c r="NEF4" s="815"/>
      <c r="NEG4" s="815"/>
      <c r="NEH4" s="815"/>
      <c r="NEI4" s="815"/>
      <c r="NEJ4" s="815"/>
      <c r="NEK4" s="815"/>
      <c r="NEL4" s="815"/>
      <c r="NEM4" s="815"/>
      <c r="NEN4" s="815"/>
      <c r="NEO4" s="815"/>
      <c r="NEP4" s="815"/>
      <c r="NEQ4" s="815"/>
      <c r="NER4" s="815"/>
      <c r="NES4" s="815"/>
      <c r="NET4" s="815"/>
      <c r="NEU4" s="815"/>
      <c r="NEV4" s="815"/>
      <c r="NEW4" s="815"/>
      <c r="NEX4" s="815"/>
      <c r="NEY4" s="815"/>
      <c r="NEZ4" s="815"/>
      <c r="NFA4" s="815"/>
      <c r="NFB4" s="815"/>
      <c r="NFC4" s="815"/>
      <c r="NFD4" s="815"/>
      <c r="NFE4" s="815"/>
      <c r="NFF4" s="815"/>
      <c r="NFG4" s="815"/>
      <c r="NFH4" s="815"/>
      <c r="NFI4" s="815"/>
      <c r="NFJ4" s="815"/>
      <c r="NFK4" s="815"/>
      <c r="NFL4" s="815"/>
      <c r="NFM4" s="815"/>
      <c r="NFN4" s="815"/>
      <c r="NFO4" s="815"/>
      <c r="NFP4" s="815"/>
      <c r="NFQ4" s="815"/>
      <c r="NFR4" s="815"/>
      <c r="NFS4" s="815"/>
      <c r="NFT4" s="815"/>
      <c r="NFU4" s="815"/>
      <c r="NFV4" s="815"/>
      <c r="NFW4" s="815"/>
      <c r="NFX4" s="815"/>
      <c r="NFY4" s="815"/>
      <c r="NFZ4" s="815"/>
      <c r="NGA4" s="815"/>
      <c r="NGB4" s="815"/>
      <c r="NGC4" s="815"/>
      <c r="NGD4" s="815"/>
      <c r="NGE4" s="815"/>
      <c r="NGF4" s="815"/>
      <c r="NGG4" s="815"/>
      <c r="NGH4" s="815"/>
      <c r="NGI4" s="815"/>
      <c r="NGJ4" s="815"/>
      <c r="NGK4" s="815"/>
      <c r="NGL4" s="815"/>
      <c r="NGM4" s="815"/>
      <c r="NGN4" s="815"/>
      <c r="NGO4" s="815"/>
      <c r="NGP4" s="815"/>
      <c r="NGQ4" s="815"/>
      <c r="NGR4" s="815"/>
      <c r="NGS4" s="815"/>
      <c r="NGT4" s="815"/>
      <c r="NGU4" s="815"/>
      <c r="NGV4" s="815"/>
      <c r="NGW4" s="815"/>
      <c r="NGX4" s="815"/>
      <c r="NGY4" s="815"/>
      <c r="NGZ4" s="815"/>
      <c r="NHA4" s="815"/>
      <c r="NHB4" s="815"/>
      <c r="NHC4" s="815"/>
      <c r="NHD4" s="815"/>
      <c r="NHE4" s="815"/>
      <c r="NHF4" s="815"/>
      <c r="NHG4" s="815"/>
      <c r="NHH4" s="815"/>
      <c r="NHI4" s="815"/>
      <c r="NHJ4" s="815"/>
      <c r="NHK4" s="815"/>
      <c r="NHL4" s="815"/>
      <c r="NHM4" s="815"/>
      <c r="NHN4" s="815"/>
      <c r="NHO4" s="815"/>
      <c r="NHP4" s="815"/>
      <c r="NHQ4" s="815"/>
      <c r="NHR4" s="815"/>
      <c r="NHS4" s="815"/>
      <c r="NHT4" s="815"/>
      <c r="NHU4" s="815"/>
      <c r="NHV4" s="815"/>
      <c r="NHW4" s="815"/>
      <c r="NHX4" s="815"/>
      <c r="NHY4" s="815"/>
      <c r="NHZ4" s="815"/>
      <c r="NIA4" s="815"/>
      <c r="NIB4" s="815"/>
      <c r="NIC4" s="815"/>
      <c r="NID4" s="815"/>
      <c r="NIE4" s="815"/>
      <c r="NIF4" s="815"/>
      <c r="NIG4" s="815"/>
      <c r="NIH4" s="815"/>
      <c r="NII4" s="815"/>
      <c r="NIJ4" s="815"/>
      <c r="NIK4" s="815"/>
      <c r="NIL4" s="815"/>
      <c r="NIM4" s="815"/>
      <c r="NIN4" s="815"/>
      <c r="NIO4" s="815"/>
      <c r="NIP4" s="815"/>
      <c r="NIQ4" s="815"/>
      <c r="NIR4" s="815"/>
      <c r="NIS4" s="815"/>
      <c r="NIT4" s="815"/>
      <c r="NIU4" s="815"/>
      <c r="NIV4" s="815"/>
      <c r="NIW4" s="815"/>
      <c r="NIX4" s="815"/>
      <c r="NIY4" s="815"/>
      <c r="NIZ4" s="815"/>
      <c r="NJA4" s="815"/>
      <c r="NJB4" s="815"/>
      <c r="NJC4" s="815"/>
      <c r="NJD4" s="815"/>
      <c r="NJE4" s="815"/>
      <c r="NJF4" s="815"/>
      <c r="NJG4" s="815"/>
      <c r="NJH4" s="815"/>
      <c r="NJI4" s="815"/>
      <c r="NJJ4" s="815"/>
      <c r="NJK4" s="815"/>
      <c r="NJL4" s="815"/>
      <c r="NJM4" s="815"/>
      <c r="NJN4" s="815"/>
      <c r="NJO4" s="815"/>
      <c r="NJP4" s="815"/>
      <c r="NJQ4" s="815"/>
      <c r="NJR4" s="815"/>
      <c r="NJS4" s="815"/>
      <c r="NJT4" s="815"/>
      <c r="NJU4" s="815"/>
      <c r="NJV4" s="815"/>
      <c r="NJW4" s="815"/>
      <c r="NJX4" s="815"/>
      <c r="NJY4" s="815"/>
      <c r="NJZ4" s="815"/>
      <c r="NKA4" s="815"/>
      <c r="NKB4" s="815"/>
      <c r="NKC4" s="815"/>
      <c r="NKD4" s="815"/>
      <c r="NKE4" s="815"/>
      <c r="NKF4" s="815"/>
      <c r="NKG4" s="815"/>
      <c r="NKH4" s="815"/>
      <c r="NKI4" s="815"/>
      <c r="NKJ4" s="815"/>
      <c r="NKK4" s="815"/>
      <c r="NKL4" s="815"/>
      <c r="NKM4" s="815"/>
      <c r="NKN4" s="815"/>
      <c r="NKO4" s="815"/>
      <c r="NKP4" s="815"/>
      <c r="NKQ4" s="815"/>
      <c r="NKR4" s="815"/>
      <c r="NKS4" s="815"/>
      <c r="NKT4" s="815"/>
      <c r="NKU4" s="815"/>
      <c r="NKV4" s="815"/>
      <c r="NKW4" s="815"/>
      <c r="NKX4" s="815"/>
      <c r="NKY4" s="815"/>
      <c r="NKZ4" s="815"/>
      <c r="NLA4" s="815"/>
      <c r="NLB4" s="815"/>
      <c r="NLC4" s="815"/>
      <c r="NLD4" s="815"/>
      <c r="NLE4" s="815"/>
      <c r="NLF4" s="815"/>
      <c r="NLG4" s="815"/>
      <c r="NLH4" s="815"/>
      <c r="NLI4" s="815"/>
      <c r="NLJ4" s="815"/>
      <c r="NLK4" s="815"/>
      <c r="NLL4" s="815"/>
      <c r="NLM4" s="815"/>
      <c r="NLN4" s="815"/>
      <c r="NLO4" s="815"/>
      <c r="NLP4" s="815"/>
      <c r="NLQ4" s="815"/>
      <c r="NLR4" s="815"/>
      <c r="NLS4" s="815"/>
      <c r="NLT4" s="815"/>
      <c r="NLU4" s="815"/>
      <c r="NLV4" s="815"/>
      <c r="NLW4" s="815"/>
      <c r="NLX4" s="815"/>
      <c r="NLY4" s="815"/>
      <c r="NLZ4" s="815"/>
      <c r="NMA4" s="815"/>
      <c r="NMB4" s="815"/>
      <c r="NMC4" s="815"/>
      <c r="NMD4" s="815"/>
      <c r="NME4" s="815"/>
      <c r="NMF4" s="815"/>
      <c r="NMG4" s="815"/>
      <c r="NMH4" s="815"/>
      <c r="NMI4" s="815"/>
      <c r="NMJ4" s="815"/>
      <c r="NMK4" s="815"/>
      <c r="NML4" s="815"/>
      <c r="NMM4" s="815"/>
      <c r="NMN4" s="815"/>
      <c r="NMO4" s="815"/>
      <c r="NMP4" s="815"/>
      <c r="NMQ4" s="815"/>
      <c r="NMR4" s="815"/>
      <c r="NMS4" s="815"/>
      <c r="NMT4" s="815"/>
      <c r="NMU4" s="815"/>
      <c r="NMV4" s="815"/>
      <c r="NMW4" s="815"/>
      <c r="NMX4" s="815"/>
      <c r="NMY4" s="815"/>
      <c r="NMZ4" s="815"/>
      <c r="NNA4" s="815"/>
      <c r="NNB4" s="815"/>
      <c r="NNC4" s="815"/>
      <c r="NND4" s="815"/>
      <c r="NNE4" s="815"/>
      <c r="NNF4" s="815"/>
      <c r="NNG4" s="815"/>
      <c r="NNH4" s="815"/>
      <c r="NNI4" s="815"/>
      <c r="NNJ4" s="815"/>
      <c r="NNK4" s="815"/>
      <c r="NNL4" s="815"/>
      <c r="NNM4" s="815"/>
      <c r="NNN4" s="815"/>
      <c r="NNO4" s="815"/>
      <c r="NNP4" s="815"/>
      <c r="NNQ4" s="815"/>
      <c r="NNR4" s="815"/>
      <c r="NNS4" s="815"/>
      <c r="NNT4" s="815"/>
      <c r="NNU4" s="815"/>
      <c r="NNV4" s="815"/>
      <c r="NNW4" s="815"/>
      <c r="NNX4" s="815"/>
      <c r="NNY4" s="815"/>
      <c r="NNZ4" s="815"/>
      <c r="NOA4" s="815"/>
      <c r="NOB4" s="815"/>
      <c r="NOC4" s="815"/>
      <c r="NOD4" s="815"/>
      <c r="NOE4" s="815"/>
      <c r="NOF4" s="815"/>
      <c r="NOG4" s="815"/>
      <c r="NOH4" s="815"/>
      <c r="NOI4" s="815"/>
      <c r="NOJ4" s="815"/>
      <c r="NOK4" s="815"/>
      <c r="NOL4" s="815"/>
      <c r="NOM4" s="815"/>
      <c r="NON4" s="815"/>
      <c r="NOO4" s="815"/>
      <c r="NOP4" s="815"/>
      <c r="NOQ4" s="815"/>
      <c r="NOR4" s="815"/>
      <c r="NOS4" s="815"/>
      <c r="NOT4" s="815"/>
      <c r="NOU4" s="815"/>
      <c r="NOV4" s="815"/>
      <c r="NOW4" s="815"/>
      <c r="NOX4" s="815"/>
      <c r="NOY4" s="815"/>
      <c r="NOZ4" s="815"/>
      <c r="NPA4" s="815"/>
      <c r="NPB4" s="815"/>
      <c r="NPC4" s="815"/>
      <c r="NPD4" s="815"/>
      <c r="NPE4" s="815"/>
      <c r="NPF4" s="815"/>
      <c r="NPG4" s="815"/>
      <c r="NPH4" s="815"/>
      <c r="NPI4" s="815"/>
      <c r="NPJ4" s="815"/>
      <c r="NPK4" s="815"/>
      <c r="NPL4" s="815"/>
      <c r="NPM4" s="815"/>
      <c r="NPN4" s="815"/>
      <c r="NPO4" s="815"/>
      <c r="NPP4" s="815"/>
      <c r="NPQ4" s="815"/>
      <c r="NPR4" s="815"/>
      <c r="NPS4" s="815"/>
      <c r="NPT4" s="815"/>
      <c r="NPU4" s="815"/>
      <c r="NPV4" s="815"/>
      <c r="NPW4" s="815"/>
      <c r="NPX4" s="815"/>
      <c r="NPY4" s="815"/>
      <c r="NPZ4" s="815"/>
      <c r="NQA4" s="815"/>
      <c r="NQB4" s="815"/>
      <c r="NQC4" s="815"/>
      <c r="NQD4" s="815"/>
      <c r="NQE4" s="815"/>
      <c r="NQF4" s="815"/>
      <c r="NQG4" s="815"/>
      <c r="NQH4" s="815"/>
      <c r="NQI4" s="815"/>
      <c r="NQJ4" s="815"/>
      <c r="NQK4" s="815"/>
      <c r="NQL4" s="815"/>
      <c r="NQM4" s="815"/>
      <c r="NQN4" s="815"/>
      <c r="NQO4" s="815"/>
      <c r="NQP4" s="815"/>
      <c r="NQQ4" s="815"/>
      <c r="NQR4" s="815"/>
      <c r="NQS4" s="815"/>
      <c r="NQT4" s="815"/>
      <c r="NQU4" s="815"/>
      <c r="NQV4" s="815"/>
      <c r="NQW4" s="815"/>
      <c r="NQX4" s="815"/>
      <c r="NQY4" s="815"/>
      <c r="NQZ4" s="815"/>
      <c r="NRA4" s="815"/>
      <c r="NRB4" s="815"/>
      <c r="NRC4" s="815"/>
      <c r="NRD4" s="815"/>
      <c r="NRE4" s="815"/>
      <c r="NRF4" s="815"/>
      <c r="NRG4" s="815"/>
      <c r="NRH4" s="815"/>
      <c r="NRI4" s="815"/>
      <c r="NRJ4" s="815"/>
      <c r="NRK4" s="815"/>
      <c r="NRL4" s="815"/>
      <c r="NRM4" s="815"/>
      <c r="NRN4" s="815"/>
      <c r="NRO4" s="815"/>
      <c r="NRP4" s="815"/>
      <c r="NRQ4" s="815"/>
      <c r="NRR4" s="815"/>
      <c r="NRS4" s="815"/>
      <c r="NRT4" s="815"/>
      <c r="NRU4" s="815"/>
      <c r="NRV4" s="815"/>
      <c r="NRW4" s="815"/>
      <c r="NRX4" s="815"/>
      <c r="NRY4" s="815"/>
      <c r="NRZ4" s="815"/>
      <c r="NSA4" s="815"/>
      <c r="NSB4" s="815"/>
      <c r="NSC4" s="815"/>
      <c r="NSD4" s="815"/>
      <c r="NSE4" s="815"/>
      <c r="NSF4" s="815"/>
      <c r="NSG4" s="815"/>
      <c r="NSH4" s="815"/>
      <c r="NSI4" s="815"/>
      <c r="NSJ4" s="815"/>
      <c r="NSK4" s="815"/>
      <c r="NSL4" s="815"/>
      <c r="NSM4" s="815"/>
      <c r="NSN4" s="815"/>
      <c r="NSO4" s="815"/>
      <c r="NSP4" s="815"/>
      <c r="NSQ4" s="815"/>
      <c r="NSR4" s="815"/>
      <c r="NSS4" s="815"/>
      <c r="NST4" s="815"/>
      <c r="NSU4" s="815"/>
      <c r="NSV4" s="815"/>
      <c r="NSW4" s="815"/>
      <c r="NSX4" s="815"/>
      <c r="NSY4" s="815"/>
      <c r="NSZ4" s="815"/>
      <c r="NTA4" s="815"/>
      <c r="NTB4" s="815"/>
      <c r="NTC4" s="815"/>
      <c r="NTD4" s="815"/>
      <c r="NTE4" s="815"/>
      <c r="NTF4" s="815"/>
      <c r="NTG4" s="815"/>
      <c r="NTH4" s="815"/>
      <c r="NTI4" s="815"/>
      <c r="NTJ4" s="815"/>
      <c r="NTK4" s="815"/>
      <c r="NTL4" s="815"/>
      <c r="NTM4" s="815"/>
      <c r="NTN4" s="815"/>
      <c r="NTO4" s="815"/>
      <c r="NTP4" s="815"/>
      <c r="NTQ4" s="815"/>
      <c r="NTR4" s="815"/>
      <c r="NTS4" s="815"/>
      <c r="NTT4" s="815"/>
      <c r="NTU4" s="815"/>
      <c r="NTV4" s="815"/>
      <c r="NTW4" s="815"/>
      <c r="NTX4" s="815"/>
      <c r="NTY4" s="815"/>
      <c r="NTZ4" s="815"/>
      <c r="NUA4" s="815"/>
      <c r="NUB4" s="815"/>
      <c r="NUC4" s="815"/>
      <c r="NUD4" s="815"/>
      <c r="NUE4" s="815"/>
      <c r="NUF4" s="815"/>
      <c r="NUG4" s="815"/>
      <c r="NUH4" s="815"/>
      <c r="NUI4" s="815"/>
      <c r="NUJ4" s="815"/>
      <c r="NUK4" s="815"/>
      <c r="NUL4" s="815"/>
      <c r="NUM4" s="815"/>
      <c r="NUN4" s="815"/>
      <c r="NUO4" s="815"/>
      <c r="NUP4" s="815"/>
      <c r="NUQ4" s="815"/>
      <c r="NUR4" s="815"/>
      <c r="NUS4" s="815"/>
      <c r="NUT4" s="815"/>
      <c r="NUU4" s="815"/>
      <c r="NUV4" s="815"/>
      <c r="NUW4" s="815"/>
      <c r="NUX4" s="815"/>
      <c r="NUY4" s="815"/>
      <c r="NUZ4" s="815"/>
      <c r="NVA4" s="815"/>
      <c r="NVB4" s="815"/>
      <c r="NVC4" s="815"/>
      <c r="NVD4" s="815"/>
      <c r="NVE4" s="815"/>
      <c r="NVF4" s="815"/>
      <c r="NVG4" s="815"/>
      <c r="NVH4" s="815"/>
      <c r="NVI4" s="815"/>
      <c r="NVJ4" s="815"/>
      <c r="NVK4" s="815"/>
      <c r="NVL4" s="815"/>
      <c r="NVM4" s="815"/>
      <c r="NVN4" s="815"/>
      <c r="NVO4" s="815"/>
      <c r="NVP4" s="815"/>
      <c r="NVQ4" s="815"/>
      <c r="NVR4" s="815"/>
      <c r="NVS4" s="815"/>
      <c r="NVT4" s="815"/>
      <c r="NVU4" s="815"/>
      <c r="NVV4" s="815"/>
      <c r="NVW4" s="815"/>
      <c r="NVX4" s="815"/>
      <c r="NVY4" s="815"/>
      <c r="NVZ4" s="815"/>
      <c r="NWA4" s="815"/>
      <c r="NWB4" s="815"/>
      <c r="NWC4" s="815"/>
      <c r="NWD4" s="815"/>
      <c r="NWE4" s="815"/>
      <c r="NWF4" s="815"/>
      <c r="NWG4" s="815"/>
      <c r="NWH4" s="815"/>
      <c r="NWI4" s="815"/>
      <c r="NWJ4" s="815"/>
      <c r="NWK4" s="815"/>
      <c r="NWL4" s="815"/>
      <c r="NWM4" s="815"/>
      <c r="NWN4" s="815"/>
      <c r="NWO4" s="815"/>
      <c r="NWP4" s="815"/>
      <c r="NWQ4" s="815"/>
      <c r="NWR4" s="815"/>
      <c r="NWS4" s="815"/>
      <c r="NWT4" s="815"/>
      <c r="NWU4" s="815"/>
      <c r="NWV4" s="815"/>
      <c r="NWW4" s="815"/>
      <c r="NWX4" s="815"/>
      <c r="NWY4" s="815"/>
      <c r="NWZ4" s="815"/>
      <c r="NXA4" s="815"/>
      <c r="NXB4" s="815"/>
      <c r="NXC4" s="815"/>
      <c r="NXD4" s="815"/>
      <c r="NXE4" s="815"/>
      <c r="NXF4" s="815"/>
      <c r="NXG4" s="815"/>
      <c r="NXH4" s="815"/>
      <c r="NXI4" s="815"/>
      <c r="NXJ4" s="815"/>
      <c r="NXK4" s="815"/>
      <c r="NXL4" s="815"/>
      <c r="NXM4" s="815"/>
      <c r="NXN4" s="815"/>
      <c r="NXO4" s="815"/>
      <c r="NXP4" s="815"/>
      <c r="NXQ4" s="815"/>
      <c r="NXR4" s="815"/>
      <c r="NXS4" s="815"/>
      <c r="NXT4" s="815"/>
      <c r="NXU4" s="815"/>
      <c r="NXV4" s="815"/>
      <c r="NXW4" s="815"/>
      <c r="NXX4" s="815"/>
      <c r="NXY4" s="815"/>
      <c r="NXZ4" s="815"/>
      <c r="NYA4" s="815"/>
      <c r="NYB4" s="815"/>
      <c r="NYC4" s="815"/>
      <c r="NYD4" s="815"/>
      <c r="NYE4" s="815"/>
      <c r="NYF4" s="815"/>
      <c r="NYG4" s="815"/>
      <c r="NYH4" s="815"/>
      <c r="NYI4" s="815"/>
      <c r="NYJ4" s="815"/>
      <c r="NYK4" s="815"/>
      <c r="NYL4" s="815"/>
      <c r="NYM4" s="815"/>
      <c r="NYN4" s="815"/>
      <c r="NYO4" s="815"/>
      <c r="NYP4" s="815"/>
      <c r="NYQ4" s="815"/>
      <c r="NYR4" s="815"/>
      <c r="NYS4" s="815"/>
      <c r="NYT4" s="815"/>
      <c r="NYU4" s="815"/>
      <c r="NYV4" s="815"/>
      <c r="NYW4" s="815"/>
      <c r="NYX4" s="815"/>
      <c r="NYY4" s="815"/>
      <c r="NYZ4" s="815"/>
      <c r="NZA4" s="815"/>
      <c r="NZB4" s="815"/>
      <c r="NZC4" s="815"/>
      <c r="NZD4" s="815"/>
      <c r="NZE4" s="815"/>
      <c r="NZF4" s="815"/>
      <c r="NZG4" s="815"/>
      <c r="NZH4" s="815"/>
      <c r="NZI4" s="815"/>
      <c r="NZJ4" s="815"/>
      <c r="NZK4" s="815"/>
      <c r="NZL4" s="815"/>
      <c r="NZM4" s="815"/>
      <c r="NZN4" s="815"/>
      <c r="NZO4" s="815"/>
      <c r="NZP4" s="815"/>
      <c r="NZQ4" s="815"/>
      <c r="NZR4" s="815"/>
      <c r="NZS4" s="815"/>
      <c r="NZT4" s="815"/>
      <c r="NZU4" s="815"/>
      <c r="NZV4" s="815"/>
      <c r="NZW4" s="815"/>
      <c r="NZX4" s="815"/>
      <c r="NZY4" s="815"/>
      <c r="NZZ4" s="815"/>
      <c r="OAA4" s="815"/>
      <c r="OAB4" s="815"/>
      <c r="OAC4" s="815"/>
      <c r="OAD4" s="815"/>
      <c r="OAE4" s="815"/>
      <c r="OAF4" s="815"/>
      <c r="OAG4" s="815"/>
      <c r="OAH4" s="815"/>
      <c r="OAI4" s="815"/>
      <c r="OAJ4" s="815"/>
      <c r="OAK4" s="815"/>
      <c r="OAL4" s="815"/>
      <c r="OAM4" s="815"/>
      <c r="OAN4" s="815"/>
      <c r="OAO4" s="815"/>
      <c r="OAP4" s="815"/>
      <c r="OAQ4" s="815"/>
      <c r="OAR4" s="815"/>
      <c r="OAS4" s="815"/>
      <c r="OAT4" s="815"/>
      <c r="OAU4" s="815"/>
      <c r="OAV4" s="815"/>
      <c r="OAW4" s="815"/>
      <c r="OAX4" s="815"/>
      <c r="OAY4" s="815"/>
      <c r="OAZ4" s="815"/>
      <c r="OBA4" s="815"/>
      <c r="OBB4" s="815"/>
      <c r="OBC4" s="815"/>
      <c r="OBD4" s="815"/>
      <c r="OBE4" s="815"/>
      <c r="OBF4" s="815"/>
      <c r="OBG4" s="815"/>
      <c r="OBH4" s="815"/>
      <c r="OBI4" s="815"/>
      <c r="OBJ4" s="815"/>
      <c r="OBK4" s="815"/>
      <c r="OBL4" s="815"/>
      <c r="OBM4" s="815"/>
      <c r="OBN4" s="815"/>
      <c r="OBO4" s="815"/>
      <c r="OBP4" s="815"/>
      <c r="OBQ4" s="815"/>
      <c r="OBR4" s="815"/>
      <c r="OBS4" s="815"/>
      <c r="OBT4" s="815"/>
      <c r="OBU4" s="815"/>
      <c r="OBV4" s="815"/>
      <c r="OBW4" s="815"/>
      <c r="OBX4" s="815"/>
      <c r="OBY4" s="815"/>
      <c r="OBZ4" s="815"/>
      <c r="OCA4" s="815"/>
      <c r="OCB4" s="815"/>
      <c r="OCC4" s="815"/>
      <c r="OCD4" s="815"/>
      <c r="OCE4" s="815"/>
      <c r="OCF4" s="815"/>
      <c r="OCG4" s="815"/>
      <c r="OCH4" s="815"/>
      <c r="OCI4" s="815"/>
      <c r="OCJ4" s="815"/>
      <c r="OCK4" s="815"/>
      <c r="OCL4" s="815"/>
      <c r="OCM4" s="815"/>
      <c r="OCN4" s="815"/>
      <c r="OCO4" s="815"/>
      <c r="OCP4" s="815"/>
      <c r="OCQ4" s="815"/>
      <c r="OCR4" s="815"/>
      <c r="OCS4" s="815"/>
      <c r="OCT4" s="815"/>
      <c r="OCU4" s="815"/>
      <c r="OCV4" s="815"/>
      <c r="OCW4" s="815"/>
      <c r="OCX4" s="815"/>
      <c r="OCY4" s="815"/>
      <c r="OCZ4" s="815"/>
      <c r="ODA4" s="815"/>
      <c r="ODB4" s="815"/>
      <c r="ODC4" s="815"/>
      <c r="ODD4" s="815"/>
      <c r="ODE4" s="815"/>
      <c r="ODF4" s="815"/>
      <c r="ODG4" s="815"/>
      <c r="ODH4" s="815"/>
      <c r="ODI4" s="815"/>
      <c r="ODJ4" s="815"/>
      <c r="ODK4" s="815"/>
      <c r="ODL4" s="815"/>
      <c r="ODM4" s="815"/>
      <c r="ODN4" s="815"/>
      <c r="ODO4" s="815"/>
      <c r="ODP4" s="815"/>
      <c r="ODQ4" s="815"/>
      <c r="ODR4" s="815"/>
      <c r="ODS4" s="815"/>
      <c r="ODT4" s="815"/>
      <c r="ODU4" s="815"/>
      <c r="ODV4" s="815"/>
      <c r="ODW4" s="815"/>
      <c r="ODX4" s="815"/>
      <c r="ODY4" s="815"/>
      <c r="ODZ4" s="815"/>
      <c r="OEA4" s="815"/>
      <c r="OEB4" s="815"/>
      <c r="OEC4" s="815"/>
      <c r="OED4" s="815"/>
      <c r="OEE4" s="815"/>
      <c r="OEF4" s="815"/>
      <c r="OEG4" s="815"/>
      <c r="OEH4" s="815"/>
      <c r="OEI4" s="815"/>
      <c r="OEJ4" s="815"/>
      <c r="OEK4" s="815"/>
      <c r="OEL4" s="815"/>
      <c r="OEM4" s="815"/>
      <c r="OEN4" s="815"/>
      <c r="OEO4" s="815"/>
      <c r="OEP4" s="815"/>
      <c r="OEQ4" s="815"/>
      <c r="OER4" s="815"/>
      <c r="OES4" s="815"/>
      <c r="OET4" s="815"/>
      <c r="OEU4" s="815"/>
      <c r="OEV4" s="815"/>
      <c r="OEW4" s="815"/>
      <c r="OEX4" s="815"/>
      <c r="OEY4" s="815"/>
      <c r="OEZ4" s="815"/>
      <c r="OFA4" s="815"/>
      <c r="OFB4" s="815"/>
      <c r="OFC4" s="815"/>
      <c r="OFD4" s="815"/>
      <c r="OFE4" s="815"/>
      <c r="OFF4" s="815"/>
      <c r="OFG4" s="815"/>
      <c r="OFH4" s="815"/>
      <c r="OFI4" s="815"/>
      <c r="OFJ4" s="815"/>
      <c r="OFK4" s="815"/>
      <c r="OFL4" s="815"/>
      <c r="OFM4" s="815"/>
      <c r="OFN4" s="815"/>
      <c r="OFO4" s="815"/>
      <c r="OFP4" s="815"/>
      <c r="OFQ4" s="815"/>
      <c r="OFR4" s="815"/>
      <c r="OFS4" s="815"/>
      <c r="OFT4" s="815"/>
      <c r="OFU4" s="815"/>
      <c r="OFV4" s="815"/>
      <c r="OFW4" s="815"/>
      <c r="OFX4" s="815"/>
      <c r="OFY4" s="815"/>
      <c r="OFZ4" s="815"/>
      <c r="OGA4" s="815"/>
      <c r="OGB4" s="815"/>
      <c r="OGC4" s="815"/>
      <c r="OGD4" s="815"/>
      <c r="OGE4" s="815"/>
      <c r="OGF4" s="815"/>
      <c r="OGG4" s="815"/>
      <c r="OGH4" s="815"/>
      <c r="OGI4" s="815"/>
      <c r="OGJ4" s="815"/>
      <c r="OGK4" s="815"/>
      <c r="OGL4" s="815"/>
      <c r="OGM4" s="815"/>
      <c r="OGN4" s="815"/>
      <c r="OGO4" s="815"/>
      <c r="OGP4" s="815"/>
      <c r="OGQ4" s="815"/>
      <c r="OGR4" s="815"/>
      <c r="OGS4" s="815"/>
      <c r="OGT4" s="815"/>
      <c r="OGU4" s="815"/>
      <c r="OGV4" s="815"/>
      <c r="OGW4" s="815"/>
      <c r="OGX4" s="815"/>
      <c r="OGY4" s="815"/>
      <c r="OGZ4" s="815"/>
      <c r="OHA4" s="815"/>
      <c r="OHB4" s="815"/>
      <c r="OHC4" s="815"/>
      <c r="OHD4" s="815"/>
      <c r="OHE4" s="815"/>
      <c r="OHF4" s="815"/>
      <c r="OHG4" s="815"/>
      <c r="OHH4" s="815"/>
      <c r="OHI4" s="815"/>
      <c r="OHJ4" s="815"/>
      <c r="OHK4" s="815"/>
      <c r="OHL4" s="815"/>
      <c r="OHM4" s="815"/>
      <c r="OHN4" s="815"/>
      <c r="OHO4" s="815"/>
      <c r="OHP4" s="815"/>
      <c r="OHQ4" s="815"/>
      <c r="OHR4" s="815"/>
      <c r="OHS4" s="815"/>
      <c r="OHT4" s="815"/>
      <c r="OHU4" s="815"/>
      <c r="OHV4" s="815"/>
      <c r="OHW4" s="815"/>
      <c r="OHX4" s="815"/>
      <c r="OHY4" s="815"/>
      <c r="OHZ4" s="815"/>
      <c r="OIA4" s="815"/>
      <c r="OIB4" s="815"/>
      <c r="OIC4" s="815"/>
      <c r="OID4" s="815"/>
      <c r="OIE4" s="815"/>
      <c r="OIF4" s="815"/>
      <c r="OIG4" s="815"/>
      <c r="OIH4" s="815"/>
      <c r="OII4" s="815"/>
      <c r="OIJ4" s="815"/>
      <c r="OIK4" s="815"/>
      <c r="OIL4" s="815"/>
      <c r="OIM4" s="815"/>
      <c r="OIN4" s="815"/>
      <c r="OIO4" s="815"/>
      <c r="OIP4" s="815"/>
      <c r="OIQ4" s="815"/>
      <c r="OIR4" s="815"/>
      <c r="OIS4" s="815"/>
      <c r="OIT4" s="815"/>
      <c r="OIU4" s="815"/>
      <c r="OIV4" s="815"/>
      <c r="OIW4" s="815"/>
      <c r="OIX4" s="815"/>
      <c r="OIY4" s="815"/>
      <c r="OIZ4" s="815"/>
      <c r="OJA4" s="815"/>
      <c r="OJB4" s="815"/>
      <c r="OJC4" s="815"/>
      <c r="OJD4" s="815"/>
      <c r="OJE4" s="815"/>
      <c r="OJF4" s="815"/>
      <c r="OJG4" s="815"/>
      <c r="OJH4" s="815"/>
      <c r="OJI4" s="815"/>
      <c r="OJJ4" s="815"/>
      <c r="OJK4" s="815"/>
      <c r="OJL4" s="815"/>
      <c r="OJM4" s="815"/>
      <c r="OJN4" s="815"/>
      <c r="OJO4" s="815"/>
      <c r="OJP4" s="815"/>
      <c r="OJQ4" s="815"/>
      <c r="OJR4" s="815"/>
      <c r="OJS4" s="815"/>
      <c r="OJT4" s="815"/>
      <c r="OJU4" s="815"/>
      <c r="OJV4" s="815"/>
      <c r="OJW4" s="815"/>
      <c r="OJX4" s="815"/>
      <c r="OJY4" s="815"/>
      <c r="OJZ4" s="815"/>
      <c r="OKA4" s="815"/>
      <c r="OKB4" s="815"/>
      <c r="OKC4" s="815"/>
      <c r="OKD4" s="815"/>
      <c r="OKE4" s="815"/>
      <c r="OKF4" s="815"/>
      <c r="OKG4" s="815"/>
      <c r="OKH4" s="815"/>
      <c r="OKI4" s="815"/>
      <c r="OKJ4" s="815"/>
      <c r="OKK4" s="815"/>
      <c r="OKL4" s="815"/>
      <c r="OKM4" s="815"/>
      <c r="OKN4" s="815"/>
      <c r="OKO4" s="815"/>
      <c r="OKP4" s="815"/>
      <c r="OKQ4" s="815"/>
      <c r="OKR4" s="815"/>
      <c r="OKS4" s="815"/>
      <c r="OKT4" s="815"/>
      <c r="OKU4" s="815"/>
      <c r="OKV4" s="815"/>
      <c r="OKW4" s="815"/>
      <c r="OKX4" s="815"/>
      <c r="OKY4" s="815"/>
      <c r="OKZ4" s="815"/>
      <c r="OLA4" s="815"/>
      <c r="OLB4" s="815"/>
      <c r="OLC4" s="815"/>
      <c r="OLD4" s="815"/>
      <c r="OLE4" s="815"/>
      <c r="OLF4" s="815"/>
      <c r="OLG4" s="815"/>
      <c r="OLH4" s="815"/>
      <c r="OLI4" s="815"/>
      <c r="OLJ4" s="815"/>
      <c r="OLK4" s="815"/>
      <c r="OLL4" s="815"/>
      <c r="OLM4" s="815"/>
      <c r="OLN4" s="815"/>
      <c r="OLO4" s="815"/>
      <c r="OLP4" s="815"/>
      <c r="OLQ4" s="815"/>
      <c r="OLR4" s="815"/>
      <c r="OLS4" s="815"/>
      <c r="OLT4" s="815"/>
      <c r="OLU4" s="815"/>
      <c r="OLV4" s="815"/>
      <c r="OLW4" s="815"/>
      <c r="OLX4" s="815"/>
      <c r="OLY4" s="815"/>
      <c r="OLZ4" s="815"/>
      <c r="OMA4" s="815"/>
      <c r="OMB4" s="815"/>
      <c r="OMC4" s="815"/>
      <c r="OMD4" s="815"/>
      <c r="OME4" s="815"/>
      <c r="OMF4" s="815"/>
      <c r="OMG4" s="815"/>
      <c r="OMH4" s="815"/>
      <c r="OMI4" s="815"/>
      <c r="OMJ4" s="815"/>
      <c r="OMK4" s="815"/>
      <c r="OML4" s="815"/>
      <c r="OMM4" s="815"/>
      <c r="OMN4" s="815"/>
      <c r="OMO4" s="815"/>
      <c r="OMP4" s="815"/>
      <c r="OMQ4" s="815"/>
      <c r="OMR4" s="815"/>
      <c r="OMS4" s="815"/>
      <c r="OMT4" s="815"/>
      <c r="OMU4" s="815"/>
      <c r="OMV4" s="815"/>
      <c r="OMW4" s="815"/>
      <c r="OMX4" s="815"/>
      <c r="OMY4" s="815"/>
      <c r="OMZ4" s="815"/>
      <c r="ONA4" s="815"/>
      <c r="ONB4" s="815"/>
      <c r="ONC4" s="815"/>
      <c r="OND4" s="815"/>
      <c r="ONE4" s="815"/>
      <c r="ONF4" s="815"/>
      <c r="ONG4" s="815"/>
      <c r="ONH4" s="815"/>
      <c r="ONI4" s="815"/>
      <c r="ONJ4" s="815"/>
      <c r="ONK4" s="815"/>
      <c r="ONL4" s="815"/>
      <c r="ONM4" s="815"/>
      <c r="ONN4" s="815"/>
      <c r="ONO4" s="815"/>
      <c r="ONP4" s="815"/>
      <c r="ONQ4" s="815"/>
      <c r="ONR4" s="815"/>
      <c r="ONS4" s="815"/>
      <c r="ONT4" s="815"/>
      <c r="ONU4" s="815"/>
      <c r="ONV4" s="815"/>
      <c r="ONW4" s="815"/>
      <c r="ONX4" s="815"/>
      <c r="ONY4" s="815"/>
      <c r="ONZ4" s="815"/>
      <c r="OOA4" s="815"/>
      <c r="OOB4" s="815"/>
      <c r="OOC4" s="815"/>
      <c r="OOD4" s="815"/>
      <c r="OOE4" s="815"/>
      <c r="OOF4" s="815"/>
      <c r="OOG4" s="815"/>
      <c r="OOH4" s="815"/>
      <c r="OOI4" s="815"/>
      <c r="OOJ4" s="815"/>
      <c r="OOK4" s="815"/>
      <c r="OOL4" s="815"/>
      <c r="OOM4" s="815"/>
      <c r="OON4" s="815"/>
      <c r="OOO4" s="815"/>
      <c r="OOP4" s="815"/>
      <c r="OOQ4" s="815"/>
      <c r="OOR4" s="815"/>
      <c r="OOS4" s="815"/>
      <c r="OOT4" s="815"/>
      <c r="OOU4" s="815"/>
      <c r="OOV4" s="815"/>
      <c r="OOW4" s="815"/>
      <c r="OOX4" s="815"/>
      <c r="OOY4" s="815"/>
      <c r="OOZ4" s="815"/>
      <c r="OPA4" s="815"/>
      <c r="OPB4" s="815"/>
      <c r="OPC4" s="815"/>
      <c r="OPD4" s="815"/>
      <c r="OPE4" s="815"/>
      <c r="OPF4" s="815"/>
      <c r="OPG4" s="815"/>
      <c r="OPH4" s="815"/>
      <c r="OPI4" s="815"/>
      <c r="OPJ4" s="815"/>
      <c r="OPK4" s="815"/>
      <c r="OPL4" s="815"/>
      <c r="OPM4" s="815"/>
      <c r="OPN4" s="815"/>
      <c r="OPO4" s="815"/>
      <c r="OPP4" s="815"/>
      <c r="OPQ4" s="815"/>
      <c r="OPR4" s="815"/>
      <c r="OPS4" s="815"/>
      <c r="OPT4" s="815"/>
      <c r="OPU4" s="815"/>
      <c r="OPV4" s="815"/>
      <c r="OPW4" s="815"/>
      <c r="OPX4" s="815"/>
      <c r="OPY4" s="815"/>
      <c r="OPZ4" s="815"/>
      <c r="OQA4" s="815"/>
      <c r="OQB4" s="815"/>
      <c r="OQC4" s="815"/>
      <c r="OQD4" s="815"/>
      <c r="OQE4" s="815"/>
      <c r="OQF4" s="815"/>
      <c r="OQG4" s="815"/>
      <c r="OQH4" s="815"/>
      <c r="OQI4" s="815"/>
      <c r="OQJ4" s="815"/>
      <c r="OQK4" s="815"/>
      <c r="OQL4" s="815"/>
      <c r="OQM4" s="815"/>
      <c r="OQN4" s="815"/>
      <c r="OQO4" s="815"/>
      <c r="OQP4" s="815"/>
      <c r="OQQ4" s="815"/>
      <c r="OQR4" s="815"/>
      <c r="OQS4" s="815"/>
      <c r="OQT4" s="815"/>
      <c r="OQU4" s="815"/>
      <c r="OQV4" s="815"/>
      <c r="OQW4" s="815"/>
      <c r="OQX4" s="815"/>
      <c r="OQY4" s="815"/>
      <c r="OQZ4" s="815"/>
      <c r="ORA4" s="815"/>
      <c r="ORB4" s="815"/>
      <c r="ORC4" s="815"/>
      <c r="ORD4" s="815"/>
      <c r="ORE4" s="815"/>
      <c r="ORF4" s="815"/>
      <c r="ORG4" s="815"/>
      <c r="ORH4" s="815"/>
      <c r="ORI4" s="815"/>
      <c r="ORJ4" s="815"/>
      <c r="ORK4" s="815"/>
      <c r="ORL4" s="815"/>
      <c r="ORM4" s="815"/>
      <c r="ORN4" s="815"/>
      <c r="ORO4" s="815"/>
      <c r="ORP4" s="815"/>
      <c r="ORQ4" s="815"/>
      <c r="ORR4" s="815"/>
      <c r="ORS4" s="815"/>
      <c r="ORT4" s="815"/>
      <c r="ORU4" s="815"/>
      <c r="ORV4" s="815"/>
      <c r="ORW4" s="815"/>
      <c r="ORX4" s="815"/>
      <c r="ORY4" s="815"/>
      <c r="ORZ4" s="815"/>
      <c r="OSA4" s="815"/>
      <c r="OSB4" s="815"/>
      <c r="OSC4" s="815"/>
      <c r="OSD4" s="815"/>
      <c r="OSE4" s="815"/>
      <c r="OSF4" s="815"/>
      <c r="OSG4" s="815"/>
      <c r="OSH4" s="815"/>
      <c r="OSI4" s="815"/>
      <c r="OSJ4" s="815"/>
      <c r="OSK4" s="815"/>
      <c r="OSL4" s="815"/>
      <c r="OSM4" s="815"/>
      <c r="OSN4" s="815"/>
      <c r="OSO4" s="815"/>
      <c r="OSP4" s="815"/>
      <c r="OSQ4" s="815"/>
      <c r="OSR4" s="815"/>
      <c r="OSS4" s="815"/>
      <c r="OST4" s="815"/>
      <c r="OSU4" s="815"/>
      <c r="OSV4" s="815"/>
      <c r="OSW4" s="815"/>
      <c r="OSX4" s="815"/>
      <c r="OSY4" s="815"/>
      <c r="OSZ4" s="815"/>
      <c r="OTA4" s="815"/>
      <c r="OTB4" s="815"/>
      <c r="OTC4" s="815"/>
      <c r="OTD4" s="815"/>
      <c r="OTE4" s="815"/>
      <c r="OTF4" s="815"/>
      <c r="OTG4" s="815"/>
      <c r="OTH4" s="815"/>
      <c r="OTI4" s="815"/>
      <c r="OTJ4" s="815"/>
      <c r="OTK4" s="815"/>
      <c r="OTL4" s="815"/>
      <c r="OTM4" s="815"/>
      <c r="OTN4" s="815"/>
      <c r="OTO4" s="815"/>
      <c r="OTP4" s="815"/>
      <c r="OTQ4" s="815"/>
      <c r="OTR4" s="815"/>
      <c r="OTS4" s="815"/>
      <c r="OTT4" s="815"/>
      <c r="OTU4" s="815"/>
      <c r="OTV4" s="815"/>
      <c r="OTW4" s="815"/>
      <c r="OTX4" s="815"/>
      <c r="OTY4" s="815"/>
      <c r="OTZ4" s="815"/>
      <c r="OUA4" s="815"/>
      <c r="OUB4" s="815"/>
      <c r="OUC4" s="815"/>
      <c r="OUD4" s="815"/>
      <c r="OUE4" s="815"/>
      <c r="OUF4" s="815"/>
      <c r="OUG4" s="815"/>
      <c r="OUH4" s="815"/>
      <c r="OUI4" s="815"/>
      <c r="OUJ4" s="815"/>
      <c r="OUK4" s="815"/>
      <c r="OUL4" s="815"/>
      <c r="OUM4" s="815"/>
      <c r="OUN4" s="815"/>
      <c r="OUO4" s="815"/>
      <c r="OUP4" s="815"/>
      <c r="OUQ4" s="815"/>
      <c r="OUR4" s="815"/>
      <c r="OUS4" s="815"/>
      <c r="OUT4" s="815"/>
      <c r="OUU4" s="815"/>
      <c r="OUV4" s="815"/>
      <c r="OUW4" s="815"/>
      <c r="OUX4" s="815"/>
      <c r="OUY4" s="815"/>
      <c r="OUZ4" s="815"/>
      <c r="OVA4" s="815"/>
      <c r="OVB4" s="815"/>
      <c r="OVC4" s="815"/>
      <c r="OVD4" s="815"/>
      <c r="OVE4" s="815"/>
      <c r="OVF4" s="815"/>
      <c r="OVG4" s="815"/>
      <c r="OVH4" s="815"/>
      <c r="OVI4" s="815"/>
      <c r="OVJ4" s="815"/>
      <c r="OVK4" s="815"/>
      <c r="OVL4" s="815"/>
      <c r="OVM4" s="815"/>
      <c r="OVN4" s="815"/>
      <c r="OVO4" s="815"/>
      <c r="OVP4" s="815"/>
      <c r="OVQ4" s="815"/>
      <c r="OVR4" s="815"/>
      <c r="OVS4" s="815"/>
      <c r="OVT4" s="815"/>
      <c r="OVU4" s="815"/>
      <c r="OVV4" s="815"/>
      <c r="OVW4" s="815"/>
      <c r="OVX4" s="815"/>
      <c r="OVY4" s="815"/>
      <c r="OVZ4" s="815"/>
      <c r="OWA4" s="815"/>
      <c r="OWB4" s="815"/>
      <c r="OWC4" s="815"/>
      <c r="OWD4" s="815"/>
      <c r="OWE4" s="815"/>
      <c r="OWF4" s="815"/>
      <c r="OWG4" s="815"/>
      <c r="OWH4" s="815"/>
      <c r="OWI4" s="815"/>
      <c r="OWJ4" s="815"/>
      <c r="OWK4" s="815"/>
      <c r="OWL4" s="815"/>
      <c r="OWM4" s="815"/>
      <c r="OWN4" s="815"/>
      <c r="OWO4" s="815"/>
      <c r="OWP4" s="815"/>
      <c r="OWQ4" s="815"/>
      <c r="OWR4" s="815"/>
      <c r="OWS4" s="815"/>
      <c r="OWT4" s="815"/>
      <c r="OWU4" s="815"/>
      <c r="OWV4" s="815"/>
      <c r="OWW4" s="815"/>
      <c r="OWX4" s="815"/>
      <c r="OWY4" s="815"/>
      <c r="OWZ4" s="815"/>
      <c r="OXA4" s="815"/>
      <c r="OXB4" s="815"/>
      <c r="OXC4" s="815"/>
      <c r="OXD4" s="815"/>
      <c r="OXE4" s="815"/>
      <c r="OXF4" s="815"/>
      <c r="OXG4" s="815"/>
      <c r="OXH4" s="815"/>
      <c r="OXI4" s="815"/>
      <c r="OXJ4" s="815"/>
      <c r="OXK4" s="815"/>
      <c r="OXL4" s="815"/>
      <c r="OXM4" s="815"/>
      <c r="OXN4" s="815"/>
      <c r="OXO4" s="815"/>
      <c r="OXP4" s="815"/>
      <c r="OXQ4" s="815"/>
      <c r="OXR4" s="815"/>
      <c r="OXS4" s="815"/>
      <c r="OXT4" s="815"/>
      <c r="OXU4" s="815"/>
      <c r="OXV4" s="815"/>
      <c r="OXW4" s="815"/>
      <c r="OXX4" s="815"/>
      <c r="OXY4" s="815"/>
      <c r="OXZ4" s="815"/>
      <c r="OYA4" s="815"/>
      <c r="OYB4" s="815"/>
      <c r="OYC4" s="815"/>
      <c r="OYD4" s="815"/>
      <c r="OYE4" s="815"/>
      <c r="OYF4" s="815"/>
      <c r="OYG4" s="815"/>
      <c r="OYH4" s="815"/>
      <c r="OYI4" s="815"/>
      <c r="OYJ4" s="815"/>
      <c r="OYK4" s="815"/>
      <c r="OYL4" s="815"/>
      <c r="OYM4" s="815"/>
      <c r="OYN4" s="815"/>
      <c r="OYO4" s="815"/>
      <c r="OYP4" s="815"/>
      <c r="OYQ4" s="815"/>
      <c r="OYR4" s="815"/>
      <c r="OYS4" s="815"/>
      <c r="OYT4" s="815"/>
      <c r="OYU4" s="815"/>
      <c r="OYV4" s="815"/>
      <c r="OYW4" s="815"/>
      <c r="OYX4" s="815"/>
      <c r="OYY4" s="815"/>
      <c r="OYZ4" s="815"/>
      <c r="OZA4" s="815"/>
      <c r="OZB4" s="815"/>
      <c r="OZC4" s="815"/>
      <c r="OZD4" s="815"/>
      <c r="OZE4" s="815"/>
      <c r="OZF4" s="815"/>
      <c r="OZG4" s="815"/>
      <c r="OZH4" s="815"/>
      <c r="OZI4" s="815"/>
      <c r="OZJ4" s="815"/>
      <c r="OZK4" s="815"/>
      <c r="OZL4" s="815"/>
      <c r="OZM4" s="815"/>
      <c r="OZN4" s="815"/>
      <c r="OZO4" s="815"/>
      <c r="OZP4" s="815"/>
      <c r="OZQ4" s="815"/>
      <c r="OZR4" s="815"/>
      <c r="OZS4" s="815"/>
      <c r="OZT4" s="815"/>
      <c r="OZU4" s="815"/>
      <c r="OZV4" s="815"/>
      <c r="OZW4" s="815"/>
      <c r="OZX4" s="815"/>
      <c r="OZY4" s="815"/>
      <c r="OZZ4" s="815"/>
      <c r="PAA4" s="815"/>
      <c r="PAB4" s="815"/>
      <c r="PAC4" s="815"/>
      <c r="PAD4" s="815"/>
      <c r="PAE4" s="815"/>
      <c r="PAF4" s="815"/>
      <c r="PAG4" s="815"/>
      <c r="PAH4" s="815"/>
      <c r="PAI4" s="815"/>
      <c r="PAJ4" s="815"/>
      <c r="PAK4" s="815"/>
      <c r="PAL4" s="815"/>
      <c r="PAM4" s="815"/>
      <c r="PAN4" s="815"/>
      <c r="PAO4" s="815"/>
      <c r="PAP4" s="815"/>
      <c r="PAQ4" s="815"/>
      <c r="PAR4" s="815"/>
      <c r="PAS4" s="815"/>
      <c r="PAT4" s="815"/>
      <c r="PAU4" s="815"/>
      <c r="PAV4" s="815"/>
      <c r="PAW4" s="815"/>
      <c r="PAX4" s="815"/>
      <c r="PAY4" s="815"/>
      <c r="PAZ4" s="815"/>
      <c r="PBA4" s="815"/>
      <c r="PBB4" s="815"/>
      <c r="PBC4" s="815"/>
      <c r="PBD4" s="815"/>
      <c r="PBE4" s="815"/>
      <c r="PBF4" s="815"/>
      <c r="PBG4" s="815"/>
      <c r="PBH4" s="815"/>
      <c r="PBI4" s="815"/>
      <c r="PBJ4" s="815"/>
      <c r="PBK4" s="815"/>
      <c r="PBL4" s="815"/>
      <c r="PBM4" s="815"/>
      <c r="PBN4" s="815"/>
      <c r="PBO4" s="815"/>
      <c r="PBP4" s="815"/>
      <c r="PBQ4" s="815"/>
      <c r="PBR4" s="815"/>
      <c r="PBS4" s="815"/>
      <c r="PBT4" s="815"/>
      <c r="PBU4" s="815"/>
      <c r="PBV4" s="815"/>
      <c r="PBW4" s="815"/>
      <c r="PBX4" s="815"/>
      <c r="PBY4" s="815"/>
      <c r="PBZ4" s="815"/>
      <c r="PCA4" s="815"/>
      <c r="PCB4" s="815"/>
      <c r="PCC4" s="815"/>
      <c r="PCD4" s="815"/>
      <c r="PCE4" s="815"/>
      <c r="PCF4" s="815"/>
      <c r="PCG4" s="815"/>
      <c r="PCH4" s="815"/>
      <c r="PCI4" s="815"/>
      <c r="PCJ4" s="815"/>
      <c r="PCK4" s="815"/>
      <c r="PCL4" s="815"/>
      <c r="PCM4" s="815"/>
      <c r="PCN4" s="815"/>
      <c r="PCO4" s="815"/>
      <c r="PCP4" s="815"/>
      <c r="PCQ4" s="815"/>
      <c r="PCR4" s="815"/>
      <c r="PCS4" s="815"/>
      <c r="PCT4" s="815"/>
      <c r="PCU4" s="815"/>
      <c r="PCV4" s="815"/>
      <c r="PCW4" s="815"/>
      <c r="PCX4" s="815"/>
      <c r="PCY4" s="815"/>
      <c r="PCZ4" s="815"/>
      <c r="PDA4" s="815"/>
      <c r="PDB4" s="815"/>
      <c r="PDC4" s="815"/>
      <c r="PDD4" s="815"/>
      <c r="PDE4" s="815"/>
      <c r="PDF4" s="815"/>
      <c r="PDG4" s="815"/>
      <c r="PDH4" s="815"/>
      <c r="PDI4" s="815"/>
      <c r="PDJ4" s="815"/>
      <c r="PDK4" s="815"/>
      <c r="PDL4" s="815"/>
      <c r="PDM4" s="815"/>
      <c r="PDN4" s="815"/>
      <c r="PDO4" s="815"/>
      <c r="PDP4" s="815"/>
      <c r="PDQ4" s="815"/>
      <c r="PDR4" s="815"/>
      <c r="PDS4" s="815"/>
      <c r="PDT4" s="815"/>
      <c r="PDU4" s="815"/>
      <c r="PDV4" s="815"/>
      <c r="PDW4" s="815"/>
      <c r="PDX4" s="815"/>
      <c r="PDY4" s="815"/>
      <c r="PDZ4" s="815"/>
      <c r="PEA4" s="815"/>
      <c r="PEB4" s="815"/>
      <c r="PEC4" s="815"/>
      <c r="PED4" s="815"/>
      <c r="PEE4" s="815"/>
      <c r="PEF4" s="815"/>
      <c r="PEG4" s="815"/>
      <c r="PEH4" s="815"/>
      <c r="PEI4" s="815"/>
      <c r="PEJ4" s="815"/>
      <c r="PEK4" s="815"/>
      <c r="PEL4" s="815"/>
      <c r="PEM4" s="815"/>
      <c r="PEN4" s="815"/>
      <c r="PEO4" s="815"/>
      <c r="PEP4" s="815"/>
      <c r="PEQ4" s="815"/>
      <c r="PER4" s="815"/>
      <c r="PES4" s="815"/>
      <c r="PET4" s="815"/>
      <c r="PEU4" s="815"/>
      <c r="PEV4" s="815"/>
      <c r="PEW4" s="815"/>
      <c r="PEX4" s="815"/>
      <c r="PEY4" s="815"/>
      <c r="PEZ4" s="815"/>
      <c r="PFA4" s="815"/>
      <c r="PFB4" s="815"/>
      <c r="PFC4" s="815"/>
      <c r="PFD4" s="815"/>
      <c r="PFE4" s="815"/>
      <c r="PFF4" s="815"/>
      <c r="PFG4" s="815"/>
      <c r="PFH4" s="815"/>
      <c r="PFI4" s="815"/>
      <c r="PFJ4" s="815"/>
      <c r="PFK4" s="815"/>
      <c r="PFL4" s="815"/>
      <c r="PFM4" s="815"/>
      <c r="PFN4" s="815"/>
      <c r="PFO4" s="815"/>
      <c r="PFP4" s="815"/>
      <c r="PFQ4" s="815"/>
      <c r="PFR4" s="815"/>
      <c r="PFS4" s="815"/>
      <c r="PFT4" s="815"/>
      <c r="PFU4" s="815"/>
      <c r="PFV4" s="815"/>
      <c r="PFW4" s="815"/>
      <c r="PFX4" s="815"/>
      <c r="PFY4" s="815"/>
      <c r="PFZ4" s="815"/>
      <c r="PGA4" s="815"/>
      <c r="PGB4" s="815"/>
      <c r="PGC4" s="815"/>
      <c r="PGD4" s="815"/>
      <c r="PGE4" s="815"/>
      <c r="PGF4" s="815"/>
      <c r="PGG4" s="815"/>
      <c r="PGH4" s="815"/>
      <c r="PGI4" s="815"/>
      <c r="PGJ4" s="815"/>
      <c r="PGK4" s="815"/>
      <c r="PGL4" s="815"/>
      <c r="PGM4" s="815"/>
      <c r="PGN4" s="815"/>
      <c r="PGO4" s="815"/>
      <c r="PGP4" s="815"/>
      <c r="PGQ4" s="815"/>
      <c r="PGR4" s="815"/>
      <c r="PGS4" s="815"/>
      <c r="PGT4" s="815"/>
      <c r="PGU4" s="815"/>
      <c r="PGV4" s="815"/>
      <c r="PGW4" s="815"/>
      <c r="PGX4" s="815"/>
      <c r="PGY4" s="815"/>
      <c r="PGZ4" s="815"/>
      <c r="PHA4" s="815"/>
      <c r="PHB4" s="815"/>
      <c r="PHC4" s="815"/>
      <c r="PHD4" s="815"/>
      <c r="PHE4" s="815"/>
      <c r="PHF4" s="815"/>
      <c r="PHG4" s="815"/>
      <c r="PHH4" s="815"/>
      <c r="PHI4" s="815"/>
      <c r="PHJ4" s="815"/>
      <c r="PHK4" s="815"/>
      <c r="PHL4" s="815"/>
      <c r="PHM4" s="815"/>
      <c r="PHN4" s="815"/>
      <c r="PHO4" s="815"/>
      <c r="PHP4" s="815"/>
      <c r="PHQ4" s="815"/>
      <c r="PHR4" s="815"/>
      <c r="PHS4" s="815"/>
      <c r="PHT4" s="815"/>
      <c r="PHU4" s="815"/>
      <c r="PHV4" s="815"/>
      <c r="PHW4" s="815"/>
      <c r="PHX4" s="815"/>
      <c r="PHY4" s="815"/>
      <c r="PHZ4" s="815"/>
      <c r="PIA4" s="815"/>
      <c r="PIB4" s="815"/>
      <c r="PIC4" s="815"/>
      <c r="PID4" s="815"/>
      <c r="PIE4" s="815"/>
      <c r="PIF4" s="815"/>
      <c r="PIG4" s="815"/>
      <c r="PIH4" s="815"/>
      <c r="PII4" s="815"/>
      <c r="PIJ4" s="815"/>
      <c r="PIK4" s="815"/>
      <c r="PIL4" s="815"/>
      <c r="PIM4" s="815"/>
      <c r="PIN4" s="815"/>
      <c r="PIO4" s="815"/>
      <c r="PIP4" s="815"/>
      <c r="PIQ4" s="815"/>
      <c r="PIR4" s="815"/>
      <c r="PIS4" s="815"/>
      <c r="PIT4" s="815"/>
      <c r="PIU4" s="815"/>
      <c r="PIV4" s="815"/>
      <c r="PIW4" s="815"/>
      <c r="PIX4" s="815"/>
      <c r="PIY4" s="815"/>
      <c r="PIZ4" s="815"/>
      <c r="PJA4" s="815"/>
      <c r="PJB4" s="815"/>
      <c r="PJC4" s="815"/>
      <c r="PJD4" s="815"/>
      <c r="PJE4" s="815"/>
      <c r="PJF4" s="815"/>
      <c r="PJG4" s="815"/>
      <c r="PJH4" s="815"/>
      <c r="PJI4" s="815"/>
      <c r="PJJ4" s="815"/>
      <c r="PJK4" s="815"/>
      <c r="PJL4" s="815"/>
      <c r="PJM4" s="815"/>
      <c r="PJN4" s="815"/>
      <c r="PJO4" s="815"/>
      <c r="PJP4" s="815"/>
      <c r="PJQ4" s="815"/>
      <c r="PJR4" s="815"/>
      <c r="PJS4" s="815"/>
      <c r="PJT4" s="815"/>
      <c r="PJU4" s="815"/>
      <c r="PJV4" s="815"/>
      <c r="PJW4" s="815"/>
      <c r="PJX4" s="815"/>
      <c r="PJY4" s="815"/>
      <c r="PJZ4" s="815"/>
      <c r="PKA4" s="815"/>
      <c r="PKB4" s="815"/>
      <c r="PKC4" s="815"/>
      <c r="PKD4" s="815"/>
      <c r="PKE4" s="815"/>
      <c r="PKF4" s="815"/>
      <c r="PKG4" s="815"/>
      <c r="PKH4" s="815"/>
      <c r="PKI4" s="815"/>
      <c r="PKJ4" s="815"/>
      <c r="PKK4" s="815"/>
      <c r="PKL4" s="815"/>
      <c r="PKM4" s="815"/>
      <c r="PKN4" s="815"/>
      <c r="PKO4" s="815"/>
      <c r="PKP4" s="815"/>
      <c r="PKQ4" s="815"/>
      <c r="PKR4" s="815"/>
      <c r="PKS4" s="815"/>
      <c r="PKT4" s="815"/>
      <c r="PKU4" s="815"/>
      <c r="PKV4" s="815"/>
      <c r="PKW4" s="815"/>
      <c r="PKX4" s="815"/>
      <c r="PKY4" s="815"/>
      <c r="PKZ4" s="815"/>
      <c r="PLA4" s="815"/>
      <c r="PLB4" s="815"/>
      <c r="PLC4" s="815"/>
      <c r="PLD4" s="815"/>
      <c r="PLE4" s="815"/>
      <c r="PLF4" s="815"/>
      <c r="PLG4" s="815"/>
      <c r="PLH4" s="815"/>
      <c r="PLI4" s="815"/>
      <c r="PLJ4" s="815"/>
      <c r="PLK4" s="815"/>
      <c r="PLL4" s="815"/>
      <c r="PLM4" s="815"/>
      <c r="PLN4" s="815"/>
      <c r="PLO4" s="815"/>
      <c r="PLP4" s="815"/>
      <c r="PLQ4" s="815"/>
      <c r="PLR4" s="815"/>
      <c r="PLS4" s="815"/>
      <c r="PLT4" s="815"/>
      <c r="PLU4" s="815"/>
      <c r="PLV4" s="815"/>
      <c r="PLW4" s="815"/>
      <c r="PLX4" s="815"/>
      <c r="PLY4" s="815"/>
      <c r="PLZ4" s="815"/>
      <c r="PMA4" s="815"/>
      <c r="PMB4" s="815"/>
      <c r="PMC4" s="815"/>
      <c r="PMD4" s="815"/>
      <c r="PME4" s="815"/>
      <c r="PMF4" s="815"/>
      <c r="PMG4" s="815"/>
      <c r="PMH4" s="815"/>
      <c r="PMI4" s="815"/>
      <c r="PMJ4" s="815"/>
      <c r="PMK4" s="815"/>
      <c r="PML4" s="815"/>
      <c r="PMM4" s="815"/>
      <c r="PMN4" s="815"/>
      <c r="PMO4" s="815"/>
      <c r="PMP4" s="815"/>
      <c r="PMQ4" s="815"/>
      <c r="PMR4" s="815"/>
      <c r="PMS4" s="815"/>
      <c r="PMT4" s="815"/>
      <c r="PMU4" s="815"/>
      <c r="PMV4" s="815"/>
      <c r="PMW4" s="815"/>
      <c r="PMX4" s="815"/>
      <c r="PMY4" s="815"/>
      <c r="PMZ4" s="815"/>
      <c r="PNA4" s="815"/>
      <c r="PNB4" s="815"/>
      <c r="PNC4" s="815"/>
      <c r="PND4" s="815"/>
      <c r="PNE4" s="815"/>
      <c r="PNF4" s="815"/>
      <c r="PNG4" s="815"/>
      <c r="PNH4" s="815"/>
      <c r="PNI4" s="815"/>
      <c r="PNJ4" s="815"/>
      <c r="PNK4" s="815"/>
      <c r="PNL4" s="815"/>
      <c r="PNM4" s="815"/>
      <c r="PNN4" s="815"/>
      <c r="PNO4" s="815"/>
      <c r="PNP4" s="815"/>
      <c r="PNQ4" s="815"/>
      <c r="PNR4" s="815"/>
      <c r="PNS4" s="815"/>
      <c r="PNT4" s="815"/>
      <c r="PNU4" s="815"/>
      <c r="PNV4" s="815"/>
      <c r="PNW4" s="815"/>
      <c r="PNX4" s="815"/>
      <c r="PNY4" s="815"/>
      <c r="PNZ4" s="815"/>
      <c r="POA4" s="815"/>
      <c r="POB4" s="815"/>
      <c r="POC4" s="815"/>
      <c r="POD4" s="815"/>
      <c r="POE4" s="815"/>
      <c r="POF4" s="815"/>
      <c r="POG4" s="815"/>
      <c r="POH4" s="815"/>
      <c r="POI4" s="815"/>
      <c r="POJ4" s="815"/>
      <c r="POK4" s="815"/>
      <c r="POL4" s="815"/>
      <c r="POM4" s="815"/>
      <c r="PON4" s="815"/>
      <c r="POO4" s="815"/>
      <c r="POP4" s="815"/>
      <c r="POQ4" s="815"/>
      <c r="POR4" s="815"/>
      <c r="POS4" s="815"/>
      <c r="POT4" s="815"/>
      <c r="POU4" s="815"/>
      <c r="POV4" s="815"/>
      <c r="POW4" s="815"/>
      <c r="POX4" s="815"/>
      <c r="POY4" s="815"/>
      <c r="POZ4" s="815"/>
      <c r="PPA4" s="815"/>
      <c r="PPB4" s="815"/>
      <c r="PPC4" s="815"/>
      <c r="PPD4" s="815"/>
      <c r="PPE4" s="815"/>
      <c r="PPF4" s="815"/>
      <c r="PPG4" s="815"/>
      <c r="PPH4" s="815"/>
      <c r="PPI4" s="815"/>
      <c r="PPJ4" s="815"/>
      <c r="PPK4" s="815"/>
      <c r="PPL4" s="815"/>
      <c r="PPM4" s="815"/>
      <c r="PPN4" s="815"/>
      <c r="PPO4" s="815"/>
      <c r="PPP4" s="815"/>
      <c r="PPQ4" s="815"/>
      <c r="PPR4" s="815"/>
      <c r="PPS4" s="815"/>
      <c r="PPT4" s="815"/>
      <c r="PPU4" s="815"/>
      <c r="PPV4" s="815"/>
      <c r="PPW4" s="815"/>
      <c r="PPX4" s="815"/>
      <c r="PPY4" s="815"/>
      <c r="PPZ4" s="815"/>
      <c r="PQA4" s="815"/>
      <c r="PQB4" s="815"/>
      <c r="PQC4" s="815"/>
      <c r="PQD4" s="815"/>
      <c r="PQE4" s="815"/>
      <c r="PQF4" s="815"/>
      <c r="PQG4" s="815"/>
      <c r="PQH4" s="815"/>
      <c r="PQI4" s="815"/>
      <c r="PQJ4" s="815"/>
      <c r="PQK4" s="815"/>
      <c r="PQL4" s="815"/>
      <c r="PQM4" s="815"/>
      <c r="PQN4" s="815"/>
      <c r="PQO4" s="815"/>
      <c r="PQP4" s="815"/>
      <c r="PQQ4" s="815"/>
      <c r="PQR4" s="815"/>
      <c r="PQS4" s="815"/>
      <c r="PQT4" s="815"/>
      <c r="PQU4" s="815"/>
      <c r="PQV4" s="815"/>
      <c r="PQW4" s="815"/>
      <c r="PQX4" s="815"/>
      <c r="PQY4" s="815"/>
      <c r="PQZ4" s="815"/>
      <c r="PRA4" s="815"/>
      <c r="PRB4" s="815"/>
      <c r="PRC4" s="815"/>
      <c r="PRD4" s="815"/>
      <c r="PRE4" s="815"/>
      <c r="PRF4" s="815"/>
      <c r="PRG4" s="815"/>
      <c r="PRH4" s="815"/>
      <c r="PRI4" s="815"/>
      <c r="PRJ4" s="815"/>
      <c r="PRK4" s="815"/>
      <c r="PRL4" s="815"/>
      <c r="PRM4" s="815"/>
      <c r="PRN4" s="815"/>
      <c r="PRO4" s="815"/>
      <c r="PRP4" s="815"/>
      <c r="PRQ4" s="815"/>
      <c r="PRR4" s="815"/>
      <c r="PRS4" s="815"/>
      <c r="PRT4" s="815"/>
      <c r="PRU4" s="815"/>
      <c r="PRV4" s="815"/>
      <c r="PRW4" s="815"/>
      <c r="PRX4" s="815"/>
      <c r="PRY4" s="815"/>
      <c r="PRZ4" s="815"/>
      <c r="PSA4" s="815"/>
      <c r="PSB4" s="815"/>
      <c r="PSC4" s="815"/>
      <c r="PSD4" s="815"/>
      <c r="PSE4" s="815"/>
      <c r="PSF4" s="815"/>
      <c r="PSG4" s="815"/>
      <c r="PSH4" s="815"/>
      <c r="PSI4" s="815"/>
      <c r="PSJ4" s="815"/>
      <c r="PSK4" s="815"/>
      <c r="PSL4" s="815"/>
      <c r="PSM4" s="815"/>
      <c r="PSN4" s="815"/>
      <c r="PSO4" s="815"/>
      <c r="PSP4" s="815"/>
      <c r="PSQ4" s="815"/>
      <c r="PSR4" s="815"/>
      <c r="PSS4" s="815"/>
      <c r="PST4" s="815"/>
      <c r="PSU4" s="815"/>
      <c r="PSV4" s="815"/>
      <c r="PSW4" s="815"/>
      <c r="PSX4" s="815"/>
      <c r="PSY4" s="815"/>
      <c r="PSZ4" s="815"/>
      <c r="PTA4" s="815"/>
      <c r="PTB4" s="815"/>
      <c r="PTC4" s="815"/>
      <c r="PTD4" s="815"/>
      <c r="PTE4" s="815"/>
      <c r="PTF4" s="815"/>
      <c r="PTG4" s="815"/>
      <c r="PTH4" s="815"/>
      <c r="PTI4" s="815"/>
      <c r="PTJ4" s="815"/>
      <c r="PTK4" s="815"/>
      <c r="PTL4" s="815"/>
      <c r="PTM4" s="815"/>
      <c r="PTN4" s="815"/>
      <c r="PTO4" s="815"/>
      <c r="PTP4" s="815"/>
      <c r="PTQ4" s="815"/>
      <c r="PTR4" s="815"/>
      <c r="PTS4" s="815"/>
      <c r="PTT4" s="815"/>
      <c r="PTU4" s="815"/>
      <c r="PTV4" s="815"/>
      <c r="PTW4" s="815"/>
      <c r="PTX4" s="815"/>
      <c r="PTY4" s="815"/>
      <c r="PTZ4" s="815"/>
      <c r="PUA4" s="815"/>
      <c r="PUB4" s="815"/>
      <c r="PUC4" s="815"/>
      <c r="PUD4" s="815"/>
      <c r="PUE4" s="815"/>
      <c r="PUF4" s="815"/>
      <c r="PUG4" s="815"/>
      <c r="PUH4" s="815"/>
      <c r="PUI4" s="815"/>
      <c r="PUJ4" s="815"/>
      <c r="PUK4" s="815"/>
      <c r="PUL4" s="815"/>
      <c r="PUM4" s="815"/>
      <c r="PUN4" s="815"/>
      <c r="PUO4" s="815"/>
      <c r="PUP4" s="815"/>
      <c r="PUQ4" s="815"/>
      <c r="PUR4" s="815"/>
      <c r="PUS4" s="815"/>
      <c r="PUT4" s="815"/>
      <c r="PUU4" s="815"/>
      <c r="PUV4" s="815"/>
      <c r="PUW4" s="815"/>
      <c r="PUX4" s="815"/>
      <c r="PUY4" s="815"/>
      <c r="PUZ4" s="815"/>
      <c r="PVA4" s="815"/>
      <c r="PVB4" s="815"/>
      <c r="PVC4" s="815"/>
      <c r="PVD4" s="815"/>
      <c r="PVE4" s="815"/>
      <c r="PVF4" s="815"/>
      <c r="PVG4" s="815"/>
      <c r="PVH4" s="815"/>
      <c r="PVI4" s="815"/>
      <c r="PVJ4" s="815"/>
      <c r="PVK4" s="815"/>
      <c r="PVL4" s="815"/>
      <c r="PVM4" s="815"/>
      <c r="PVN4" s="815"/>
      <c r="PVO4" s="815"/>
      <c r="PVP4" s="815"/>
      <c r="PVQ4" s="815"/>
      <c r="PVR4" s="815"/>
      <c r="PVS4" s="815"/>
      <c r="PVT4" s="815"/>
      <c r="PVU4" s="815"/>
      <c r="PVV4" s="815"/>
      <c r="PVW4" s="815"/>
      <c r="PVX4" s="815"/>
      <c r="PVY4" s="815"/>
      <c r="PVZ4" s="815"/>
      <c r="PWA4" s="815"/>
      <c r="PWB4" s="815"/>
      <c r="PWC4" s="815"/>
      <c r="PWD4" s="815"/>
      <c r="PWE4" s="815"/>
      <c r="PWF4" s="815"/>
      <c r="PWG4" s="815"/>
      <c r="PWH4" s="815"/>
      <c r="PWI4" s="815"/>
      <c r="PWJ4" s="815"/>
      <c r="PWK4" s="815"/>
      <c r="PWL4" s="815"/>
      <c r="PWM4" s="815"/>
      <c r="PWN4" s="815"/>
      <c r="PWO4" s="815"/>
      <c r="PWP4" s="815"/>
      <c r="PWQ4" s="815"/>
      <c r="PWR4" s="815"/>
      <c r="PWS4" s="815"/>
      <c r="PWT4" s="815"/>
      <c r="PWU4" s="815"/>
      <c r="PWV4" s="815"/>
      <c r="PWW4" s="815"/>
      <c r="PWX4" s="815"/>
      <c r="PWY4" s="815"/>
      <c r="PWZ4" s="815"/>
      <c r="PXA4" s="815"/>
      <c r="PXB4" s="815"/>
      <c r="PXC4" s="815"/>
      <c r="PXD4" s="815"/>
      <c r="PXE4" s="815"/>
      <c r="PXF4" s="815"/>
      <c r="PXG4" s="815"/>
      <c r="PXH4" s="815"/>
      <c r="PXI4" s="815"/>
      <c r="PXJ4" s="815"/>
      <c r="PXK4" s="815"/>
      <c r="PXL4" s="815"/>
      <c r="PXM4" s="815"/>
      <c r="PXN4" s="815"/>
      <c r="PXO4" s="815"/>
      <c r="PXP4" s="815"/>
      <c r="PXQ4" s="815"/>
      <c r="PXR4" s="815"/>
      <c r="PXS4" s="815"/>
      <c r="PXT4" s="815"/>
      <c r="PXU4" s="815"/>
      <c r="PXV4" s="815"/>
      <c r="PXW4" s="815"/>
      <c r="PXX4" s="815"/>
      <c r="PXY4" s="815"/>
      <c r="PXZ4" s="815"/>
      <c r="PYA4" s="815"/>
      <c r="PYB4" s="815"/>
      <c r="PYC4" s="815"/>
      <c r="PYD4" s="815"/>
      <c r="PYE4" s="815"/>
      <c r="PYF4" s="815"/>
      <c r="PYG4" s="815"/>
      <c r="PYH4" s="815"/>
      <c r="PYI4" s="815"/>
      <c r="PYJ4" s="815"/>
      <c r="PYK4" s="815"/>
      <c r="PYL4" s="815"/>
      <c r="PYM4" s="815"/>
      <c r="PYN4" s="815"/>
      <c r="PYO4" s="815"/>
      <c r="PYP4" s="815"/>
      <c r="PYQ4" s="815"/>
      <c r="PYR4" s="815"/>
      <c r="PYS4" s="815"/>
      <c r="PYT4" s="815"/>
      <c r="PYU4" s="815"/>
      <c r="PYV4" s="815"/>
      <c r="PYW4" s="815"/>
      <c r="PYX4" s="815"/>
      <c r="PYY4" s="815"/>
      <c r="PYZ4" s="815"/>
      <c r="PZA4" s="815"/>
      <c r="PZB4" s="815"/>
      <c r="PZC4" s="815"/>
      <c r="PZD4" s="815"/>
      <c r="PZE4" s="815"/>
      <c r="PZF4" s="815"/>
      <c r="PZG4" s="815"/>
      <c r="PZH4" s="815"/>
      <c r="PZI4" s="815"/>
      <c r="PZJ4" s="815"/>
      <c r="PZK4" s="815"/>
      <c r="PZL4" s="815"/>
      <c r="PZM4" s="815"/>
      <c r="PZN4" s="815"/>
      <c r="PZO4" s="815"/>
      <c r="PZP4" s="815"/>
      <c r="PZQ4" s="815"/>
      <c r="PZR4" s="815"/>
      <c r="PZS4" s="815"/>
      <c r="PZT4" s="815"/>
      <c r="PZU4" s="815"/>
      <c r="PZV4" s="815"/>
      <c r="PZW4" s="815"/>
      <c r="PZX4" s="815"/>
      <c r="PZY4" s="815"/>
      <c r="PZZ4" s="815"/>
      <c r="QAA4" s="815"/>
      <c r="QAB4" s="815"/>
      <c r="QAC4" s="815"/>
      <c r="QAD4" s="815"/>
      <c r="QAE4" s="815"/>
      <c r="QAF4" s="815"/>
      <c r="QAG4" s="815"/>
      <c r="QAH4" s="815"/>
      <c r="QAI4" s="815"/>
      <c r="QAJ4" s="815"/>
      <c r="QAK4" s="815"/>
      <c r="QAL4" s="815"/>
      <c r="QAM4" s="815"/>
      <c r="QAN4" s="815"/>
      <c r="QAO4" s="815"/>
      <c r="QAP4" s="815"/>
      <c r="QAQ4" s="815"/>
      <c r="QAR4" s="815"/>
      <c r="QAS4" s="815"/>
      <c r="QAT4" s="815"/>
      <c r="QAU4" s="815"/>
      <c r="QAV4" s="815"/>
      <c r="QAW4" s="815"/>
      <c r="QAX4" s="815"/>
      <c r="QAY4" s="815"/>
      <c r="QAZ4" s="815"/>
      <c r="QBA4" s="815"/>
      <c r="QBB4" s="815"/>
      <c r="QBC4" s="815"/>
      <c r="QBD4" s="815"/>
      <c r="QBE4" s="815"/>
      <c r="QBF4" s="815"/>
      <c r="QBG4" s="815"/>
      <c r="QBH4" s="815"/>
      <c r="QBI4" s="815"/>
      <c r="QBJ4" s="815"/>
      <c r="QBK4" s="815"/>
      <c r="QBL4" s="815"/>
      <c r="QBM4" s="815"/>
      <c r="QBN4" s="815"/>
      <c r="QBO4" s="815"/>
      <c r="QBP4" s="815"/>
      <c r="QBQ4" s="815"/>
      <c r="QBR4" s="815"/>
      <c r="QBS4" s="815"/>
      <c r="QBT4" s="815"/>
      <c r="QBU4" s="815"/>
      <c r="QBV4" s="815"/>
      <c r="QBW4" s="815"/>
      <c r="QBX4" s="815"/>
      <c r="QBY4" s="815"/>
      <c r="QBZ4" s="815"/>
      <c r="QCA4" s="815"/>
      <c r="QCB4" s="815"/>
      <c r="QCC4" s="815"/>
      <c r="QCD4" s="815"/>
      <c r="QCE4" s="815"/>
      <c r="QCF4" s="815"/>
      <c r="QCG4" s="815"/>
      <c r="QCH4" s="815"/>
      <c r="QCI4" s="815"/>
      <c r="QCJ4" s="815"/>
      <c r="QCK4" s="815"/>
      <c r="QCL4" s="815"/>
      <c r="QCM4" s="815"/>
      <c r="QCN4" s="815"/>
      <c r="QCO4" s="815"/>
      <c r="QCP4" s="815"/>
      <c r="QCQ4" s="815"/>
      <c r="QCR4" s="815"/>
      <c r="QCS4" s="815"/>
      <c r="QCT4" s="815"/>
      <c r="QCU4" s="815"/>
      <c r="QCV4" s="815"/>
      <c r="QCW4" s="815"/>
      <c r="QCX4" s="815"/>
      <c r="QCY4" s="815"/>
      <c r="QCZ4" s="815"/>
      <c r="QDA4" s="815"/>
      <c r="QDB4" s="815"/>
      <c r="QDC4" s="815"/>
      <c r="QDD4" s="815"/>
      <c r="QDE4" s="815"/>
      <c r="QDF4" s="815"/>
      <c r="QDG4" s="815"/>
      <c r="QDH4" s="815"/>
      <c r="QDI4" s="815"/>
      <c r="QDJ4" s="815"/>
      <c r="QDK4" s="815"/>
      <c r="QDL4" s="815"/>
      <c r="QDM4" s="815"/>
      <c r="QDN4" s="815"/>
      <c r="QDO4" s="815"/>
      <c r="QDP4" s="815"/>
      <c r="QDQ4" s="815"/>
      <c r="QDR4" s="815"/>
      <c r="QDS4" s="815"/>
      <c r="QDT4" s="815"/>
      <c r="QDU4" s="815"/>
      <c r="QDV4" s="815"/>
      <c r="QDW4" s="815"/>
      <c r="QDX4" s="815"/>
      <c r="QDY4" s="815"/>
      <c r="QDZ4" s="815"/>
      <c r="QEA4" s="815"/>
      <c r="QEB4" s="815"/>
      <c r="QEC4" s="815"/>
      <c r="QED4" s="815"/>
      <c r="QEE4" s="815"/>
      <c r="QEF4" s="815"/>
      <c r="QEG4" s="815"/>
      <c r="QEH4" s="815"/>
      <c r="QEI4" s="815"/>
      <c r="QEJ4" s="815"/>
      <c r="QEK4" s="815"/>
      <c r="QEL4" s="815"/>
      <c r="QEM4" s="815"/>
      <c r="QEN4" s="815"/>
      <c r="QEO4" s="815"/>
      <c r="QEP4" s="815"/>
      <c r="QEQ4" s="815"/>
      <c r="QER4" s="815"/>
      <c r="QES4" s="815"/>
      <c r="QET4" s="815"/>
      <c r="QEU4" s="815"/>
      <c r="QEV4" s="815"/>
      <c r="QEW4" s="815"/>
      <c r="QEX4" s="815"/>
      <c r="QEY4" s="815"/>
      <c r="QEZ4" s="815"/>
      <c r="QFA4" s="815"/>
      <c r="QFB4" s="815"/>
      <c r="QFC4" s="815"/>
      <c r="QFD4" s="815"/>
      <c r="QFE4" s="815"/>
      <c r="QFF4" s="815"/>
      <c r="QFG4" s="815"/>
      <c r="QFH4" s="815"/>
      <c r="QFI4" s="815"/>
      <c r="QFJ4" s="815"/>
      <c r="QFK4" s="815"/>
      <c r="QFL4" s="815"/>
      <c r="QFM4" s="815"/>
      <c r="QFN4" s="815"/>
      <c r="QFO4" s="815"/>
      <c r="QFP4" s="815"/>
      <c r="QFQ4" s="815"/>
      <c r="QFR4" s="815"/>
      <c r="QFS4" s="815"/>
      <c r="QFT4" s="815"/>
      <c r="QFU4" s="815"/>
      <c r="QFV4" s="815"/>
      <c r="QFW4" s="815"/>
      <c r="QFX4" s="815"/>
      <c r="QFY4" s="815"/>
      <c r="QFZ4" s="815"/>
      <c r="QGA4" s="815"/>
      <c r="QGB4" s="815"/>
      <c r="QGC4" s="815"/>
      <c r="QGD4" s="815"/>
      <c r="QGE4" s="815"/>
      <c r="QGF4" s="815"/>
      <c r="QGG4" s="815"/>
      <c r="QGH4" s="815"/>
      <c r="QGI4" s="815"/>
      <c r="QGJ4" s="815"/>
      <c r="QGK4" s="815"/>
      <c r="QGL4" s="815"/>
      <c r="QGM4" s="815"/>
      <c r="QGN4" s="815"/>
      <c r="QGO4" s="815"/>
      <c r="QGP4" s="815"/>
      <c r="QGQ4" s="815"/>
      <c r="QGR4" s="815"/>
      <c r="QGS4" s="815"/>
      <c r="QGT4" s="815"/>
      <c r="QGU4" s="815"/>
      <c r="QGV4" s="815"/>
      <c r="QGW4" s="815"/>
      <c r="QGX4" s="815"/>
      <c r="QGY4" s="815"/>
      <c r="QGZ4" s="815"/>
      <c r="QHA4" s="815"/>
      <c r="QHB4" s="815"/>
      <c r="QHC4" s="815"/>
      <c r="QHD4" s="815"/>
      <c r="QHE4" s="815"/>
      <c r="QHF4" s="815"/>
      <c r="QHG4" s="815"/>
      <c r="QHH4" s="815"/>
      <c r="QHI4" s="815"/>
      <c r="QHJ4" s="815"/>
      <c r="QHK4" s="815"/>
      <c r="QHL4" s="815"/>
      <c r="QHM4" s="815"/>
      <c r="QHN4" s="815"/>
      <c r="QHO4" s="815"/>
      <c r="QHP4" s="815"/>
      <c r="QHQ4" s="815"/>
      <c r="QHR4" s="815"/>
      <c r="QHS4" s="815"/>
      <c r="QHT4" s="815"/>
      <c r="QHU4" s="815"/>
      <c r="QHV4" s="815"/>
      <c r="QHW4" s="815"/>
      <c r="QHX4" s="815"/>
      <c r="QHY4" s="815"/>
      <c r="QHZ4" s="815"/>
      <c r="QIA4" s="815"/>
      <c r="QIB4" s="815"/>
      <c r="QIC4" s="815"/>
      <c r="QID4" s="815"/>
      <c r="QIE4" s="815"/>
      <c r="QIF4" s="815"/>
      <c r="QIG4" s="815"/>
      <c r="QIH4" s="815"/>
      <c r="QII4" s="815"/>
      <c r="QIJ4" s="815"/>
      <c r="QIK4" s="815"/>
      <c r="QIL4" s="815"/>
      <c r="QIM4" s="815"/>
      <c r="QIN4" s="815"/>
      <c r="QIO4" s="815"/>
      <c r="QIP4" s="815"/>
      <c r="QIQ4" s="815"/>
      <c r="QIR4" s="815"/>
      <c r="QIS4" s="815"/>
      <c r="QIT4" s="815"/>
      <c r="QIU4" s="815"/>
      <c r="QIV4" s="815"/>
      <c r="QIW4" s="815"/>
      <c r="QIX4" s="815"/>
      <c r="QIY4" s="815"/>
      <c r="QIZ4" s="815"/>
      <c r="QJA4" s="815"/>
      <c r="QJB4" s="815"/>
      <c r="QJC4" s="815"/>
      <c r="QJD4" s="815"/>
      <c r="QJE4" s="815"/>
      <c r="QJF4" s="815"/>
      <c r="QJG4" s="815"/>
      <c r="QJH4" s="815"/>
      <c r="QJI4" s="815"/>
      <c r="QJJ4" s="815"/>
      <c r="QJK4" s="815"/>
      <c r="QJL4" s="815"/>
      <c r="QJM4" s="815"/>
      <c r="QJN4" s="815"/>
      <c r="QJO4" s="815"/>
      <c r="QJP4" s="815"/>
      <c r="QJQ4" s="815"/>
      <c r="QJR4" s="815"/>
      <c r="QJS4" s="815"/>
      <c r="QJT4" s="815"/>
      <c r="QJU4" s="815"/>
      <c r="QJV4" s="815"/>
      <c r="QJW4" s="815"/>
      <c r="QJX4" s="815"/>
      <c r="QJY4" s="815"/>
      <c r="QJZ4" s="815"/>
      <c r="QKA4" s="815"/>
      <c r="QKB4" s="815"/>
      <c r="QKC4" s="815"/>
      <c r="QKD4" s="815"/>
      <c r="QKE4" s="815"/>
      <c r="QKF4" s="815"/>
      <c r="QKG4" s="815"/>
      <c r="QKH4" s="815"/>
      <c r="QKI4" s="815"/>
      <c r="QKJ4" s="815"/>
      <c r="QKK4" s="815"/>
      <c r="QKL4" s="815"/>
      <c r="QKM4" s="815"/>
      <c r="QKN4" s="815"/>
      <c r="QKO4" s="815"/>
      <c r="QKP4" s="815"/>
      <c r="QKQ4" s="815"/>
      <c r="QKR4" s="815"/>
      <c r="QKS4" s="815"/>
      <c r="QKT4" s="815"/>
      <c r="QKU4" s="815"/>
      <c r="QKV4" s="815"/>
      <c r="QKW4" s="815"/>
      <c r="QKX4" s="815"/>
      <c r="QKY4" s="815"/>
      <c r="QKZ4" s="815"/>
      <c r="QLA4" s="815"/>
      <c r="QLB4" s="815"/>
      <c r="QLC4" s="815"/>
      <c r="QLD4" s="815"/>
      <c r="QLE4" s="815"/>
      <c r="QLF4" s="815"/>
      <c r="QLG4" s="815"/>
      <c r="QLH4" s="815"/>
      <c r="QLI4" s="815"/>
      <c r="QLJ4" s="815"/>
      <c r="QLK4" s="815"/>
      <c r="QLL4" s="815"/>
      <c r="QLM4" s="815"/>
      <c r="QLN4" s="815"/>
      <c r="QLO4" s="815"/>
      <c r="QLP4" s="815"/>
      <c r="QLQ4" s="815"/>
      <c r="QLR4" s="815"/>
      <c r="QLS4" s="815"/>
      <c r="QLT4" s="815"/>
      <c r="QLU4" s="815"/>
      <c r="QLV4" s="815"/>
      <c r="QLW4" s="815"/>
      <c r="QLX4" s="815"/>
      <c r="QLY4" s="815"/>
      <c r="QLZ4" s="815"/>
      <c r="QMA4" s="815"/>
      <c r="QMB4" s="815"/>
      <c r="QMC4" s="815"/>
      <c r="QMD4" s="815"/>
      <c r="QME4" s="815"/>
      <c r="QMF4" s="815"/>
      <c r="QMG4" s="815"/>
      <c r="QMH4" s="815"/>
      <c r="QMI4" s="815"/>
      <c r="QMJ4" s="815"/>
      <c r="QMK4" s="815"/>
      <c r="QML4" s="815"/>
      <c r="QMM4" s="815"/>
      <c r="QMN4" s="815"/>
      <c r="QMO4" s="815"/>
      <c r="QMP4" s="815"/>
      <c r="QMQ4" s="815"/>
      <c r="QMR4" s="815"/>
      <c r="QMS4" s="815"/>
      <c r="QMT4" s="815"/>
      <c r="QMU4" s="815"/>
      <c r="QMV4" s="815"/>
      <c r="QMW4" s="815"/>
      <c r="QMX4" s="815"/>
      <c r="QMY4" s="815"/>
      <c r="QMZ4" s="815"/>
      <c r="QNA4" s="815"/>
      <c r="QNB4" s="815"/>
      <c r="QNC4" s="815"/>
      <c r="QND4" s="815"/>
      <c r="QNE4" s="815"/>
      <c r="QNF4" s="815"/>
      <c r="QNG4" s="815"/>
      <c r="QNH4" s="815"/>
      <c r="QNI4" s="815"/>
      <c r="QNJ4" s="815"/>
      <c r="QNK4" s="815"/>
      <c r="QNL4" s="815"/>
      <c r="QNM4" s="815"/>
      <c r="QNN4" s="815"/>
      <c r="QNO4" s="815"/>
      <c r="QNP4" s="815"/>
      <c r="QNQ4" s="815"/>
      <c r="QNR4" s="815"/>
      <c r="QNS4" s="815"/>
      <c r="QNT4" s="815"/>
      <c r="QNU4" s="815"/>
      <c r="QNV4" s="815"/>
      <c r="QNW4" s="815"/>
      <c r="QNX4" s="815"/>
      <c r="QNY4" s="815"/>
      <c r="QNZ4" s="815"/>
      <c r="QOA4" s="815"/>
      <c r="QOB4" s="815"/>
      <c r="QOC4" s="815"/>
      <c r="QOD4" s="815"/>
      <c r="QOE4" s="815"/>
      <c r="QOF4" s="815"/>
      <c r="QOG4" s="815"/>
      <c r="QOH4" s="815"/>
      <c r="QOI4" s="815"/>
      <c r="QOJ4" s="815"/>
      <c r="QOK4" s="815"/>
      <c r="QOL4" s="815"/>
      <c r="QOM4" s="815"/>
      <c r="QON4" s="815"/>
      <c r="QOO4" s="815"/>
      <c r="QOP4" s="815"/>
      <c r="QOQ4" s="815"/>
      <c r="QOR4" s="815"/>
      <c r="QOS4" s="815"/>
      <c r="QOT4" s="815"/>
      <c r="QOU4" s="815"/>
      <c r="QOV4" s="815"/>
      <c r="QOW4" s="815"/>
      <c r="QOX4" s="815"/>
      <c r="QOY4" s="815"/>
      <c r="QOZ4" s="815"/>
      <c r="QPA4" s="815"/>
      <c r="QPB4" s="815"/>
      <c r="QPC4" s="815"/>
      <c r="QPD4" s="815"/>
      <c r="QPE4" s="815"/>
      <c r="QPF4" s="815"/>
      <c r="QPG4" s="815"/>
      <c r="QPH4" s="815"/>
      <c r="QPI4" s="815"/>
      <c r="QPJ4" s="815"/>
      <c r="QPK4" s="815"/>
      <c r="QPL4" s="815"/>
      <c r="QPM4" s="815"/>
      <c r="QPN4" s="815"/>
      <c r="QPO4" s="815"/>
      <c r="QPP4" s="815"/>
      <c r="QPQ4" s="815"/>
      <c r="QPR4" s="815"/>
      <c r="QPS4" s="815"/>
      <c r="QPT4" s="815"/>
      <c r="QPU4" s="815"/>
      <c r="QPV4" s="815"/>
      <c r="QPW4" s="815"/>
      <c r="QPX4" s="815"/>
      <c r="QPY4" s="815"/>
      <c r="QPZ4" s="815"/>
      <c r="QQA4" s="815"/>
      <c r="QQB4" s="815"/>
      <c r="QQC4" s="815"/>
      <c r="QQD4" s="815"/>
      <c r="QQE4" s="815"/>
      <c r="QQF4" s="815"/>
      <c r="QQG4" s="815"/>
      <c r="QQH4" s="815"/>
      <c r="QQI4" s="815"/>
      <c r="QQJ4" s="815"/>
      <c r="QQK4" s="815"/>
      <c r="QQL4" s="815"/>
      <c r="QQM4" s="815"/>
      <c r="QQN4" s="815"/>
      <c r="QQO4" s="815"/>
      <c r="QQP4" s="815"/>
      <c r="QQQ4" s="815"/>
      <c r="QQR4" s="815"/>
      <c r="QQS4" s="815"/>
      <c r="QQT4" s="815"/>
      <c r="QQU4" s="815"/>
      <c r="QQV4" s="815"/>
      <c r="QQW4" s="815"/>
      <c r="QQX4" s="815"/>
      <c r="QQY4" s="815"/>
      <c r="QQZ4" s="815"/>
      <c r="QRA4" s="815"/>
      <c r="QRB4" s="815"/>
      <c r="QRC4" s="815"/>
      <c r="QRD4" s="815"/>
      <c r="QRE4" s="815"/>
      <c r="QRF4" s="815"/>
      <c r="QRG4" s="815"/>
      <c r="QRH4" s="815"/>
      <c r="QRI4" s="815"/>
      <c r="QRJ4" s="815"/>
      <c r="QRK4" s="815"/>
      <c r="QRL4" s="815"/>
      <c r="QRM4" s="815"/>
      <c r="QRN4" s="815"/>
      <c r="QRO4" s="815"/>
      <c r="QRP4" s="815"/>
      <c r="QRQ4" s="815"/>
      <c r="QRR4" s="815"/>
      <c r="QRS4" s="815"/>
      <c r="QRT4" s="815"/>
      <c r="QRU4" s="815"/>
      <c r="QRV4" s="815"/>
      <c r="QRW4" s="815"/>
      <c r="QRX4" s="815"/>
      <c r="QRY4" s="815"/>
      <c r="QRZ4" s="815"/>
      <c r="QSA4" s="815"/>
      <c r="QSB4" s="815"/>
      <c r="QSC4" s="815"/>
      <c r="QSD4" s="815"/>
      <c r="QSE4" s="815"/>
      <c r="QSF4" s="815"/>
      <c r="QSG4" s="815"/>
      <c r="QSH4" s="815"/>
      <c r="QSI4" s="815"/>
      <c r="QSJ4" s="815"/>
      <c r="QSK4" s="815"/>
      <c r="QSL4" s="815"/>
      <c r="QSM4" s="815"/>
      <c r="QSN4" s="815"/>
      <c r="QSO4" s="815"/>
      <c r="QSP4" s="815"/>
      <c r="QSQ4" s="815"/>
      <c r="QSR4" s="815"/>
      <c r="QSS4" s="815"/>
      <c r="QST4" s="815"/>
      <c r="QSU4" s="815"/>
      <c r="QSV4" s="815"/>
      <c r="QSW4" s="815"/>
      <c r="QSX4" s="815"/>
      <c r="QSY4" s="815"/>
      <c r="QSZ4" s="815"/>
      <c r="QTA4" s="815"/>
      <c r="QTB4" s="815"/>
      <c r="QTC4" s="815"/>
      <c r="QTD4" s="815"/>
      <c r="QTE4" s="815"/>
      <c r="QTF4" s="815"/>
      <c r="QTG4" s="815"/>
      <c r="QTH4" s="815"/>
      <c r="QTI4" s="815"/>
      <c r="QTJ4" s="815"/>
      <c r="QTK4" s="815"/>
      <c r="QTL4" s="815"/>
      <c r="QTM4" s="815"/>
      <c r="QTN4" s="815"/>
      <c r="QTO4" s="815"/>
      <c r="QTP4" s="815"/>
      <c r="QTQ4" s="815"/>
      <c r="QTR4" s="815"/>
      <c r="QTS4" s="815"/>
      <c r="QTT4" s="815"/>
      <c r="QTU4" s="815"/>
      <c r="QTV4" s="815"/>
      <c r="QTW4" s="815"/>
      <c r="QTX4" s="815"/>
      <c r="QTY4" s="815"/>
      <c r="QTZ4" s="815"/>
      <c r="QUA4" s="815"/>
      <c r="QUB4" s="815"/>
      <c r="QUC4" s="815"/>
      <c r="QUD4" s="815"/>
      <c r="QUE4" s="815"/>
      <c r="QUF4" s="815"/>
      <c r="QUG4" s="815"/>
      <c r="QUH4" s="815"/>
      <c r="QUI4" s="815"/>
      <c r="QUJ4" s="815"/>
      <c r="QUK4" s="815"/>
      <c r="QUL4" s="815"/>
      <c r="QUM4" s="815"/>
      <c r="QUN4" s="815"/>
      <c r="QUO4" s="815"/>
      <c r="QUP4" s="815"/>
      <c r="QUQ4" s="815"/>
      <c r="QUR4" s="815"/>
      <c r="QUS4" s="815"/>
      <c r="QUT4" s="815"/>
      <c r="QUU4" s="815"/>
      <c r="QUV4" s="815"/>
      <c r="QUW4" s="815"/>
      <c r="QUX4" s="815"/>
      <c r="QUY4" s="815"/>
      <c r="QUZ4" s="815"/>
      <c r="QVA4" s="815"/>
      <c r="QVB4" s="815"/>
      <c r="QVC4" s="815"/>
      <c r="QVD4" s="815"/>
      <c r="QVE4" s="815"/>
      <c r="QVF4" s="815"/>
      <c r="QVG4" s="815"/>
      <c r="QVH4" s="815"/>
      <c r="QVI4" s="815"/>
      <c r="QVJ4" s="815"/>
      <c r="QVK4" s="815"/>
      <c r="QVL4" s="815"/>
      <c r="QVM4" s="815"/>
      <c r="QVN4" s="815"/>
      <c r="QVO4" s="815"/>
      <c r="QVP4" s="815"/>
      <c r="QVQ4" s="815"/>
      <c r="QVR4" s="815"/>
      <c r="QVS4" s="815"/>
      <c r="QVT4" s="815"/>
      <c r="QVU4" s="815"/>
      <c r="QVV4" s="815"/>
      <c r="QVW4" s="815"/>
      <c r="QVX4" s="815"/>
      <c r="QVY4" s="815"/>
      <c r="QVZ4" s="815"/>
      <c r="QWA4" s="815"/>
      <c r="QWB4" s="815"/>
      <c r="QWC4" s="815"/>
      <c r="QWD4" s="815"/>
      <c r="QWE4" s="815"/>
      <c r="QWF4" s="815"/>
      <c r="QWG4" s="815"/>
      <c r="QWH4" s="815"/>
      <c r="QWI4" s="815"/>
      <c r="QWJ4" s="815"/>
      <c r="QWK4" s="815"/>
      <c r="QWL4" s="815"/>
      <c r="QWM4" s="815"/>
      <c r="QWN4" s="815"/>
      <c r="QWO4" s="815"/>
      <c r="QWP4" s="815"/>
      <c r="QWQ4" s="815"/>
      <c r="QWR4" s="815"/>
      <c r="QWS4" s="815"/>
      <c r="QWT4" s="815"/>
      <c r="QWU4" s="815"/>
      <c r="QWV4" s="815"/>
      <c r="QWW4" s="815"/>
      <c r="QWX4" s="815"/>
      <c r="QWY4" s="815"/>
      <c r="QWZ4" s="815"/>
      <c r="QXA4" s="815"/>
      <c r="QXB4" s="815"/>
      <c r="QXC4" s="815"/>
      <c r="QXD4" s="815"/>
      <c r="QXE4" s="815"/>
      <c r="QXF4" s="815"/>
      <c r="QXG4" s="815"/>
      <c r="QXH4" s="815"/>
      <c r="QXI4" s="815"/>
      <c r="QXJ4" s="815"/>
      <c r="QXK4" s="815"/>
      <c r="QXL4" s="815"/>
      <c r="QXM4" s="815"/>
      <c r="QXN4" s="815"/>
      <c r="QXO4" s="815"/>
      <c r="QXP4" s="815"/>
      <c r="QXQ4" s="815"/>
      <c r="QXR4" s="815"/>
      <c r="QXS4" s="815"/>
      <c r="QXT4" s="815"/>
      <c r="QXU4" s="815"/>
      <c r="QXV4" s="815"/>
      <c r="QXW4" s="815"/>
      <c r="QXX4" s="815"/>
      <c r="QXY4" s="815"/>
      <c r="QXZ4" s="815"/>
      <c r="QYA4" s="815"/>
      <c r="QYB4" s="815"/>
      <c r="QYC4" s="815"/>
      <c r="QYD4" s="815"/>
      <c r="QYE4" s="815"/>
      <c r="QYF4" s="815"/>
      <c r="QYG4" s="815"/>
      <c r="QYH4" s="815"/>
      <c r="QYI4" s="815"/>
      <c r="QYJ4" s="815"/>
      <c r="QYK4" s="815"/>
      <c r="QYL4" s="815"/>
      <c r="QYM4" s="815"/>
      <c r="QYN4" s="815"/>
      <c r="QYO4" s="815"/>
      <c r="QYP4" s="815"/>
      <c r="QYQ4" s="815"/>
      <c r="QYR4" s="815"/>
      <c r="QYS4" s="815"/>
      <c r="QYT4" s="815"/>
      <c r="QYU4" s="815"/>
      <c r="QYV4" s="815"/>
      <c r="QYW4" s="815"/>
      <c r="QYX4" s="815"/>
      <c r="QYY4" s="815"/>
      <c r="QYZ4" s="815"/>
      <c r="QZA4" s="815"/>
      <c r="QZB4" s="815"/>
      <c r="QZC4" s="815"/>
      <c r="QZD4" s="815"/>
      <c r="QZE4" s="815"/>
      <c r="QZF4" s="815"/>
      <c r="QZG4" s="815"/>
      <c r="QZH4" s="815"/>
      <c r="QZI4" s="815"/>
      <c r="QZJ4" s="815"/>
      <c r="QZK4" s="815"/>
      <c r="QZL4" s="815"/>
      <c r="QZM4" s="815"/>
      <c r="QZN4" s="815"/>
      <c r="QZO4" s="815"/>
      <c r="QZP4" s="815"/>
      <c r="QZQ4" s="815"/>
      <c r="QZR4" s="815"/>
      <c r="QZS4" s="815"/>
      <c r="QZT4" s="815"/>
      <c r="QZU4" s="815"/>
      <c r="QZV4" s="815"/>
      <c r="QZW4" s="815"/>
      <c r="QZX4" s="815"/>
      <c r="QZY4" s="815"/>
      <c r="QZZ4" s="815"/>
      <c r="RAA4" s="815"/>
      <c r="RAB4" s="815"/>
      <c r="RAC4" s="815"/>
      <c r="RAD4" s="815"/>
      <c r="RAE4" s="815"/>
      <c r="RAF4" s="815"/>
      <c r="RAG4" s="815"/>
      <c r="RAH4" s="815"/>
      <c r="RAI4" s="815"/>
      <c r="RAJ4" s="815"/>
      <c r="RAK4" s="815"/>
      <c r="RAL4" s="815"/>
      <c r="RAM4" s="815"/>
      <c r="RAN4" s="815"/>
      <c r="RAO4" s="815"/>
      <c r="RAP4" s="815"/>
      <c r="RAQ4" s="815"/>
      <c r="RAR4" s="815"/>
      <c r="RAS4" s="815"/>
      <c r="RAT4" s="815"/>
      <c r="RAU4" s="815"/>
      <c r="RAV4" s="815"/>
      <c r="RAW4" s="815"/>
      <c r="RAX4" s="815"/>
      <c r="RAY4" s="815"/>
      <c r="RAZ4" s="815"/>
      <c r="RBA4" s="815"/>
      <c r="RBB4" s="815"/>
      <c r="RBC4" s="815"/>
      <c r="RBD4" s="815"/>
      <c r="RBE4" s="815"/>
      <c r="RBF4" s="815"/>
      <c r="RBG4" s="815"/>
      <c r="RBH4" s="815"/>
      <c r="RBI4" s="815"/>
      <c r="RBJ4" s="815"/>
      <c r="RBK4" s="815"/>
      <c r="RBL4" s="815"/>
      <c r="RBM4" s="815"/>
      <c r="RBN4" s="815"/>
      <c r="RBO4" s="815"/>
      <c r="RBP4" s="815"/>
      <c r="RBQ4" s="815"/>
      <c r="RBR4" s="815"/>
      <c r="RBS4" s="815"/>
      <c r="RBT4" s="815"/>
      <c r="RBU4" s="815"/>
      <c r="RBV4" s="815"/>
      <c r="RBW4" s="815"/>
      <c r="RBX4" s="815"/>
      <c r="RBY4" s="815"/>
      <c r="RBZ4" s="815"/>
      <c r="RCA4" s="815"/>
      <c r="RCB4" s="815"/>
      <c r="RCC4" s="815"/>
      <c r="RCD4" s="815"/>
      <c r="RCE4" s="815"/>
      <c r="RCF4" s="815"/>
      <c r="RCG4" s="815"/>
      <c r="RCH4" s="815"/>
      <c r="RCI4" s="815"/>
      <c r="RCJ4" s="815"/>
      <c r="RCK4" s="815"/>
      <c r="RCL4" s="815"/>
      <c r="RCM4" s="815"/>
      <c r="RCN4" s="815"/>
      <c r="RCO4" s="815"/>
      <c r="RCP4" s="815"/>
      <c r="RCQ4" s="815"/>
      <c r="RCR4" s="815"/>
      <c r="RCS4" s="815"/>
      <c r="RCT4" s="815"/>
      <c r="RCU4" s="815"/>
      <c r="RCV4" s="815"/>
      <c r="RCW4" s="815"/>
      <c r="RCX4" s="815"/>
      <c r="RCY4" s="815"/>
      <c r="RCZ4" s="815"/>
      <c r="RDA4" s="815"/>
      <c r="RDB4" s="815"/>
      <c r="RDC4" s="815"/>
      <c r="RDD4" s="815"/>
      <c r="RDE4" s="815"/>
      <c r="RDF4" s="815"/>
      <c r="RDG4" s="815"/>
      <c r="RDH4" s="815"/>
      <c r="RDI4" s="815"/>
      <c r="RDJ4" s="815"/>
      <c r="RDK4" s="815"/>
      <c r="RDL4" s="815"/>
      <c r="RDM4" s="815"/>
      <c r="RDN4" s="815"/>
      <c r="RDO4" s="815"/>
      <c r="RDP4" s="815"/>
      <c r="RDQ4" s="815"/>
      <c r="RDR4" s="815"/>
      <c r="RDS4" s="815"/>
      <c r="RDT4" s="815"/>
      <c r="RDU4" s="815"/>
      <c r="RDV4" s="815"/>
      <c r="RDW4" s="815"/>
      <c r="RDX4" s="815"/>
      <c r="RDY4" s="815"/>
      <c r="RDZ4" s="815"/>
      <c r="REA4" s="815"/>
      <c r="REB4" s="815"/>
      <c r="REC4" s="815"/>
      <c r="RED4" s="815"/>
      <c r="REE4" s="815"/>
      <c r="REF4" s="815"/>
      <c r="REG4" s="815"/>
      <c r="REH4" s="815"/>
      <c r="REI4" s="815"/>
      <c r="REJ4" s="815"/>
      <c r="REK4" s="815"/>
      <c r="REL4" s="815"/>
      <c r="REM4" s="815"/>
      <c r="REN4" s="815"/>
      <c r="REO4" s="815"/>
      <c r="REP4" s="815"/>
      <c r="REQ4" s="815"/>
      <c r="RER4" s="815"/>
      <c r="RES4" s="815"/>
      <c r="RET4" s="815"/>
      <c r="REU4" s="815"/>
      <c r="REV4" s="815"/>
      <c r="REW4" s="815"/>
      <c r="REX4" s="815"/>
      <c r="REY4" s="815"/>
      <c r="REZ4" s="815"/>
      <c r="RFA4" s="815"/>
      <c r="RFB4" s="815"/>
      <c r="RFC4" s="815"/>
      <c r="RFD4" s="815"/>
      <c r="RFE4" s="815"/>
      <c r="RFF4" s="815"/>
      <c r="RFG4" s="815"/>
      <c r="RFH4" s="815"/>
      <c r="RFI4" s="815"/>
      <c r="RFJ4" s="815"/>
      <c r="RFK4" s="815"/>
      <c r="RFL4" s="815"/>
      <c r="RFM4" s="815"/>
      <c r="RFN4" s="815"/>
      <c r="RFO4" s="815"/>
      <c r="RFP4" s="815"/>
      <c r="RFQ4" s="815"/>
      <c r="RFR4" s="815"/>
      <c r="RFS4" s="815"/>
      <c r="RFT4" s="815"/>
      <c r="RFU4" s="815"/>
      <c r="RFV4" s="815"/>
      <c r="RFW4" s="815"/>
      <c r="RFX4" s="815"/>
      <c r="RFY4" s="815"/>
      <c r="RFZ4" s="815"/>
      <c r="RGA4" s="815"/>
      <c r="RGB4" s="815"/>
      <c r="RGC4" s="815"/>
      <c r="RGD4" s="815"/>
      <c r="RGE4" s="815"/>
      <c r="RGF4" s="815"/>
      <c r="RGG4" s="815"/>
      <c r="RGH4" s="815"/>
      <c r="RGI4" s="815"/>
      <c r="RGJ4" s="815"/>
      <c r="RGK4" s="815"/>
      <c r="RGL4" s="815"/>
      <c r="RGM4" s="815"/>
      <c r="RGN4" s="815"/>
      <c r="RGO4" s="815"/>
      <c r="RGP4" s="815"/>
      <c r="RGQ4" s="815"/>
      <c r="RGR4" s="815"/>
      <c r="RGS4" s="815"/>
      <c r="RGT4" s="815"/>
      <c r="RGU4" s="815"/>
      <c r="RGV4" s="815"/>
      <c r="RGW4" s="815"/>
      <c r="RGX4" s="815"/>
      <c r="RGY4" s="815"/>
      <c r="RGZ4" s="815"/>
      <c r="RHA4" s="815"/>
      <c r="RHB4" s="815"/>
      <c r="RHC4" s="815"/>
      <c r="RHD4" s="815"/>
      <c r="RHE4" s="815"/>
      <c r="RHF4" s="815"/>
      <c r="RHG4" s="815"/>
      <c r="RHH4" s="815"/>
      <c r="RHI4" s="815"/>
      <c r="RHJ4" s="815"/>
      <c r="RHK4" s="815"/>
      <c r="RHL4" s="815"/>
      <c r="RHM4" s="815"/>
      <c r="RHN4" s="815"/>
      <c r="RHO4" s="815"/>
      <c r="RHP4" s="815"/>
      <c r="RHQ4" s="815"/>
      <c r="RHR4" s="815"/>
      <c r="RHS4" s="815"/>
      <c r="RHT4" s="815"/>
      <c r="RHU4" s="815"/>
      <c r="RHV4" s="815"/>
      <c r="RHW4" s="815"/>
      <c r="RHX4" s="815"/>
      <c r="RHY4" s="815"/>
      <c r="RHZ4" s="815"/>
      <c r="RIA4" s="815"/>
      <c r="RIB4" s="815"/>
      <c r="RIC4" s="815"/>
      <c r="RID4" s="815"/>
      <c r="RIE4" s="815"/>
      <c r="RIF4" s="815"/>
      <c r="RIG4" s="815"/>
      <c r="RIH4" s="815"/>
      <c r="RII4" s="815"/>
      <c r="RIJ4" s="815"/>
      <c r="RIK4" s="815"/>
      <c r="RIL4" s="815"/>
      <c r="RIM4" s="815"/>
      <c r="RIN4" s="815"/>
      <c r="RIO4" s="815"/>
      <c r="RIP4" s="815"/>
      <c r="RIQ4" s="815"/>
      <c r="RIR4" s="815"/>
      <c r="RIS4" s="815"/>
      <c r="RIT4" s="815"/>
      <c r="RIU4" s="815"/>
      <c r="RIV4" s="815"/>
      <c r="RIW4" s="815"/>
      <c r="RIX4" s="815"/>
      <c r="RIY4" s="815"/>
      <c r="RIZ4" s="815"/>
      <c r="RJA4" s="815"/>
      <c r="RJB4" s="815"/>
      <c r="RJC4" s="815"/>
      <c r="RJD4" s="815"/>
      <c r="RJE4" s="815"/>
      <c r="RJF4" s="815"/>
      <c r="RJG4" s="815"/>
      <c r="RJH4" s="815"/>
      <c r="RJI4" s="815"/>
      <c r="RJJ4" s="815"/>
      <c r="RJK4" s="815"/>
      <c r="RJL4" s="815"/>
      <c r="RJM4" s="815"/>
      <c r="RJN4" s="815"/>
      <c r="RJO4" s="815"/>
      <c r="RJP4" s="815"/>
      <c r="RJQ4" s="815"/>
      <c r="RJR4" s="815"/>
      <c r="RJS4" s="815"/>
      <c r="RJT4" s="815"/>
      <c r="RJU4" s="815"/>
      <c r="RJV4" s="815"/>
      <c r="RJW4" s="815"/>
      <c r="RJX4" s="815"/>
      <c r="RJY4" s="815"/>
      <c r="RJZ4" s="815"/>
      <c r="RKA4" s="815"/>
      <c r="RKB4" s="815"/>
      <c r="RKC4" s="815"/>
      <c r="RKD4" s="815"/>
      <c r="RKE4" s="815"/>
      <c r="RKF4" s="815"/>
      <c r="RKG4" s="815"/>
      <c r="RKH4" s="815"/>
      <c r="RKI4" s="815"/>
      <c r="RKJ4" s="815"/>
      <c r="RKK4" s="815"/>
      <c r="RKL4" s="815"/>
      <c r="RKM4" s="815"/>
      <c r="RKN4" s="815"/>
      <c r="RKO4" s="815"/>
      <c r="RKP4" s="815"/>
      <c r="RKQ4" s="815"/>
      <c r="RKR4" s="815"/>
      <c r="RKS4" s="815"/>
      <c r="RKT4" s="815"/>
      <c r="RKU4" s="815"/>
      <c r="RKV4" s="815"/>
      <c r="RKW4" s="815"/>
      <c r="RKX4" s="815"/>
      <c r="RKY4" s="815"/>
      <c r="RKZ4" s="815"/>
      <c r="RLA4" s="815"/>
      <c r="RLB4" s="815"/>
      <c r="RLC4" s="815"/>
      <c r="RLD4" s="815"/>
      <c r="RLE4" s="815"/>
      <c r="RLF4" s="815"/>
      <c r="RLG4" s="815"/>
      <c r="RLH4" s="815"/>
      <c r="RLI4" s="815"/>
      <c r="RLJ4" s="815"/>
      <c r="RLK4" s="815"/>
      <c r="RLL4" s="815"/>
      <c r="RLM4" s="815"/>
      <c r="RLN4" s="815"/>
      <c r="RLO4" s="815"/>
      <c r="RLP4" s="815"/>
      <c r="RLQ4" s="815"/>
      <c r="RLR4" s="815"/>
      <c r="RLS4" s="815"/>
      <c r="RLT4" s="815"/>
      <c r="RLU4" s="815"/>
      <c r="RLV4" s="815"/>
      <c r="RLW4" s="815"/>
      <c r="RLX4" s="815"/>
      <c r="RLY4" s="815"/>
      <c r="RLZ4" s="815"/>
      <c r="RMA4" s="815"/>
      <c r="RMB4" s="815"/>
      <c r="RMC4" s="815"/>
      <c r="RMD4" s="815"/>
      <c r="RME4" s="815"/>
      <c r="RMF4" s="815"/>
      <c r="RMG4" s="815"/>
      <c r="RMH4" s="815"/>
      <c r="RMI4" s="815"/>
      <c r="RMJ4" s="815"/>
      <c r="RMK4" s="815"/>
      <c r="RML4" s="815"/>
      <c r="RMM4" s="815"/>
      <c r="RMN4" s="815"/>
      <c r="RMO4" s="815"/>
      <c r="RMP4" s="815"/>
      <c r="RMQ4" s="815"/>
      <c r="RMR4" s="815"/>
      <c r="RMS4" s="815"/>
      <c r="RMT4" s="815"/>
      <c r="RMU4" s="815"/>
      <c r="RMV4" s="815"/>
      <c r="RMW4" s="815"/>
      <c r="RMX4" s="815"/>
      <c r="RMY4" s="815"/>
      <c r="RMZ4" s="815"/>
      <c r="RNA4" s="815"/>
      <c r="RNB4" s="815"/>
      <c r="RNC4" s="815"/>
      <c r="RND4" s="815"/>
      <c r="RNE4" s="815"/>
      <c r="RNF4" s="815"/>
      <c r="RNG4" s="815"/>
      <c r="RNH4" s="815"/>
      <c r="RNI4" s="815"/>
      <c r="RNJ4" s="815"/>
      <c r="RNK4" s="815"/>
      <c r="RNL4" s="815"/>
      <c r="RNM4" s="815"/>
      <c r="RNN4" s="815"/>
      <c r="RNO4" s="815"/>
      <c r="RNP4" s="815"/>
      <c r="RNQ4" s="815"/>
      <c r="RNR4" s="815"/>
      <c r="RNS4" s="815"/>
      <c r="RNT4" s="815"/>
      <c r="RNU4" s="815"/>
      <c r="RNV4" s="815"/>
      <c r="RNW4" s="815"/>
      <c r="RNX4" s="815"/>
      <c r="RNY4" s="815"/>
      <c r="RNZ4" s="815"/>
      <c r="ROA4" s="815"/>
      <c r="ROB4" s="815"/>
      <c r="ROC4" s="815"/>
      <c r="ROD4" s="815"/>
      <c r="ROE4" s="815"/>
      <c r="ROF4" s="815"/>
      <c r="ROG4" s="815"/>
      <c r="ROH4" s="815"/>
      <c r="ROI4" s="815"/>
      <c r="ROJ4" s="815"/>
      <c r="ROK4" s="815"/>
      <c r="ROL4" s="815"/>
      <c r="ROM4" s="815"/>
      <c r="RON4" s="815"/>
      <c r="ROO4" s="815"/>
      <c r="ROP4" s="815"/>
      <c r="ROQ4" s="815"/>
      <c r="ROR4" s="815"/>
      <c r="ROS4" s="815"/>
      <c r="ROT4" s="815"/>
      <c r="ROU4" s="815"/>
      <c r="ROV4" s="815"/>
      <c r="ROW4" s="815"/>
      <c r="ROX4" s="815"/>
      <c r="ROY4" s="815"/>
      <c r="ROZ4" s="815"/>
      <c r="RPA4" s="815"/>
      <c r="RPB4" s="815"/>
      <c r="RPC4" s="815"/>
      <c r="RPD4" s="815"/>
      <c r="RPE4" s="815"/>
      <c r="RPF4" s="815"/>
      <c r="RPG4" s="815"/>
      <c r="RPH4" s="815"/>
      <c r="RPI4" s="815"/>
      <c r="RPJ4" s="815"/>
      <c r="RPK4" s="815"/>
      <c r="RPL4" s="815"/>
      <c r="RPM4" s="815"/>
      <c r="RPN4" s="815"/>
      <c r="RPO4" s="815"/>
      <c r="RPP4" s="815"/>
      <c r="RPQ4" s="815"/>
      <c r="RPR4" s="815"/>
      <c r="RPS4" s="815"/>
      <c r="RPT4" s="815"/>
      <c r="RPU4" s="815"/>
      <c r="RPV4" s="815"/>
      <c r="RPW4" s="815"/>
      <c r="RPX4" s="815"/>
      <c r="RPY4" s="815"/>
      <c r="RPZ4" s="815"/>
      <c r="RQA4" s="815"/>
      <c r="RQB4" s="815"/>
      <c r="RQC4" s="815"/>
      <c r="RQD4" s="815"/>
      <c r="RQE4" s="815"/>
      <c r="RQF4" s="815"/>
      <c r="RQG4" s="815"/>
      <c r="RQH4" s="815"/>
      <c r="RQI4" s="815"/>
      <c r="RQJ4" s="815"/>
      <c r="RQK4" s="815"/>
      <c r="RQL4" s="815"/>
      <c r="RQM4" s="815"/>
      <c r="RQN4" s="815"/>
      <c r="RQO4" s="815"/>
      <c r="RQP4" s="815"/>
      <c r="RQQ4" s="815"/>
      <c r="RQR4" s="815"/>
      <c r="RQS4" s="815"/>
      <c r="RQT4" s="815"/>
      <c r="RQU4" s="815"/>
      <c r="RQV4" s="815"/>
      <c r="RQW4" s="815"/>
      <c r="RQX4" s="815"/>
      <c r="RQY4" s="815"/>
      <c r="RQZ4" s="815"/>
      <c r="RRA4" s="815"/>
      <c r="RRB4" s="815"/>
      <c r="RRC4" s="815"/>
      <c r="RRD4" s="815"/>
      <c r="RRE4" s="815"/>
      <c r="RRF4" s="815"/>
      <c r="RRG4" s="815"/>
      <c r="RRH4" s="815"/>
      <c r="RRI4" s="815"/>
      <c r="RRJ4" s="815"/>
      <c r="RRK4" s="815"/>
      <c r="RRL4" s="815"/>
      <c r="RRM4" s="815"/>
      <c r="RRN4" s="815"/>
      <c r="RRO4" s="815"/>
      <c r="RRP4" s="815"/>
      <c r="RRQ4" s="815"/>
      <c r="RRR4" s="815"/>
      <c r="RRS4" s="815"/>
      <c r="RRT4" s="815"/>
      <c r="RRU4" s="815"/>
      <c r="RRV4" s="815"/>
      <c r="RRW4" s="815"/>
      <c r="RRX4" s="815"/>
      <c r="RRY4" s="815"/>
      <c r="RRZ4" s="815"/>
      <c r="RSA4" s="815"/>
      <c r="RSB4" s="815"/>
      <c r="RSC4" s="815"/>
      <c r="RSD4" s="815"/>
      <c r="RSE4" s="815"/>
      <c r="RSF4" s="815"/>
      <c r="RSG4" s="815"/>
      <c r="RSH4" s="815"/>
      <c r="RSI4" s="815"/>
      <c r="RSJ4" s="815"/>
      <c r="RSK4" s="815"/>
      <c r="RSL4" s="815"/>
      <c r="RSM4" s="815"/>
      <c r="RSN4" s="815"/>
      <c r="RSO4" s="815"/>
      <c r="RSP4" s="815"/>
      <c r="RSQ4" s="815"/>
      <c r="RSR4" s="815"/>
      <c r="RSS4" s="815"/>
      <c r="RST4" s="815"/>
      <c r="RSU4" s="815"/>
      <c r="RSV4" s="815"/>
      <c r="RSW4" s="815"/>
      <c r="RSX4" s="815"/>
      <c r="RSY4" s="815"/>
      <c r="RSZ4" s="815"/>
      <c r="RTA4" s="815"/>
      <c r="RTB4" s="815"/>
      <c r="RTC4" s="815"/>
      <c r="RTD4" s="815"/>
      <c r="RTE4" s="815"/>
      <c r="RTF4" s="815"/>
      <c r="RTG4" s="815"/>
      <c r="RTH4" s="815"/>
      <c r="RTI4" s="815"/>
      <c r="RTJ4" s="815"/>
      <c r="RTK4" s="815"/>
      <c r="RTL4" s="815"/>
      <c r="RTM4" s="815"/>
      <c r="RTN4" s="815"/>
      <c r="RTO4" s="815"/>
      <c r="RTP4" s="815"/>
      <c r="RTQ4" s="815"/>
      <c r="RTR4" s="815"/>
      <c r="RTS4" s="815"/>
      <c r="RTT4" s="815"/>
      <c r="RTU4" s="815"/>
      <c r="RTV4" s="815"/>
      <c r="RTW4" s="815"/>
      <c r="RTX4" s="815"/>
      <c r="RTY4" s="815"/>
      <c r="RTZ4" s="815"/>
      <c r="RUA4" s="815"/>
      <c r="RUB4" s="815"/>
      <c r="RUC4" s="815"/>
      <c r="RUD4" s="815"/>
      <c r="RUE4" s="815"/>
      <c r="RUF4" s="815"/>
      <c r="RUG4" s="815"/>
      <c r="RUH4" s="815"/>
      <c r="RUI4" s="815"/>
      <c r="RUJ4" s="815"/>
      <c r="RUK4" s="815"/>
      <c r="RUL4" s="815"/>
      <c r="RUM4" s="815"/>
      <c r="RUN4" s="815"/>
      <c r="RUO4" s="815"/>
      <c r="RUP4" s="815"/>
      <c r="RUQ4" s="815"/>
      <c r="RUR4" s="815"/>
      <c r="RUS4" s="815"/>
      <c r="RUT4" s="815"/>
      <c r="RUU4" s="815"/>
      <c r="RUV4" s="815"/>
      <c r="RUW4" s="815"/>
      <c r="RUX4" s="815"/>
      <c r="RUY4" s="815"/>
      <c r="RUZ4" s="815"/>
      <c r="RVA4" s="815"/>
      <c r="RVB4" s="815"/>
      <c r="RVC4" s="815"/>
      <c r="RVD4" s="815"/>
      <c r="RVE4" s="815"/>
      <c r="RVF4" s="815"/>
      <c r="RVG4" s="815"/>
      <c r="RVH4" s="815"/>
      <c r="RVI4" s="815"/>
      <c r="RVJ4" s="815"/>
      <c r="RVK4" s="815"/>
      <c r="RVL4" s="815"/>
      <c r="RVM4" s="815"/>
      <c r="RVN4" s="815"/>
      <c r="RVO4" s="815"/>
      <c r="RVP4" s="815"/>
      <c r="RVQ4" s="815"/>
      <c r="RVR4" s="815"/>
      <c r="RVS4" s="815"/>
      <c r="RVT4" s="815"/>
      <c r="RVU4" s="815"/>
      <c r="RVV4" s="815"/>
      <c r="RVW4" s="815"/>
      <c r="RVX4" s="815"/>
      <c r="RVY4" s="815"/>
      <c r="RVZ4" s="815"/>
      <c r="RWA4" s="815"/>
      <c r="RWB4" s="815"/>
      <c r="RWC4" s="815"/>
      <c r="RWD4" s="815"/>
      <c r="RWE4" s="815"/>
      <c r="RWF4" s="815"/>
      <c r="RWG4" s="815"/>
      <c r="RWH4" s="815"/>
      <c r="RWI4" s="815"/>
      <c r="RWJ4" s="815"/>
      <c r="RWK4" s="815"/>
      <c r="RWL4" s="815"/>
      <c r="RWM4" s="815"/>
      <c r="RWN4" s="815"/>
      <c r="RWO4" s="815"/>
      <c r="RWP4" s="815"/>
      <c r="RWQ4" s="815"/>
      <c r="RWR4" s="815"/>
      <c r="RWS4" s="815"/>
      <c r="RWT4" s="815"/>
      <c r="RWU4" s="815"/>
      <c r="RWV4" s="815"/>
      <c r="RWW4" s="815"/>
      <c r="RWX4" s="815"/>
      <c r="RWY4" s="815"/>
      <c r="RWZ4" s="815"/>
      <c r="RXA4" s="815"/>
      <c r="RXB4" s="815"/>
      <c r="RXC4" s="815"/>
      <c r="RXD4" s="815"/>
      <c r="RXE4" s="815"/>
      <c r="RXF4" s="815"/>
      <c r="RXG4" s="815"/>
      <c r="RXH4" s="815"/>
      <c r="RXI4" s="815"/>
      <c r="RXJ4" s="815"/>
      <c r="RXK4" s="815"/>
      <c r="RXL4" s="815"/>
      <c r="RXM4" s="815"/>
      <c r="RXN4" s="815"/>
      <c r="RXO4" s="815"/>
      <c r="RXP4" s="815"/>
      <c r="RXQ4" s="815"/>
      <c r="RXR4" s="815"/>
      <c r="RXS4" s="815"/>
      <c r="RXT4" s="815"/>
      <c r="RXU4" s="815"/>
      <c r="RXV4" s="815"/>
      <c r="RXW4" s="815"/>
      <c r="RXX4" s="815"/>
      <c r="RXY4" s="815"/>
      <c r="RXZ4" s="815"/>
      <c r="RYA4" s="815"/>
      <c r="RYB4" s="815"/>
      <c r="RYC4" s="815"/>
      <c r="RYD4" s="815"/>
      <c r="RYE4" s="815"/>
      <c r="RYF4" s="815"/>
      <c r="RYG4" s="815"/>
      <c r="RYH4" s="815"/>
      <c r="RYI4" s="815"/>
      <c r="RYJ4" s="815"/>
      <c r="RYK4" s="815"/>
      <c r="RYL4" s="815"/>
      <c r="RYM4" s="815"/>
      <c r="RYN4" s="815"/>
      <c r="RYO4" s="815"/>
      <c r="RYP4" s="815"/>
      <c r="RYQ4" s="815"/>
      <c r="RYR4" s="815"/>
      <c r="RYS4" s="815"/>
      <c r="RYT4" s="815"/>
      <c r="RYU4" s="815"/>
      <c r="RYV4" s="815"/>
      <c r="RYW4" s="815"/>
      <c r="RYX4" s="815"/>
      <c r="RYY4" s="815"/>
      <c r="RYZ4" s="815"/>
      <c r="RZA4" s="815"/>
      <c r="RZB4" s="815"/>
      <c r="RZC4" s="815"/>
      <c r="RZD4" s="815"/>
      <c r="RZE4" s="815"/>
      <c r="RZF4" s="815"/>
      <c r="RZG4" s="815"/>
      <c r="RZH4" s="815"/>
      <c r="RZI4" s="815"/>
      <c r="RZJ4" s="815"/>
      <c r="RZK4" s="815"/>
      <c r="RZL4" s="815"/>
      <c r="RZM4" s="815"/>
      <c r="RZN4" s="815"/>
      <c r="RZO4" s="815"/>
      <c r="RZP4" s="815"/>
      <c r="RZQ4" s="815"/>
      <c r="RZR4" s="815"/>
      <c r="RZS4" s="815"/>
      <c r="RZT4" s="815"/>
      <c r="RZU4" s="815"/>
      <c r="RZV4" s="815"/>
      <c r="RZW4" s="815"/>
      <c r="RZX4" s="815"/>
      <c r="RZY4" s="815"/>
      <c r="RZZ4" s="815"/>
      <c r="SAA4" s="815"/>
      <c r="SAB4" s="815"/>
      <c r="SAC4" s="815"/>
      <c r="SAD4" s="815"/>
      <c r="SAE4" s="815"/>
      <c r="SAF4" s="815"/>
      <c r="SAG4" s="815"/>
      <c r="SAH4" s="815"/>
      <c r="SAI4" s="815"/>
      <c r="SAJ4" s="815"/>
      <c r="SAK4" s="815"/>
      <c r="SAL4" s="815"/>
      <c r="SAM4" s="815"/>
      <c r="SAN4" s="815"/>
      <c r="SAO4" s="815"/>
      <c r="SAP4" s="815"/>
      <c r="SAQ4" s="815"/>
      <c r="SAR4" s="815"/>
      <c r="SAS4" s="815"/>
      <c r="SAT4" s="815"/>
      <c r="SAU4" s="815"/>
      <c r="SAV4" s="815"/>
      <c r="SAW4" s="815"/>
      <c r="SAX4" s="815"/>
      <c r="SAY4" s="815"/>
      <c r="SAZ4" s="815"/>
      <c r="SBA4" s="815"/>
      <c r="SBB4" s="815"/>
      <c r="SBC4" s="815"/>
      <c r="SBD4" s="815"/>
      <c r="SBE4" s="815"/>
      <c r="SBF4" s="815"/>
      <c r="SBG4" s="815"/>
      <c r="SBH4" s="815"/>
      <c r="SBI4" s="815"/>
      <c r="SBJ4" s="815"/>
      <c r="SBK4" s="815"/>
      <c r="SBL4" s="815"/>
      <c r="SBM4" s="815"/>
      <c r="SBN4" s="815"/>
      <c r="SBO4" s="815"/>
      <c r="SBP4" s="815"/>
      <c r="SBQ4" s="815"/>
      <c r="SBR4" s="815"/>
      <c r="SBS4" s="815"/>
      <c r="SBT4" s="815"/>
      <c r="SBU4" s="815"/>
      <c r="SBV4" s="815"/>
      <c r="SBW4" s="815"/>
      <c r="SBX4" s="815"/>
      <c r="SBY4" s="815"/>
      <c r="SBZ4" s="815"/>
      <c r="SCA4" s="815"/>
      <c r="SCB4" s="815"/>
      <c r="SCC4" s="815"/>
      <c r="SCD4" s="815"/>
      <c r="SCE4" s="815"/>
      <c r="SCF4" s="815"/>
      <c r="SCG4" s="815"/>
      <c r="SCH4" s="815"/>
      <c r="SCI4" s="815"/>
      <c r="SCJ4" s="815"/>
      <c r="SCK4" s="815"/>
      <c r="SCL4" s="815"/>
      <c r="SCM4" s="815"/>
      <c r="SCN4" s="815"/>
      <c r="SCO4" s="815"/>
      <c r="SCP4" s="815"/>
      <c r="SCQ4" s="815"/>
      <c r="SCR4" s="815"/>
      <c r="SCS4" s="815"/>
      <c r="SCT4" s="815"/>
      <c r="SCU4" s="815"/>
      <c r="SCV4" s="815"/>
      <c r="SCW4" s="815"/>
      <c r="SCX4" s="815"/>
      <c r="SCY4" s="815"/>
      <c r="SCZ4" s="815"/>
      <c r="SDA4" s="815"/>
      <c r="SDB4" s="815"/>
      <c r="SDC4" s="815"/>
      <c r="SDD4" s="815"/>
      <c r="SDE4" s="815"/>
      <c r="SDF4" s="815"/>
      <c r="SDG4" s="815"/>
      <c r="SDH4" s="815"/>
      <c r="SDI4" s="815"/>
      <c r="SDJ4" s="815"/>
      <c r="SDK4" s="815"/>
      <c r="SDL4" s="815"/>
      <c r="SDM4" s="815"/>
      <c r="SDN4" s="815"/>
      <c r="SDO4" s="815"/>
      <c r="SDP4" s="815"/>
      <c r="SDQ4" s="815"/>
      <c r="SDR4" s="815"/>
      <c r="SDS4" s="815"/>
      <c r="SDT4" s="815"/>
      <c r="SDU4" s="815"/>
      <c r="SDV4" s="815"/>
      <c r="SDW4" s="815"/>
      <c r="SDX4" s="815"/>
      <c r="SDY4" s="815"/>
      <c r="SDZ4" s="815"/>
      <c r="SEA4" s="815"/>
      <c r="SEB4" s="815"/>
      <c r="SEC4" s="815"/>
      <c r="SED4" s="815"/>
      <c r="SEE4" s="815"/>
      <c r="SEF4" s="815"/>
      <c r="SEG4" s="815"/>
      <c r="SEH4" s="815"/>
      <c r="SEI4" s="815"/>
      <c r="SEJ4" s="815"/>
      <c r="SEK4" s="815"/>
      <c r="SEL4" s="815"/>
      <c r="SEM4" s="815"/>
      <c r="SEN4" s="815"/>
      <c r="SEO4" s="815"/>
      <c r="SEP4" s="815"/>
      <c r="SEQ4" s="815"/>
      <c r="SER4" s="815"/>
      <c r="SES4" s="815"/>
      <c r="SET4" s="815"/>
      <c r="SEU4" s="815"/>
      <c r="SEV4" s="815"/>
      <c r="SEW4" s="815"/>
      <c r="SEX4" s="815"/>
      <c r="SEY4" s="815"/>
      <c r="SEZ4" s="815"/>
      <c r="SFA4" s="815"/>
      <c r="SFB4" s="815"/>
      <c r="SFC4" s="815"/>
      <c r="SFD4" s="815"/>
      <c r="SFE4" s="815"/>
      <c r="SFF4" s="815"/>
      <c r="SFG4" s="815"/>
      <c r="SFH4" s="815"/>
      <c r="SFI4" s="815"/>
      <c r="SFJ4" s="815"/>
      <c r="SFK4" s="815"/>
      <c r="SFL4" s="815"/>
      <c r="SFM4" s="815"/>
      <c r="SFN4" s="815"/>
      <c r="SFO4" s="815"/>
      <c r="SFP4" s="815"/>
      <c r="SFQ4" s="815"/>
      <c r="SFR4" s="815"/>
      <c r="SFS4" s="815"/>
      <c r="SFT4" s="815"/>
      <c r="SFU4" s="815"/>
      <c r="SFV4" s="815"/>
      <c r="SFW4" s="815"/>
      <c r="SFX4" s="815"/>
      <c r="SFY4" s="815"/>
      <c r="SFZ4" s="815"/>
      <c r="SGA4" s="815"/>
      <c r="SGB4" s="815"/>
      <c r="SGC4" s="815"/>
      <c r="SGD4" s="815"/>
      <c r="SGE4" s="815"/>
      <c r="SGF4" s="815"/>
      <c r="SGG4" s="815"/>
      <c r="SGH4" s="815"/>
      <c r="SGI4" s="815"/>
      <c r="SGJ4" s="815"/>
      <c r="SGK4" s="815"/>
      <c r="SGL4" s="815"/>
      <c r="SGM4" s="815"/>
      <c r="SGN4" s="815"/>
      <c r="SGO4" s="815"/>
      <c r="SGP4" s="815"/>
      <c r="SGQ4" s="815"/>
      <c r="SGR4" s="815"/>
      <c r="SGS4" s="815"/>
      <c r="SGT4" s="815"/>
      <c r="SGU4" s="815"/>
      <c r="SGV4" s="815"/>
      <c r="SGW4" s="815"/>
      <c r="SGX4" s="815"/>
      <c r="SGY4" s="815"/>
      <c r="SGZ4" s="815"/>
      <c r="SHA4" s="815"/>
      <c r="SHB4" s="815"/>
      <c r="SHC4" s="815"/>
      <c r="SHD4" s="815"/>
      <c r="SHE4" s="815"/>
      <c r="SHF4" s="815"/>
      <c r="SHG4" s="815"/>
      <c r="SHH4" s="815"/>
      <c r="SHI4" s="815"/>
      <c r="SHJ4" s="815"/>
      <c r="SHK4" s="815"/>
      <c r="SHL4" s="815"/>
      <c r="SHM4" s="815"/>
      <c r="SHN4" s="815"/>
      <c r="SHO4" s="815"/>
      <c r="SHP4" s="815"/>
      <c r="SHQ4" s="815"/>
      <c r="SHR4" s="815"/>
      <c r="SHS4" s="815"/>
      <c r="SHT4" s="815"/>
      <c r="SHU4" s="815"/>
      <c r="SHV4" s="815"/>
      <c r="SHW4" s="815"/>
      <c r="SHX4" s="815"/>
      <c r="SHY4" s="815"/>
      <c r="SHZ4" s="815"/>
      <c r="SIA4" s="815"/>
      <c r="SIB4" s="815"/>
      <c r="SIC4" s="815"/>
      <c r="SID4" s="815"/>
      <c r="SIE4" s="815"/>
      <c r="SIF4" s="815"/>
      <c r="SIG4" s="815"/>
      <c r="SIH4" s="815"/>
      <c r="SII4" s="815"/>
      <c r="SIJ4" s="815"/>
      <c r="SIK4" s="815"/>
      <c r="SIL4" s="815"/>
      <c r="SIM4" s="815"/>
      <c r="SIN4" s="815"/>
      <c r="SIO4" s="815"/>
      <c r="SIP4" s="815"/>
      <c r="SIQ4" s="815"/>
      <c r="SIR4" s="815"/>
      <c r="SIS4" s="815"/>
      <c r="SIT4" s="815"/>
      <c r="SIU4" s="815"/>
      <c r="SIV4" s="815"/>
      <c r="SIW4" s="815"/>
      <c r="SIX4" s="815"/>
      <c r="SIY4" s="815"/>
      <c r="SIZ4" s="815"/>
      <c r="SJA4" s="815"/>
      <c r="SJB4" s="815"/>
      <c r="SJC4" s="815"/>
      <c r="SJD4" s="815"/>
      <c r="SJE4" s="815"/>
      <c r="SJF4" s="815"/>
      <c r="SJG4" s="815"/>
      <c r="SJH4" s="815"/>
      <c r="SJI4" s="815"/>
      <c r="SJJ4" s="815"/>
      <c r="SJK4" s="815"/>
      <c r="SJL4" s="815"/>
      <c r="SJM4" s="815"/>
      <c r="SJN4" s="815"/>
      <c r="SJO4" s="815"/>
      <c r="SJP4" s="815"/>
      <c r="SJQ4" s="815"/>
      <c r="SJR4" s="815"/>
      <c r="SJS4" s="815"/>
      <c r="SJT4" s="815"/>
      <c r="SJU4" s="815"/>
      <c r="SJV4" s="815"/>
      <c r="SJW4" s="815"/>
      <c r="SJX4" s="815"/>
      <c r="SJY4" s="815"/>
      <c r="SJZ4" s="815"/>
      <c r="SKA4" s="815"/>
      <c r="SKB4" s="815"/>
      <c r="SKC4" s="815"/>
      <c r="SKD4" s="815"/>
      <c r="SKE4" s="815"/>
      <c r="SKF4" s="815"/>
      <c r="SKG4" s="815"/>
      <c r="SKH4" s="815"/>
      <c r="SKI4" s="815"/>
      <c r="SKJ4" s="815"/>
      <c r="SKK4" s="815"/>
      <c r="SKL4" s="815"/>
      <c r="SKM4" s="815"/>
      <c r="SKN4" s="815"/>
      <c r="SKO4" s="815"/>
      <c r="SKP4" s="815"/>
      <c r="SKQ4" s="815"/>
      <c r="SKR4" s="815"/>
      <c r="SKS4" s="815"/>
      <c r="SKT4" s="815"/>
      <c r="SKU4" s="815"/>
      <c r="SKV4" s="815"/>
      <c r="SKW4" s="815"/>
      <c r="SKX4" s="815"/>
      <c r="SKY4" s="815"/>
      <c r="SKZ4" s="815"/>
      <c r="SLA4" s="815"/>
      <c r="SLB4" s="815"/>
      <c r="SLC4" s="815"/>
      <c r="SLD4" s="815"/>
      <c r="SLE4" s="815"/>
      <c r="SLF4" s="815"/>
      <c r="SLG4" s="815"/>
      <c r="SLH4" s="815"/>
      <c r="SLI4" s="815"/>
      <c r="SLJ4" s="815"/>
      <c r="SLK4" s="815"/>
      <c r="SLL4" s="815"/>
      <c r="SLM4" s="815"/>
      <c r="SLN4" s="815"/>
      <c r="SLO4" s="815"/>
      <c r="SLP4" s="815"/>
      <c r="SLQ4" s="815"/>
      <c r="SLR4" s="815"/>
      <c r="SLS4" s="815"/>
      <c r="SLT4" s="815"/>
      <c r="SLU4" s="815"/>
      <c r="SLV4" s="815"/>
      <c r="SLW4" s="815"/>
      <c r="SLX4" s="815"/>
      <c r="SLY4" s="815"/>
      <c r="SLZ4" s="815"/>
      <c r="SMA4" s="815"/>
      <c r="SMB4" s="815"/>
      <c r="SMC4" s="815"/>
      <c r="SMD4" s="815"/>
      <c r="SME4" s="815"/>
      <c r="SMF4" s="815"/>
      <c r="SMG4" s="815"/>
      <c r="SMH4" s="815"/>
      <c r="SMI4" s="815"/>
      <c r="SMJ4" s="815"/>
      <c r="SMK4" s="815"/>
      <c r="SML4" s="815"/>
      <c r="SMM4" s="815"/>
      <c r="SMN4" s="815"/>
      <c r="SMO4" s="815"/>
      <c r="SMP4" s="815"/>
      <c r="SMQ4" s="815"/>
      <c r="SMR4" s="815"/>
      <c r="SMS4" s="815"/>
      <c r="SMT4" s="815"/>
      <c r="SMU4" s="815"/>
      <c r="SMV4" s="815"/>
      <c r="SMW4" s="815"/>
      <c r="SMX4" s="815"/>
      <c r="SMY4" s="815"/>
      <c r="SMZ4" s="815"/>
      <c r="SNA4" s="815"/>
      <c r="SNB4" s="815"/>
      <c r="SNC4" s="815"/>
      <c r="SND4" s="815"/>
      <c r="SNE4" s="815"/>
      <c r="SNF4" s="815"/>
      <c r="SNG4" s="815"/>
      <c r="SNH4" s="815"/>
      <c r="SNI4" s="815"/>
      <c r="SNJ4" s="815"/>
      <c r="SNK4" s="815"/>
      <c r="SNL4" s="815"/>
      <c r="SNM4" s="815"/>
      <c r="SNN4" s="815"/>
      <c r="SNO4" s="815"/>
      <c r="SNP4" s="815"/>
      <c r="SNQ4" s="815"/>
      <c r="SNR4" s="815"/>
      <c r="SNS4" s="815"/>
      <c r="SNT4" s="815"/>
      <c r="SNU4" s="815"/>
      <c r="SNV4" s="815"/>
      <c r="SNW4" s="815"/>
      <c r="SNX4" s="815"/>
      <c r="SNY4" s="815"/>
      <c r="SNZ4" s="815"/>
      <c r="SOA4" s="815"/>
      <c r="SOB4" s="815"/>
      <c r="SOC4" s="815"/>
      <c r="SOD4" s="815"/>
      <c r="SOE4" s="815"/>
      <c r="SOF4" s="815"/>
      <c r="SOG4" s="815"/>
      <c r="SOH4" s="815"/>
      <c r="SOI4" s="815"/>
      <c r="SOJ4" s="815"/>
      <c r="SOK4" s="815"/>
      <c r="SOL4" s="815"/>
      <c r="SOM4" s="815"/>
      <c r="SON4" s="815"/>
      <c r="SOO4" s="815"/>
      <c r="SOP4" s="815"/>
      <c r="SOQ4" s="815"/>
      <c r="SOR4" s="815"/>
      <c r="SOS4" s="815"/>
      <c r="SOT4" s="815"/>
      <c r="SOU4" s="815"/>
      <c r="SOV4" s="815"/>
      <c r="SOW4" s="815"/>
      <c r="SOX4" s="815"/>
      <c r="SOY4" s="815"/>
      <c r="SOZ4" s="815"/>
      <c r="SPA4" s="815"/>
      <c r="SPB4" s="815"/>
      <c r="SPC4" s="815"/>
      <c r="SPD4" s="815"/>
      <c r="SPE4" s="815"/>
      <c r="SPF4" s="815"/>
      <c r="SPG4" s="815"/>
      <c r="SPH4" s="815"/>
      <c r="SPI4" s="815"/>
      <c r="SPJ4" s="815"/>
      <c r="SPK4" s="815"/>
      <c r="SPL4" s="815"/>
      <c r="SPM4" s="815"/>
      <c r="SPN4" s="815"/>
      <c r="SPO4" s="815"/>
      <c r="SPP4" s="815"/>
      <c r="SPQ4" s="815"/>
      <c r="SPR4" s="815"/>
      <c r="SPS4" s="815"/>
      <c r="SPT4" s="815"/>
      <c r="SPU4" s="815"/>
      <c r="SPV4" s="815"/>
      <c r="SPW4" s="815"/>
      <c r="SPX4" s="815"/>
      <c r="SPY4" s="815"/>
      <c r="SPZ4" s="815"/>
      <c r="SQA4" s="815"/>
      <c r="SQB4" s="815"/>
      <c r="SQC4" s="815"/>
      <c r="SQD4" s="815"/>
      <c r="SQE4" s="815"/>
      <c r="SQF4" s="815"/>
      <c r="SQG4" s="815"/>
      <c r="SQH4" s="815"/>
      <c r="SQI4" s="815"/>
      <c r="SQJ4" s="815"/>
      <c r="SQK4" s="815"/>
      <c r="SQL4" s="815"/>
      <c r="SQM4" s="815"/>
      <c r="SQN4" s="815"/>
      <c r="SQO4" s="815"/>
      <c r="SQP4" s="815"/>
      <c r="SQQ4" s="815"/>
      <c r="SQR4" s="815"/>
      <c r="SQS4" s="815"/>
      <c r="SQT4" s="815"/>
      <c r="SQU4" s="815"/>
      <c r="SQV4" s="815"/>
      <c r="SQW4" s="815"/>
      <c r="SQX4" s="815"/>
      <c r="SQY4" s="815"/>
      <c r="SQZ4" s="815"/>
      <c r="SRA4" s="815"/>
      <c r="SRB4" s="815"/>
      <c r="SRC4" s="815"/>
      <c r="SRD4" s="815"/>
      <c r="SRE4" s="815"/>
      <c r="SRF4" s="815"/>
      <c r="SRG4" s="815"/>
      <c r="SRH4" s="815"/>
      <c r="SRI4" s="815"/>
      <c r="SRJ4" s="815"/>
      <c r="SRK4" s="815"/>
      <c r="SRL4" s="815"/>
      <c r="SRM4" s="815"/>
      <c r="SRN4" s="815"/>
      <c r="SRO4" s="815"/>
      <c r="SRP4" s="815"/>
      <c r="SRQ4" s="815"/>
      <c r="SRR4" s="815"/>
      <c r="SRS4" s="815"/>
      <c r="SRT4" s="815"/>
      <c r="SRU4" s="815"/>
      <c r="SRV4" s="815"/>
      <c r="SRW4" s="815"/>
      <c r="SRX4" s="815"/>
      <c r="SRY4" s="815"/>
      <c r="SRZ4" s="815"/>
      <c r="SSA4" s="815"/>
      <c r="SSB4" s="815"/>
      <c r="SSC4" s="815"/>
      <c r="SSD4" s="815"/>
      <c r="SSE4" s="815"/>
      <c r="SSF4" s="815"/>
      <c r="SSG4" s="815"/>
      <c r="SSH4" s="815"/>
      <c r="SSI4" s="815"/>
      <c r="SSJ4" s="815"/>
      <c r="SSK4" s="815"/>
      <c r="SSL4" s="815"/>
      <c r="SSM4" s="815"/>
      <c r="SSN4" s="815"/>
      <c r="SSO4" s="815"/>
      <c r="SSP4" s="815"/>
      <c r="SSQ4" s="815"/>
      <c r="SSR4" s="815"/>
      <c r="SSS4" s="815"/>
      <c r="SST4" s="815"/>
      <c r="SSU4" s="815"/>
      <c r="SSV4" s="815"/>
      <c r="SSW4" s="815"/>
      <c r="SSX4" s="815"/>
      <c r="SSY4" s="815"/>
      <c r="SSZ4" s="815"/>
      <c r="STA4" s="815"/>
      <c r="STB4" s="815"/>
      <c r="STC4" s="815"/>
      <c r="STD4" s="815"/>
      <c r="STE4" s="815"/>
      <c r="STF4" s="815"/>
      <c r="STG4" s="815"/>
      <c r="STH4" s="815"/>
      <c r="STI4" s="815"/>
      <c r="STJ4" s="815"/>
      <c r="STK4" s="815"/>
      <c r="STL4" s="815"/>
      <c r="STM4" s="815"/>
      <c r="STN4" s="815"/>
      <c r="STO4" s="815"/>
      <c r="STP4" s="815"/>
      <c r="STQ4" s="815"/>
      <c r="STR4" s="815"/>
      <c r="STS4" s="815"/>
      <c r="STT4" s="815"/>
      <c r="STU4" s="815"/>
      <c r="STV4" s="815"/>
      <c r="STW4" s="815"/>
      <c r="STX4" s="815"/>
      <c r="STY4" s="815"/>
      <c r="STZ4" s="815"/>
      <c r="SUA4" s="815"/>
      <c r="SUB4" s="815"/>
      <c r="SUC4" s="815"/>
      <c r="SUD4" s="815"/>
      <c r="SUE4" s="815"/>
      <c r="SUF4" s="815"/>
      <c r="SUG4" s="815"/>
      <c r="SUH4" s="815"/>
      <c r="SUI4" s="815"/>
      <c r="SUJ4" s="815"/>
      <c r="SUK4" s="815"/>
      <c r="SUL4" s="815"/>
      <c r="SUM4" s="815"/>
      <c r="SUN4" s="815"/>
      <c r="SUO4" s="815"/>
      <c r="SUP4" s="815"/>
      <c r="SUQ4" s="815"/>
      <c r="SUR4" s="815"/>
      <c r="SUS4" s="815"/>
      <c r="SUT4" s="815"/>
      <c r="SUU4" s="815"/>
      <c r="SUV4" s="815"/>
      <c r="SUW4" s="815"/>
      <c r="SUX4" s="815"/>
      <c r="SUY4" s="815"/>
      <c r="SUZ4" s="815"/>
      <c r="SVA4" s="815"/>
      <c r="SVB4" s="815"/>
      <c r="SVC4" s="815"/>
      <c r="SVD4" s="815"/>
      <c r="SVE4" s="815"/>
      <c r="SVF4" s="815"/>
      <c r="SVG4" s="815"/>
      <c r="SVH4" s="815"/>
      <c r="SVI4" s="815"/>
      <c r="SVJ4" s="815"/>
      <c r="SVK4" s="815"/>
      <c r="SVL4" s="815"/>
      <c r="SVM4" s="815"/>
      <c r="SVN4" s="815"/>
      <c r="SVO4" s="815"/>
      <c r="SVP4" s="815"/>
      <c r="SVQ4" s="815"/>
      <c r="SVR4" s="815"/>
      <c r="SVS4" s="815"/>
      <c r="SVT4" s="815"/>
      <c r="SVU4" s="815"/>
      <c r="SVV4" s="815"/>
      <c r="SVW4" s="815"/>
      <c r="SVX4" s="815"/>
      <c r="SVY4" s="815"/>
      <c r="SVZ4" s="815"/>
      <c r="SWA4" s="815"/>
      <c r="SWB4" s="815"/>
      <c r="SWC4" s="815"/>
      <c r="SWD4" s="815"/>
      <c r="SWE4" s="815"/>
      <c r="SWF4" s="815"/>
      <c r="SWG4" s="815"/>
      <c r="SWH4" s="815"/>
      <c r="SWI4" s="815"/>
      <c r="SWJ4" s="815"/>
      <c r="SWK4" s="815"/>
      <c r="SWL4" s="815"/>
      <c r="SWM4" s="815"/>
      <c r="SWN4" s="815"/>
      <c r="SWO4" s="815"/>
      <c r="SWP4" s="815"/>
      <c r="SWQ4" s="815"/>
      <c r="SWR4" s="815"/>
      <c r="SWS4" s="815"/>
      <c r="SWT4" s="815"/>
      <c r="SWU4" s="815"/>
      <c r="SWV4" s="815"/>
      <c r="SWW4" s="815"/>
      <c r="SWX4" s="815"/>
      <c r="SWY4" s="815"/>
      <c r="SWZ4" s="815"/>
      <c r="SXA4" s="815"/>
      <c r="SXB4" s="815"/>
      <c r="SXC4" s="815"/>
      <c r="SXD4" s="815"/>
      <c r="SXE4" s="815"/>
      <c r="SXF4" s="815"/>
      <c r="SXG4" s="815"/>
      <c r="SXH4" s="815"/>
      <c r="SXI4" s="815"/>
      <c r="SXJ4" s="815"/>
      <c r="SXK4" s="815"/>
      <c r="SXL4" s="815"/>
      <c r="SXM4" s="815"/>
      <c r="SXN4" s="815"/>
      <c r="SXO4" s="815"/>
      <c r="SXP4" s="815"/>
      <c r="SXQ4" s="815"/>
      <c r="SXR4" s="815"/>
      <c r="SXS4" s="815"/>
      <c r="SXT4" s="815"/>
      <c r="SXU4" s="815"/>
      <c r="SXV4" s="815"/>
      <c r="SXW4" s="815"/>
      <c r="SXX4" s="815"/>
      <c r="SXY4" s="815"/>
      <c r="SXZ4" s="815"/>
      <c r="SYA4" s="815"/>
      <c r="SYB4" s="815"/>
      <c r="SYC4" s="815"/>
      <c r="SYD4" s="815"/>
      <c r="SYE4" s="815"/>
      <c r="SYF4" s="815"/>
      <c r="SYG4" s="815"/>
      <c r="SYH4" s="815"/>
      <c r="SYI4" s="815"/>
      <c r="SYJ4" s="815"/>
      <c r="SYK4" s="815"/>
      <c r="SYL4" s="815"/>
      <c r="SYM4" s="815"/>
      <c r="SYN4" s="815"/>
      <c r="SYO4" s="815"/>
      <c r="SYP4" s="815"/>
      <c r="SYQ4" s="815"/>
      <c r="SYR4" s="815"/>
      <c r="SYS4" s="815"/>
      <c r="SYT4" s="815"/>
      <c r="SYU4" s="815"/>
      <c r="SYV4" s="815"/>
      <c r="SYW4" s="815"/>
      <c r="SYX4" s="815"/>
      <c r="SYY4" s="815"/>
      <c r="SYZ4" s="815"/>
      <c r="SZA4" s="815"/>
      <c r="SZB4" s="815"/>
      <c r="SZC4" s="815"/>
      <c r="SZD4" s="815"/>
      <c r="SZE4" s="815"/>
      <c r="SZF4" s="815"/>
      <c r="SZG4" s="815"/>
      <c r="SZH4" s="815"/>
      <c r="SZI4" s="815"/>
      <c r="SZJ4" s="815"/>
      <c r="SZK4" s="815"/>
      <c r="SZL4" s="815"/>
      <c r="SZM4" s="815"/>
      <c r="SZN4" s="815"/>
      <c r="SZO4" s="815"/>
      <c r="SZP4" s="815"/>
      <c r="SZQ4" s="815"/>
      <c r="SZR4" s="815"/>
      <c r="SZS4" s="815"/>
      <c r="SZT4" s="815"/>
      <c r="SZU4" s="815"/>
      <c r="SZV4" s="815"/>
      <c r="SZW4" s="815"/>
      <c r="SZX4" s="815"/>
      <c r="SZY4" s="815"/>
      <c r="SZZ4" s="815"/>
      <c r="TAA4" s="815"/>
      <c r="TAB4" s="815"/>
      <c r="TAC4" s="815"/>
      <c r="TAD4" s="815"/>
      <c r="TAE4" s="815"/>
      <c r="TAF4" s="815"/>
      <c r="TAG4" s="815"/>
      <c r="TAH4" s="815"/>
      <c r="TAI4" s="815"/>
      <c r="TAJ4" s="815"/>
      <c r="TAK4" s="815"/>
      <c r="TAL4" s="815"/>
      <c r="TAM4" s="815"/>
      <c r="TAN4" s="815"/>
      <c r="TAO4" s="815"/>
      <c r="TAP4" s="815"/>
      <c r="TAQ4" s="815"/>
      <c r="TAR4" s="815"/>
      <c r="TAS4" s="815"/>
      <c r="TAT4" s="815"/>
      <c r="TAU4" s="815"/>
      <c r="TAV4" s="815"/>
      <c r="TAW4" s="815"/>
      <c r="TAX4" s="815"/>
      <c r="TAY4" s="815"/>
      <c r="TAZ4" s="815"/>
      <c r="TBA4" s="815"/>
      <c r="TBB4" s="815"/>
      <c r="TBC4" s="815"/>
      <c r="TBD4" s="815"/>
      <c r="TBE4" s="815"/>
      <c r="TBF4" s="815"/>
      <c r="TBG4" s="815"/>
      <c r="TBH4" s="815"/>
      <c r="TBI4" s="815"/>
      <c r="TBJ4" s="815"/>
      <c r="TBK4" s="815"/>
      <c r="TBL4" s="815"/>
      <c r="TBM4" s="815"/>
      <c r="TBN4" s="815"/>
      <c r="TBO4" s="815"/>
      <c r="TBP4" s="815"/>
      <c r="TBQ4" s="815"/>
      <c r="TBR4" s="815"/>
      <c r="TBS4" s="815"/>
      <c r="TBT4" s="815"/>
      <c r="TBU4" s="815"/>
      <c r="TBV4" s="815"/>
      <c r="TBW4" s="815"/>
      <c r="TBX4" s="815"/>
      <c r="TBY4" s="815"/>
      <c r="TBZ4" s="815"/>
      <c r="TCA4" s="815"/>
      <c r="TCB4" s="815"/>
      <c r="TCC4" s="815"/>
      <c r="TCD4" s="815"/>
      <c r="TCE4" s="815"/>
      <c r="TCF4" s="815"/>
      <c r="TCG4" s="815"/>
      <c r="TCH4" s="815"/>
      <c r="TCI4" s="815"/>
      <c r="TCJ4" s="815"/>
      <c r="TCK4" s="815"/>
      <c r="TCL4" s="815"/>
      <c r="TCM4" s="815"/>
      <c r="TCN4" s="815"/>
      <c r="TCO4" s="815"/>
      <c r="TCP4" s="815"/>
      <c r="TCQ4" s="815"/>
      <c r="TCR4" s="815"/>
      <c r="TCS4" s="815"/>
      <c r="TCT4" s="815"/>
      <c r="TCU4" s="815"/>
      <c r="TCV4" s="815"/>
      <c r="TCW4" s="815"/>
      <c r="TCX4" s="815"/>
      <c r="TCY4" s="815"/>
      <c r="TCZ4" s="815"/>
      <c r="TDA4" s="815"/>
      <c r="TDB4" s="815"/>
      <c r="TDC4" s="815"/>
      <c r="TDD4" s="815"/>
      <c r="TDE4" s="815"/>
      <c r="TDF4" s="815"/>
      <c r="TDG4" s="815"/>
      <c r="TDH4" s="815"/>
      <c r="TDI4" s="815"/>
      <c r="TDJ4" s="815"/>
      <c r="TDK4" s="815"/>
      <c r="TDL4" s="815"/>
      <c r="TDM4" s="815"/>
      <c r="TDN4" s="815"/>
      <c r="TDO4" s="815"/>
      <c r="TDP4" s="815"/>
      <c r="TDQ4" s="815"/>
      <c r="TDR4" s="815"/>
      <c r="TDS4" s="815"/>
      <c r="TDT4" s="815"/>
      <c r="TDU4" s="815"/>
      <c r="TDV4" s="815"/>
      <c r="TDW4" s="815"/>
      <c r="TDX4" s="815"/>
      <c r="TDY4" s="815"/>
      <c r="TDZ4" s="815"/>
      <c r="TEA4" s="815"/>
      <c r="TEB4" s="815"/>
      <c r="TEC4" s="815"/>
      <c r="TED4" s="815"/>
      <c r="TEE4" s="815"/>
      <c r="TEF4" s="815"/>
      <c r="TEG4" s="815"/>
      <c r="TEH4" s="815"/>
      <c r="TEI4" s="815"/>
      <c r="TEJ4" s="815"/>
      <c r="TEK4" s="815"/>
      <c r="TEL4" s="815"/>
      <c r="TEM4" s="815"/>
      <c r="TEN4" s="815"/>
      <c r="TEO4" s="815"/>
      <c r="TEP4" s="815"/>
      <c r="TEQ4" s="815"/>
      <c r="TER4" s="815"/>
      <c r="TES4" s="815"/>
      <c r="TET4" s="815"/>
      <c r="TEU4" s="815"/>
      <c r="TEV4" s="815"/>
      <c r="TEW4" s="815"/>
      <c r="TEX4" s="815"/>
      <c r="TEY4" s="815"/>
      <c r="TEZ4" s="815"/>
      <c r="TFA4" s="815"/>
      <c r="TFB4" s="815"/>
      <c r="TFC4" s="815"/>
      <c r="TFD4" s="815"/>
      <c r="TFE4" s="815"/>
      <c r="TFF4" s="815"/>
      <c r="TFG4" s="815"/>
      <c r="TFH4" s="815"/>
      <c r="TFI4" s="815"/>
      <c r="TFJ4" s="815"/>
      <c r="TFK4" s="815"/>
      <c r="TFL4" s="815"/>
      <c r="TFM4" s="815"/>
      <c r="TFN4" s="815"/>
      <c r="TFO4" s="815"/>
      <c r="TFP4" s="815"/>
      <c r="TFQ4" s="815"/>
      <c r="TFR4" s="815"/>
      <c r="TFS4" s="815"/>
      <c r="TFT4" s="815"/>
      <c r="TFU4" s="815"/>
      <c r="TFV4" s="815"/>
      <c r="TFW4" s="815"/>
      <c r="TFX4" s="815"/>
      <c r="TFY4" s="815"/>
      <c r="TFZ4" s="815"/>
      <c r="TGA4" s="815"/>
      <c r="TGB4" s="815"/>
      <c r="TGC4" s="815"/>
      <c r="TGD4" s="815"/>
      <c r="TGE4" s="815"/>
      <c r="TGF4" s="815"/>
      <c r="TGG4" s="815"/>
      <c r="TGH4" s="815"/>
      <c r="TGI4" s="815"/>
      <c r="TGJ4" s="815"/>
      <c r="TGK4" s="815"/>
      <c r="TGL4" s="815"/>
      <c r="TGM4" s="815"/>
      <c r="TGN4" s="815"/>
      <c r="TGO4" s="815"/>
      <c r="TGP4" s="815"/>
      <c r="TGQ4" s="815"/>
      <c r="TGR4" s="815"/>
      <c r="TGS4" s="815"/>
      <c r="TGT4" s="815"/>
      <c r="TGU4" s="815"/>
      <c r="TGV4" s="815"/>
      <c r="TGW4" s="815"/>
      <c r="TGX4" s="815"/>
      <c r="TGY4" s="815"/>
      <c r="TGZ4" s="815"/>
      <c r="THA4" s="815"/>
      <c r="THB4" s="815"/>
      <c r="THC4" s="815"/>
      <c r="THD4" s="815"/>
      <c r="THE4" s="815"/>
      <c r="THF4" s="815"/>
      <c r="THG4" s="815"/>
      <c r="THH4" s="815"/>
      <c r="THI4" s="815"/>
      <c r="THJ4" s="815"/>
      <c r="THK4" s="815"/>
      <c r="THL4" s="815"/>
      <c r="THM4" s="815"/>
      <c r="THN4" s="815"/>
      <c r="THO4" s="815"/>
      <c r="THP4" s="815"/>
      <c r="THQ4" s="815"/>
      <c r="THR4" s="815"/>
      <c r="THS4" s="815"/>
      <c r="THT4" s="815"/>
      <c r="THU4" s="815"/>
      <c r="THV4" s="815"/>
      <c r="THW4" s="815"/>
      <c r="THX4" s="815"/>
      <c r="THY4" s="815"/>
      <c r="THZ4" s="815"/>
      <c r="TIA4" s="815"/>
      <c r="TIB4" s="815"/>
      <c r="TIC4" s="815"/>
      <c r="TID4" s="815"/>
      <c r="TIE4" s="815"/>
      <c r="TIF4" s="815"/>
      <c r="TIG4" s="815"/>
      <c r="TIH4" s="815"/>
      <c r="TII4" s="815"/>
      <c r="TIJ4" s="815"/>
      <c r="TIK4" s="815"/>
      <c r="TIL4" s="815"/>
      <c r="TIM4" s="815"/>
      <c r="TIN4" s="815"/>
      <c r="TIO4" s="815"/>
      <c r="TIP4" s="815"/>
      <c r="TIQ4" s="815"/>
      <c r="TIR4" s="815"/>
      <c r="TIS4" s="815"/>
      <c r="TIT4" s="815"/>
      <c r="TIU4" s="815"/>
      <c r="TIV4" s="815"/>
      <c r="TIW4" s="815"/>
      <c r="TIX4" s="815"/>
      <c r="TIY4" s="815"/>
      <c r="TIZ4" s="815"/>
      <c r="TJA4" s="815"/>
      <c r="TJB4" s="815"/>
      <c r="TJC4" s="815"/>
      <c r="TJD4" s="815"/>
      <c r="TJE4" s="815"/>
      <c r="TJF4" s="815"/>
      <c r="TJG4" s="815"/>
      <c r="TJH4" s="815"/>
      <c r="TJI4" s="815"/>
      <c r="TJJ4" s="815"/>
      <c r="TJK4" s="815"/>
      <c r="TJL4" s="815"/>
      <c r="TJM4" s="815"/>
      <c r="TJN4" s="815"/>
      <c r="TJO4" s="815"/>
      <c r="TJP4" s="815"/>
      <c r="TJQ4" s="815"/>
      <c r="TJR4" s="815"/>
      <c r="TJS4" s="815"/>
      <c r="TJT4" s="815"/>
      <c r="TJU4" s="815"/>
      <c r="TJV4" s="815"/>
      <c r="TJW4" s="815"/>
      <c r="TJX4" s="815"/>
      <c r="TJY4" s="815"/>
      <c r="TJZ4" s="815"/>
      <c r="TKA4" s="815"/>
      <c r="TKB4" s="815"/>
      <c r="TKC4" s="815"/>
      <c r="TKD4" s="815"/>
      <c r="TKE4" s="815"/>
      <c r="TKF4" s="815"/>
      <c r="TKG4" s="815"/>
      <c r="TKH4" s="815"/>
      <c r="TKI4" s="815"/>
      <c r="TKJ4" s="815"/>
      <c r="TKK4" s="815"/>
      <c r="TKL4" s="815"/>
      <c r="TKM4" s="815"/>
      <c r="TKN4" s="815"/>
      <c r="TKO4" s="815"/>
      <c r="TKP4" s="815"/>
      <c r="TKQ4" s="815"/>
      <c r="TKR4" s="815"/>
      <c r="TKS4" s="815"/>
      <c r="TKT4" s="815"/>
      <c r="TKU4" s="815"/>
      <c r="TKV4" s="815"/>
      <c r="TKW4" s="815"/>
      <c r="TKX4" s="815"/>
      <c r="TKY4" s="815"/>
      <c r="TKZ4" s="815"/>
      <c r="TLA4" s="815"/>
      <c r="TLB4" s="815"/>
      <c r="TLC4" s="815"/>
      <c r="TLD4" s="815"/>
      <c r="TLE4" s="815"/>
      <c r="TLF4" s="815"/>
      <c r="TLG4" s="815"/>
      <c r="TLH4" s="815"/>
      <c r="TLI4" s="815"/>
      <c r="TLJ4" s="815"/>
      <c r="TLK4" s="815"/>
      <c r="TLL4" s="815"/>
      <c r="TLM4" s="815"/>
      <c r="TLN4" s="815"/>
      <c r="TLO4" s="815"/>
      <c r="TLP4" s="815"/>
      <c r="TLQ4" s="815"/>
      <c r="TLR4" s="815"/>
      <c r="TLS4" s="815"/>
      <c r="TLT4" s="815"/>
      <c r="TLU4" s="815"/>
      <c r="TLV4" s="815"/>
      <c r="TLW4" s="815"/>
      <c r="TLX4" s="815"/>
      <c r="TLY4" s="815"/>
      <c r="TLZ4" s="815"/>
      <c r="TMA4" s="815"/>
      <c r="TMB4" s="815"/>
      <c r="TMC4" s="815"/>
      <c r="TMD4" s="815"/>
      <c r="TME4" s="815"/>
      <c r="TMF4" s="815"/>
      <c r="TMG4" s="815"/>
      <c r="TMH4" s="815"/>
      <c r="TMI4" s="815"/>
      <c r="TMJ4" s="815"/>
      <c r="TMK4" s="815"/>
      <c r="TML4" s="815"/>
      <c r="TMM4" s="815"/>
      <c r="TMN4" s="815"/>
      <c r="TMO4" s="815"/>
      <c r="TMP4" s="815"/>
      <c r="TMQ4" s="815"/>
      <c r="TMR4" s="815"/>
      <c r="TMS4" s="815"/>
      <c r="TMT4" s="815"/>
      <c r="TMU4" s="815"/>
      <c r="TMV4" s="815"/>
      <c r="TMW4" s="815"/>
      <c r="TMX4" s="815"/>
      <c r="TMY4" s="815"/>
      <c r="TMZ4" s="815"/>
      <c r="TNA4" s="815"/>
      <c r="TNB4" s="815"/>
      <c r="TNC4" s="815"/>
      <c r="TND4" s="815"/>
      <c r="TNE4" s="815"/>
      <c r="TNF4" s="815"/>
      <c r="TNG4" s="815"/>
      <c r="TNH4" s="815"/>
      <c r="TNI4" s="815"/>
      <c r="TNJ4" s="815"/>
      <c r="TNK4" s="815"/>
      <c r="TNL4" s="815"/>
      <c r="TNM4" s="815"/>
      <c r="TNN4" s="815"/>
      <c r="TNO4" s="815"/>
      <c r="TNP4" s="815"/>
      <c r="TNQ4" s="815"/>
      <c r="TNR4" s="815"/>
      <c r="TNS4" s="815"/>
      <c r="TNT4" s="815"/>
      <c r="TNU4" s="815"/>
      <c r="TNV4" s="815"/>
      <c r="TNW4" s="815"/>
      <c r="TNX4" s="815"/>
      <c r="TNY4" s="815"/>
      <c r="TNZ4" s="815"/>
      <c r="TOA4" s="815"/>
      <c r="TOB4" s="815"/>
      <c r="TOC4" s="815"/>
      <c r="TOD4" s="815"/>
      <c r="TOE4" s="815"/>
      <c r="TOF4" s="815"/>
      <c r="TOG4" s="815"/>
      <c r="TOH4" s="815"/>
      <c r="TOI4" s="815"/>
      <c r="TOJ4" s="815"/>
      <c r="TOK4" s="815"/>
      <c r="TOL4" s="815"/>
      <c r="TOM4" s="815"/>
      <c r="TON4" s="815"/>
      <c r="TOO4" s="815"/>
      <c r="TOP4" s="815"/>
      <c r="TOQ4" s="815"/>
      <c r="TOR4" s="815"/>
      <c r="TOS4" s="815"/>
      <c r="TOT4" s="815"/>
      <c r="TOU4" s="815"/>
      <c r="TOV4" s="815"/>
      <c r="TOW4" s="815"/>
      <c r="TOX4" s="815"/>
      <c r="TOY4" s="815"/>
      <c r="TOZ4" s="815"/>
      <c r="TPA4" s="815"/>
      <c r="TPB4" s="815"/>
      <c r="TPC4" s="815"/>
      <c r="TPD4" s="815"/>
      <c r="TPE4" s="815"/>
      <c r="TPF4" s="815"/>
      <c r="TPG4" s="815"/>
      <c r="TPH4" s="815"/>
      <c r="TPI4" s="815"/>
      <c r="TPJ4" s="815"/>
      <c r="TPK4" s="815"/>
      <c r="TPL4" s="815"/>
      <c r="TPM4" s="815"/>
      <c r="TPN4" s="815"/>
      <c r="TPO4" s="815"/>
      <c r="TPP4" s="815"/>
      <c r="TPQ4" s="815"/>
      <c r="TPR4" s="815"/>
      <c r="TPS4" s="815"/>
      <c r="TPT4" s="815"/>
      <c r="TPU4" s="815"/>
      <c r="TPV4" s="815"/>
      <c r="TPW4" s="815"/>
      <c r="TPX4" s="815"/>
      <c r="TPY4" s="815"/>
      <c r="TPZ4" s="815"/>
      <c r="TQA4" s="815"/>
      <c r="TQB4" s="815"/>
      <c r="TQC4" s="815"/>
      <c r="TQD4" s="815"/>
      <c r="TQE4" s="815"/>
      <c r="TQF4" s="815"/>
      <c r="TQG4" s="815"/>
      <c r="TQH4" s="815"/>
      <c r="TQI4" s="815"/>
      <c r="TQJ4" s="815"/>
      <c r="TQK4" s="815"/>
      <c r="TQL4" s="815"/>
      <c r="TQM4" s="815"/>
      <c r="TQN4" s="815"/>
      <c r="TQO4" s="815"/>
      <c r="TQP4" s="815"/>
      <c r="TQQ4" s="815"/>
      <c r="TQR4" s="815"/>
      <c r="TQS4" s="815"/>
      <c r="TQT4" s="815"/>
      <c r="TQU4" s="815"/>
      <c r="TQV4" s="815"/>
      <c r="TQW4" s="815"/>
      <c r="TQX4" s="815"/>
      <c r="TQY4" s="815"/>
      <c r="TQZ4" s="815"/>
      <c r="TRA4" s="815"/>
      <c r="TRB4" s="815"/>
      <c r="TRC4" s="815"/>
      <c r="TRD4" s="815"/>
      <c r="TRE4" s="815"/>
      <c r="TRF4" s="815"/>
      <c r="TRG4" s="815"/>
      <c r="TRH4" s="815"/>
      <c r="TRI4" s="815"/>
      <c r="TRJ4" s="815"/>
      <c r="TRK4" s="815"/>
      <c r="TRL4" s="815"/>
      <c r="TRM4" s="815"/>
      <c r="TRN4" s="815"/>
      <c r="TRO4" s="815"/>
      <c r="TRP4" s="815"/>
      <c r="TRQ4" s="815"/>
      <c r="TRR4" s="815"/>
      <c r="TRS4" s="815"/>
      <c r="TRT4" s="815"/>
      <c r="TRU4" s="815"/>
      <c r="TRV4" s="815"/>
      <c r="TRW4" s="815"/>
      <c r="TRX4" s="815"/>
      <c r="TRY4" s="815"/>
      <c r="TRZ4" s="815"/>
      <c r="TSA4" s="815"/>
      <c r="TSB4" s="815"/>
      <c r="TSC4" s="815"/>
      <c r="TSD4" s="815"/>
      <c r="TSE4" s="815"/>
      <c r="TSF4" s="815"/>
      <c r="TSG4" s="815"/>
      <c r="TSH4" s="815"/>
      <c r="TSI4" s="815"/>
      <c r="TSJ4" s="815"/>
      <c r="TSK4" s="815"/>
      <c r="TSL4" s="815"/>
      <c r="TSM4" s="815"/>
      <c r="TSN4" s="815"/>
      <c r="TSO4" s="815"/>
      <c r="TSP4" s="815"/>
      <c r="TSQ4" s="815"/>
      <c r="TSR4" s="815"/>
      <c r="TSS4" s="815"/>
      <c r="TST4" s="815"/>
      <c r="TSU4" s="815"/>
      <c r="TSV4" s="815"/>
      <c r="TSW4" s="815"/>
      <c r="TSX4" s="815"/>
      <c r="TSY4" s="815"/>
      <c r="TSZ4" s="815"/>
      <c r="TTA4" s="815"/>
      <c r="TTB4" s="815"/>
      <c r="TTC4" s="815"/>
      <c r="TTD4" s="815"/>
      <c r="TTE4" s="815"/>
      <c r="TTF4" s="815"/>
      <c r="TTG4" s="815"/>
      <c r="TTH4" s="815"/>
      <c r="TTI4" s="815"/>
      <c r="TTJ4" s="815"/>
      <c r="TTK4" s="815"/>
      <c r="TTL4" s="815"/>
      <c r="TTM4" s="815"/>
      <c r="TTN4" s="815"/>
      <c r="TTO4" s="815"/>
      <c r="TTP4" s="815"/>
      <c r="TTQ4" s="815"/>
      <c r="TTR4" s="815"/>
      <c r="TTS4" s="815"/>
      <c r="TTT4" s="815"/>
      <c r="TTU4" s="815"/>
      <c r="TTV4" s="815"/>
      <c r="TTW4" s="815"/>
      <c r="TTX4" s="815"/>
      <c r="TTY4" s="815"/>
      <c r="TTZ4" s="815"/>
      <c r="TUA4" s="815"/>
      <c r="TUB4" s="815"/>
      <c r="TUC4" s="815"/>
      <c r="TUD4" s="815"/>
      <c r="TUE4" s="815"/>
      <c r="TUF4" s="815"/>
      <c r="TUG4" s="815"/>
      <c r="TUH4" s="815"/>
      <c r="TUI4" s="815"/>
      <c r="TUJ4" s="815"/>
      <c r="TUK4" s="815"/>
      <c r="TUL4" s="815"/>
      <c r="TUM4" s="815"/>
      <c r="TUN4" s="815"/>
      <c r="TUO4" s="815"/>
      <c r="TUP4" s="815"/>
      <c r="TUQ4" s="815"/>
      <c r="TUR4" s="815"/>
      <c r="TUS4" s="815"/>
      <c r="TUT4" s="815"/>
      <c r="TUU4" s="815"/>
      <c r="TUV4" s="815"/>
      <c r="TUW4" s="815"/>
      <c r="TUX4" s="815"/>
      <c r="TUY4" s="815"/>
      <c r="TUZ4" s="815"/>
      <c r="TVA4" s="815"/>
      <c r="TVB4" s="815"/>
      <c r="TVC4" s="815"/>
      <c r="TVD4" s="815"/>
      <c r="TVE4" s="815"/>
      <c r="TVF4" s="815"/>
      <c r="TVG4" s="815"/>
      <c r="TVH4" s="815"/>
      <c r="TVI4" s="815"/>
      <c r="TVJ4" s="815"/>
      <c r="TVK4" s="815"/>
      <c r="TVL4" s="815"/>
      <c r="TVM4" s="815"/>
      <c r="TVN4" s="815"/>
      <c r="TVO4" s="815"/>
      <c r="TVP4" s="815"/>
      <c r="TVQ4" s="815"/>
      <c r="TVR4" s="815"/>
      <c r="TVS4" s="815"/>
      <c r="TVT4" s="815"/>
      <c r="TVU4" s="815"/>
      <c r="TVV4" s="815"/>
      <c r="TVW4" s="815"/>
      <c r="TVX4" s="815"/>
      <c r="TVY4" s="815"/>
      <c r="TVZ4" s="815"/>
      <c r="TWA4" s="815"/>
      <c r="TWB4" s="815"/>
      <c r="TWC4" s="815"/>
      <c r="TWD4" s="815"/>
      <c r="TWE4" s="815"/>
      <c r="TWF4" s="815"/>
      <c r="TWG4" s="815"/>
      <c r="TWH4" s="815"/>
      <c r="TWI4" s="815"/>
      <c r="TWJ4" s="815"/>
      <c r="TWK4" s="815"/>
      <c r="TWL4" s="815"/>
      <c r="TWM4" s="815"/>
      <c r="TWN4" s="815"/>
      <c r="TWO4" s="815"/>
      <c r="TWP4" s="815"/>
      <c r="TWQ4" s="815"/>
      <c r="TWR4" s="815"/>
      <c r="TWS4" s="815"/>
      <c r="TWT4" s="815"/>
      <c r="TWU4" s="815"/>
      <c r="TWV4" s="815"/>
      <c r="TWW4" s="815"/>
      <c r="TWX4" s="815"/>
      <c r="TWY4" s="815"/>
      <c r="TWZ4" s="815"/>
      <c r="TXA4" s="815"/>
      <c r="TXB4" s="815"/>
      <c r="TXC4" s="815"/>
      <c r="TXD4" s="815"/>
      <c r="TXE4" s="815"/>
      <c r="TXF4" s="815"/>
      <c r="TXG4" s="815"/>
      <c r="TXH4" s="815"/>
      <c r="TXI4" s="815"/>
      <c r="TXJ4" s="815"/>
      <c r="TXK4" s="815"/>
      <c r="TXL4" s="815"/>
      <c r="TXM4" s="815"/>
      <c r="TXN4" s="815"/>
      <c r="TXO4" s="815"/>
      <c r="TXP4" s="815"/>
      <c r="TXQ4" s="815"/>
      <c r="TXR4" s="815"/>
      <c r="TXS4" s="815"/>
      <c r="TXT4" s="815"/>
      <c r="TXU4" s="815"/>
      <c r="TXV4" s="815"/>
      <c r="TXW4" s="815"/>
      <c r="TXX4" s="815"/>
      <c r="TXY4" s="815"/>
      <c r="TXZ4" s="815"/>
      <c r="TYA4" s="815"/>
      <c r="TYB4" s="815"/>
      <c r="TYC4" s="815"/>
      <c r="TYD4" s="815"/>
      <c r="TYE4" s="815"/>
      <c r="TYF4" s="815"/>
      <c r="TYG4" s="815"/>
      <c r="TYH4" s="815"/>
      <c r="TYI4" s="815"/>
      <c r="TYJ4" s="815"/>
      <c r="TYK4" s="815"/>
      <c r="TYL4" s="815"/>
      <c r="TYM4" s="815"/>
      <c r="TYN4" s="815"/>
      <c r="TYO4" s="815"/>
      <c r="TYP4" s="815"/>
      <c r="TYQ4" s="815"/>
      <c r="TYR4" s="815"/>
      <c r="TYS4" s="815"/>
      <c r="TYT4" s="815"/>
      <c r="TYU4" s="815"/>
      <c r="TYV4" s="815"/>
      <c r="TYW4" s="815"/>
      <c r="TYX4" s="815"/>
      <c r="TYY4" s="815"/>
      <c r="TYZ4" s="815"/>
      <c r="TZA4" s="815"/>
      <c r="TZB4" s="815"/>
      <c r="TZC4" s="815"/>
      <c r="TZD4" s="815"/>
      <c r="TZE4" s="815"/>
      <c r="TZF4" s="815"/>
      <c r="TZG4" s="815"/>
      <c r="TZH4" s="815"/>
      <c r="TZI4" s="815"/>
      <c r="TZJ4" s="815"/>
      <c r="TZK4" s="815"/>
      <c r="TZL4" s="815"/>
      <c r="TZM4" s="815"/>
      <c r="TZN4" s="815"/>
      <c r="TZO4" s="815"/>
      <c r="TZP4" s="815"/>
      <c r="TZQ4" s="815"/>
      <c r="TZR4" s="815"/>
      <c r="TZS4" s="815"/>
      <c r="TZT4" s="815"/>
      <c r="TZU4" s="815"/>
      <c r="TZV4" s="815"/>
      <c r="TZW4" s="815"/>
      <c r="TZX4" s="815"/>
      <c r="TZY4" s="815"/>
      <c r="TZZ4" s="815"/>
      <c r="UAA4" s="815"/>
      <c r="UAB4" s="815"/>
      <c r="UAC4" s="815"/>
      <c r="UAD4" s="815"/>
      <c r="UAE4" s="815"/>
      <c r="UAF4" s="815"/>
      <c r="UAG4" s="815"/>
      <c r="UAH4" s="815"/>
      <c r="UAI4" s="815"/>
      <c r="UAJ4" s="815"/>
      <c r="UAK4" s="815"/>
      <c r="UAL4" s="815"/>
      <c r="UAM4" s="815"/>
      <c r="UAN4" s="815"/>
      <c r="UAO4" s="815"/>
      <c r="UAP4" s="815"/>
      <c r="UAQ4" s="815"/>
      <c r="UAR4" s="815"/>
      <c r="UAS4" s="815"/>
      <c r="UAT4" s="815"/>
      <c r="UAU4" s="815"/>
      <c r="UAV4" s="815"/>
      <c r="UAW4" s="815"/>
      <c r="UAX4" s="815"/>
      <c r="UAY4" s="815"/>
      <c r="UAZ4" s="815"/>
      <c r="UBA4" s="815"/>
      <c r="UBB4" s="815"/>
      <c r="UBC4" s="815"/>
      <c r="UBD4" s="815"/>
      <c r="UBE4" s="815"/>
      <c r="UBF4" s="815"/>
      <c r="UBG4" s="815"/>
      <c r="UBH4" s="815"/>
      <c r="UBI4" s="815"/>
      <c r="UBJ4" s="815"/>
      <c r="UBK4" s="815"/>
      <c r="UBL4" s="815"/>
      <c r="UBM4" s="815"/>
      <c r="UBN4" s="815"/>
      <c r="UBO4" s="815"/>
      <c r="UBP4" s="815"/>
      <c r="UBQ4" s="815"/>
      <c r="UBR4" s="815"/>
      <c r="UBS4" s="815"/>
      <c r="UBT4" s="815"/>
      <c r="UBU4" s="815"/>
      <c r="UBV4" s="815"/>
      <c r="UBW4" s="815"/>
      <c r="UBX4" s="815"/>
      <c r="UBY4" s="815"/>
      <c r="UBZ4" s="815"/>
      <c r="UCA4" s="815"/>
      <c r="UCB4" s="815"/>
      <c r="UCC4" s="815"/>
      <c r="UCD4" s="815"/>
      <c r="UCE4" s="815"/>
      <c r="UCF4" s="815"/>
      <c r="UCG4" s="815"/>
      <c r="UCH4" s="815"/>
      <c r="UCI4" s="815"/>
      <c r="UCJ4" s="815"/>
      <c r="UCK4" s="815"/>
      <c r="UCL4" s="815"/>
      <c r="UCM4" s="815"/>
      <c r="UCN4" s="815"/>
      <c r="UCO4" s="815"/>
      <c r="UCP4" s="815"/>
      <c r="UCQ4" s="815"/>
      <c r="UCR4" s="815"/>
      <c r="UCS4" s="815"/>
      <c r="UCT4" s="815"/>
      <c r="UCU4" s="815"/>
      <c r="UCV4" s="815"/>
      <c r="UCW4" s="815"/>
      <c r="UCX4" s="815"/>
      <c r="UCY4" s="815"/>
      <c r="UCZ4" s="815"/>
      <c r="UDA4" s="815"/>
      <c r="UDB4" s="815"/>
      <c r="UDC4" s="815"/>
      <c r="UDD4" s="815"/>
      <c r="UDE4" s="815"/>
      <c r="UDF4" s="815"/>
      <c r="UDG4" s="815"/>
      <c r="UDH4" s="815"/>
      <c r="UDI4" s="815"/>
      <c r="UDJ4" s="815"/>
      <c r="UDK4" s="815"/>
      <c r="UDL4" s="815"/>
      <c r="UDM4" s="815"/>
      <c r="UDN4" s="815"/>
      <c r="UDO4" s="815"/>
      <c r="UDP4" s="815"/>
      <c r="UDQ4" s="815"/>
      <c r="UDR4" s="815"/>
      <c r="UDS4" s="815"/>
      <c r="UDT4" s="815"/>
      <c r="UDU4" s="815"/>
      <c r="UDV4" s="815"/>
      <c r="UDW4" s="815"/>
      <c r="UDX4" s="815"/>
      <c r="UDY4" s="815"/>
      <c r="UDZ4" s="815"/>
      <c r="UEA4" s="815"/>
      <c r="UEB4" s="815"/>
      <c r="UEC4" s="815"/>
      <c r="UED4" s="815"/>
      <c r="UEE4" s="815"/>
      <c r="UEF4" s="815"/>
      <c r="UEG4" s="815"/>
      <c r="UEH4" s="815"/>
      <c r="UEI4" s="815"/>
      <c r="UEJ4" s="815"/>
      <c r="UEK4" s="815"/>
      <c r="UEL4" s="815"/>
      <c r="UEM4" s="815"/>
      <c r="UEN4" s="815"/>
      <c r="UEO4" s="815"/>
      <c r="UEP4" s="815"/>
      <c r="UEQ4" s="815"/>
      <c r="UER4" s="815"/>
      <c r="UES4" s="815"/>
      <c r="UET4" s="815"/>
      <c r="UEU4" s="815"/>
      <c r="UEV4" s="815"/>
      <c r="UEW4" s="815"/>
      <c r="UEX4" s="815"/>
      <c r="UEY4" s="815"/>
      <c r="UEZ4" s="815"/>
      <c r="UFA4" s="815"/>
      <c r="UFB4" s="815"/>
      <c r="UFC4" s="815"/>
      <c r="UFD4" s="815"/>
      <c r="UFE4" s="815"/>
      <c r="UFF4" s="815"/>
      <c r="UFG4" s="815"/>
      <c r="UFH4" s="815"/>
      <c r="UFI4" s="815"/>
      <c r="UFJ4" s="815"/>
      <c r="UFK4" s="815"/>
      <c r="UFL4" s="815"/>
      <c r="UFM4" s="815"/>
      <c r="UFN4" s="815"/>
      <c r="UFO4" s="815"/>
      <c r="UFP4" s="815"/>
      <c r="UFQ4" s="815"/>
      <c r="UFR4" s="815"/>
      <c r="UFS4" s="815"/>
      <c r="UFT4" s="815"/>
      <c r="UFU4" s="815"/>
      <c r="UFV4" s="815"/>
      <c r="UFW4" s="815"/>
      <c r="UFX4" s="815"/>
      <c r="UFY4" s="815"/>
      <c r="UFZ4" s="815"/>
      <c r="UGA4" s="815"/>
      <c r="UGB4" s="815"/>
      <c r="UGC4" s="815"/>
      <c r="UGD4" s="815"/>
      <c r="UGE4" s="815"/>
      <c r="UGF4" s="815"/>
      <c r="UGG4" s="815"/>
      <c r="UGH4" s="815"/>
      <c r="UGI4" s="815"/>
      <c r="UGJ4" s="815"/>
      <c r="UGK4" s="815"/>
      <c r="UGL4" s="815"/>
      <c r="UGM4" s="815"/>
      <c r="UGN4" s="815"/>
      <c r="UGO4" s="815"/>
      <c r="UGP4" s="815"/>
      <c r="UGQ4" s="815"/>
      <c r="UGR4" s="815"/>
      <c r="UGS4" s="815"/>
      <c r="UGT4" s="815"/>
      <c r="UGU4" s="815"/>
      <c r="UGV4" s="815"/>
      <c r="UGW4" s="815"/>
      <c r="UGX4" s="815"/>
      <c r="UGY4" s="815"/>
      <c r="UGZ4" s="815"/>
      <c r="UHA4" s="815"/>
      <c r="UHB4" s="815"/>
      <c r="UHC4" s="815"/>
      <c r="UHD4" s="815"/>
      <c r="UHE4" s="815"/>
      <c r="UHF4" s="815"/>
      <c r="UHG4" s="815"/>
      <c r="UHH4" s="815"/>
      <c r="UHI4" s="815"/>
      <c r="UHJ4" s="815"/>
      <c r="UHK4" s="815"/>
      <c r="UHL4" s="815"/>
      <c r="UHM4" s="815"/>
      <c r="UHN4" s="815"/>
      <c r="UHO4" s="815"/>
      <c r="UHP4" s="815"/>
      <c r="UHQ4" s="815"/>
      <c r="UHR4" s="815"/>
      <c r="UHS4" s="815"/>
      <c r="UHT4" s="815"/>
      <c r="UHU4" s="815"/>
      <c r="UHV4" s="815"/>
      <c r="UHW4" s="815"/>
      <c r="UHX4" s="815"/>
      <c r="UHY4" s="815"/>
      <c r="UHZ4" s="815"/>
      <c r="UIA4" s="815"/>
      <c r="UIB4" s="815"/>
      <c r="UIC4" s="815"/>
      <c r="UID4" s="815"/>
      <c r="UIE4" s="815"/>
      <c r="UIF4" s="815"/>
      <c r="UIG4" s="815"/>
      <c r="UIH4" s="815"/>
      <c r="UII4" s="815"/>
      <c r="UIJ4" s="815"/>
      <c r="UIK4" s="815"/>
      <c r="UIL4" s="815"/>
      <c r="UIM4" s="815"/>
      <c r="UIN4" s="815"/>
      <c r="UIO4" s="815"/>
      <c r="UIP4" s="815"/>
      <c r="UIQ4" s="815"/>
      <c r="UIR4" s="815"/>
      <c r="UIS4" s="815"/>
      <c r="UIT4" s="815"/>
      <c r="UIU4" s="815"/>
      <c r="UIV4" s="815"/>
      <c r="UIW4" s="815"/>
      <c r="UIX4" s="815"/>
      <c r="UIY4" s="815"/>
      <c r="UIZ4" s="815"/>
      <c r="UJA4" s="815"/>
      <c r="UJB4" s="815"/>
      <c r="UJC4" s="815"/>
      <c r="UJD4" s="815"/>
      <c r="UJE4" s="815"/>
      <c r="UJF4" s="815"/>
      <c r="UJG4" s="815"/>
      <c r="UJH4" s="815"/>
      <c r="UJI4" s="815"/>
      <c r="UJJ4" s="815"/>
      <c r="UJK4" s="815"/>
      <c r="UJL4" s="815"/>
      <c r="UJM4" s="815"/>
      <c r="UJN4" s="815"/>
      <c r="UJO4" s="815"/>
      <c r="UJP4" s="815"/>
      <c r="UJQ4" s="815"/>
      <c r="UJR4" s="815"/>
      <c r="UJS4" s="815"/>
      <c r="UJT4" s="815"/>
      <c r="UJU4" s="815"/>
      <c r="UJV4" s="815"/>
      <c r="UJW4" s="815"/>
      <c r="UJX4" s="815"/>
      <c r="UJY4" s="815"/>
      <c r="UJZ4" s="815"/>
      <c r="UKA4" s="815"/>
      <c r="UKB4" s="815"/>
      <c r="UKC4" s="815"/>
      <c r="UKD4" s="815"/>
      <c r="UKE4" s="815"/>
      <c r="UKF4" s="815"/>
      <c r="UKG4" s="815"/>
      <c r="UKH4" s="815"/>
      <c r="UKI4" s="815"/>
      <c r="UKJ4" s="815"/>
      <c r="UKK4" s="815"/>
      <c r="UKL4" s="815"/>
      <c r="UKM4" s="815"/>
      <c r="UKN4" s="815"/>
      <c r="UKO4" s="815"/>
      <c r="UKP4" s="815"/>
      <c r="UKQ4" s="815"/>
      <c r="UKR4" s="815"/>
      <c r="UKS4" s="815"/>
      <c r="UKT4" s="815"/>
      <c r="UKU4" s="815"/>
      <c r="UKV4" s="815"/>
      <c r="UKW4" s="815"/>
      <c r="UKX4" s="815"/>
      <c r="UKY4" s="815"/>
      <c r="UKZ4" s="815"/>
      <c r="ULA4" s="815"/>
      <c r="ULB4" s="815"/>
      <c r="ULC4" s="815"/>
      <c r="ULD4" s="815"/>
      <c r="ULE4" s="815"/>
      <c r="ULF4" s="815"/>
      <c r="ULG4" s="815"/>
      <c r="ULH4" s="815"/>
      <c r="ULI4" s="815"/>
      <c r="ULJ4" s="815"/>
      <c r="ULK4" s="815"/>
      <c r="ULL4" s="815"/>
      <c r="ULM4" s="815"/>
      <c r="ULN4" s="815"/>
      <c r="ULO4" s="815"/>
      <c r="ULP4" s="815"/>
      <c r="ULQ4" s="815"/>
      <c r="ULR4" s="815"/>
      <c r="ULS4" s="815"/>
      <c r="ULT4" s="815"/>
      <c r="ULU4" s="815"/>
      <c r="ULV4" s="815"/>
      <c r="ULW4" s="815"/>
      <c r="ULX4" s="815"/>
      <c r="ULY4" s="815"/>
      <c r="ULZ4" s="815"/>
      <c r="UMA4" s="815"/>
      <c r="UMB4" s="815"/>
      <c r="UMC4" s="815"/>
      <c r="UMD4" s="815"/>
      <c r="UME4" s="815"/>
      <c r="UMF4" s="815"/>
      <c r="UMG4" s="815"/>
      <c r="UMH4" s="815"/>
      <c r="UMI4" s="815"/>
      <c r="UMJ4" s="815"/>
      <c r="UMK4" s="815"/>
      <c r="UML4" s="815"/>
      <c r="UMM4" s="815"/>
      <c r="UMN4" s="815"/>
      <c r="UMO4" s="815"/>
      <c r="UMP4" s="815"/>
      <c r="UMQ4" s="815"/>
      <c r="UMR4" s="815"/>
      <c r="UMS4" s="815"/>
      <c r="UMT4" s="815"/>
      <c r="UMU4" s="815"/>
      <c r="UMV4" s="815"/>
      <c r="UMW4" s="815"/>
      <c r="UMX4" s="815"/>
      <c r="UMY4" s="815"/>
      <c r="UMZ4" s="815"/>
      <c r="UNA4" s="815"/>
      <c r="UNB4" s="815"/>
      <c r="UNC4" s="815"/>
      <c r="UND4" s="815"/>
      <c r="UNE4" s="815"/>
      <c r="UNF4" s="815"/>
      <c r="UNG4" s="815"/>
      <c r="UNH4" s="815"/>
      <c r="UNI4" s="815"/>
      <c r="UNJ4" s="815"/>
      <c r="UNK4" s="815"/>
      <c r="UNL4" s="815"/>
      <c r="UNM4" s="815"/>
      <c r="UNN4" s="815"/>
      <c r="UNO4" s="815"/>
      <c r="UNP4" s="815"/>
      <c r="UNQ4" s="815"/>
      <c r="UNR4" s="815"/>
      <c r="UNS4" s="815"/>
      <c r="UNT4" s="815"/>
      <c r="UNU4" s="815"/>
      <c r="UNV4" s="815"/>
      <c r="UNW4" s="815"/>
      <c r="UNX4" s="815"/>
      <c r="UNY4" s="815"/>
      <c r="UNZ4" s="815"/>
      <c r="UOA4" s="815"/>
      <c r="UOB4" s="815"/>
      <c r="UOC4" s="815"/>
      <c r="UOD4" s="815"/>
      <c r="UOE4" s="815"/>
      <c r="UOF4" s="815"/>
      <c r="UOG4" s="815"/>
      <c r="UOH4" s="815"/>
      <c r="UOI4" s="815"/>
      <c r="UOJ4" s="815"/>
      <c r="UOK4" s="815"/>
      <c r="UOL4" s="815"/>
      <c r="UOM4" s="815"/>
      <c r="UON4" s="815"/>
      <c r="UOO4" s="815"/>
      <c r="UOP4" s="815"/>
      <c r="UOQ4" s="815"/>
      <c r="UOR4" s="815"/>
      <c r="UOS4" s="815"/>
      <c r="UOT4" s="815"/>
      <c r="UOU4" s="815"/>
      <c r="UOV4" s="815"/>
      <c r="UOW4" s="815"/>
      <c r="UOX4" s="815"/>
      <c r="UOY4" s="815"/>
      <c r="UOZ4" s="815"/>
      <c r="UPA4" s="815"/>
      <c r="UPB4" s="815"/>
      <c r="UPC4" s="815"/>
      <c r="UPD4" s="815"/>
      <c r="UPE4" s="815"/>
      <c r="UPF4" s="815"/>
      <c r="UPG4" s="815"/>
      <c r="UPH4" s="815"/>
      <c r="UPI4" s="815"/>
      <c r="UPJ4" s="815"/>
      <c r="UPK4" s="815"/>
      <c r="UPL4" s="815"/>
      <c r="UPM4" s="815"/>
      <c r="UPN4" s="815"/>
      <c r="UPO4" s="815"/>
      <c r="UPP4" s="815"/>
      <c r="UPQ4" s="815"/>
      <c r="UPR4" s="815"/>
      <c r="UPS4" s="815"/>
      <c r="UPT4" s="815"/>
      <c r="UPU4" s="815"/>
      <c r="UPV4" s="815"/>
      <c r="UPW4" s="815"/>
      <c r="UPX4" s="815"/>
      <c r="UPY4" s="815"/>
      <c r="UPZ4" s="815"/>
      <c r="UQA4" s="815"/>
      <c r="UQB4" s="815"/>
      <c r="UQC4" s="815"/>
      <c r="UQD4" s="815"/>
      <c r="UQE4" s="815"/>
      <c r="UQF4" s="815"/>
      <c r="UQG4" s="815"/>
      <c r="UQH4" s="815"/>
      <c r="UQI4" s="815"/>
      <c r="UQJ4" s="815"/>
      <c r="UQK4" s="815"/>
      <c r="UQL4" s="815"/>
      <c r="UQM4" s="815"/>
      <c r="UQN4" s="815"/>
      <c r="UQO4" s="815"/>
      <c r="UQP4" s="815"/>
      <c r="UQQ4" s="815"/>
      <c r="UQR4" s="815"/>
      <c r="UQS4" s="815"/>
      <c r="UQT4" s="815"/>
      <c r="UQU4" s="815"/>
      <c r="UQV4" s="815"/>
      <c r="UQW4" s="815"/>
      <c r="UQX4" s="815"/>
      <c r="UQY4" s="815"/>
      <c r="UQZ4" s="815"/>
      <c r="URA4" s="815"/>
      <c r="URB4" s="815"/>
      <c r="URC4" s="815"/>
      <c r="URD4" s="815"/>
      <c r="URE4" s="815"/>
      <c r="URF4" s="815"/>
      <c r="URG4" s="815"/>
      <c r="URH4" s="815"/>
      <c r="URI4" s="815"/>
      <c r="URJ4" s="815"/>
      <c r="URK4" s="815"/>
      <c r="URL4" s="815"/>
      <c r="URM4" s="815"/>
      <c r="URN4" s="815"/>
      <c r="URO4" s="815"/>
      <c r="URP4" s="815"/>
      <c r="URQ4" s="815"/>
      <c r="URR4" s="815"/>
      <c r="URS4" s="815"/>
      <c r="URT4" s="815"/>
      <c r="URU4" s="815"/>
      <c r="URV4" s="815"/>
      <c r="URW4" s="815"/>
      <c r="URX4" s="815"/>
      <c r="URY4" s="815"/>
      <c r="URZ4" s="815"/>
      <c r="USA4" s="815"/>
      <c r="USB4" s="815"/>
      <c r="USC4" s="815"/>
      <c r="USD4" s="815"/>
      <c r="USE4" s="815"/>
      <c r="USF4" s="815"/>
      <c r="USG4" s="815"/>
      <c r="USH4" s="815"/>
      <c r="USI4" s="815"/>
      <c r="USJ4" s="815"/>
      <c r="USK4" s="815"/>
      <c r="USL4" s="815"/>
      <c r="USM4" s="815"/>
      <c r="USN4" s="815"/>
      <c r="USO4" s="815"/>
      <c r="USP4" s="815"/>
      <c r="USQ4" s="815"/>
      <c r="USR4" s="815"/>
      <c r="USS4" s="815"/>
      <c r="UST4" s="815"/>
      <c r="USU4" s="815"/>
      <c r="USV4" s="815"/>
      <c r="USW4" s="815"/>
      <c r="USX4" s="815"/>
      <c r="USY4" s="815"/>
      <c r="USZ4" s="815"/>
      <c r="UTA4" s="815"/>
      <c r="UTB4" s="815"/>
      <c r="UTC4" s="815"/>
      <c r="UTD4" s="815"/>
      <c r="UTE4" s="815"/>
      <c r="UTF4" s="815"/>
      <c r="UTG4" s="815"/>
      <c r="UTH4" s="815"/>
      <c r="UTI4" s="815"/>
      <c r="UTJ4" s="815"/>
      <c r="UTK4" s="815"/>
      <c r="UTL4" s="815"/>
      <c r="UTM4" s="815"/>
      <c r="UTN4" s="815"/>
      <c r="UTO4" s="815"/>
      <c r="UTP4" s="815"/>
      <c r="UTQ4" s="815"/>
      <c r="UTR4" s="815"/>
      <c r="UTS4" s="815"/>
      <c r="UTT4" s="815"/>
      <c r="UTU4" s="815"/>
      <c r="UTV4" s="815"/>
      <c r="UTW4" s="815"/>
      <c r="UTX4" s="815"/>
      <c r="UTY4" s="815"/>
      <c r="UTZ4" s="815"/>
      <c r="UUA4" s="815"/>
      <c r="UUB4" s="815"/>
      <c r="UUC4" s="815"/>
      <c r="UUD4" s="815"/>
      <c r="UUE4" s="815"/>
      <c r="UUF4" s="815"/>
      <c r="UUG4" s="815"/>
      <c r="UUH4" s="815"/>
      <c r="UUI4" s="815"/>
      <c r="UUJ4" s="815"/>
      <c r="UUK4" s="815"/>
      <c r="UUL4" s="815"/>
      <c r="UUM4" s="815"/>
      <c r="UUN4" s="815"/>
      <c r="UUO4" s="815"/>
      <c r="UUP4" s="815"/>
      <c r="UUQ4" s="815"/>
      <c r="UUR4" s="815"/>
      <c r="UUS4" s="815"/>
      <c r="UUT4" s="815"/>
      <c r="UUU4" s="815"/>
      <c r="UUV4" s="815"/>
      <c r="UUW4" s="815"/>
      <c r="UUX4" s="815"/>
      <c r="UUY4" s="815"/>
      <c r="UUZ4" s="815"/>
      <c r="UVA4" s="815"/>
      <c r="UVB4" s="815"/>
      <c r="UVC4" s="815"/>
      <c r="UVD4" s="815"/>
      <c r="UVE4" s="815"/>
      <c r="UVF4" s="815"/>
      <c r="UVG4" s="815"/>
      <c r="UVH4" s="815"/>
      <c r="UVI4" s="815"/>
      <c r="UVJ4" s="815"/>
      <c r="UVK4" s="815"/>
      <c r="UVL4" s="815"/>
      <c r="UVM4" s="815"/>
      <c r="UVN4" s="815"/>
      <c r="UVO4" s="815"/>
      <c r="UVP4" s="815"/>
      <c r="UVQ4" s="815"/>
      <c r="UVR4" s="815"/>
      <c r="UVS4" s="815"/>
      <c r="UVT4" s="815"/>
      <c r="UVU4" s="815"/>
      <c r="UVV4" s="815"/>
      <c r="UVW4" s="815"/>
      <c r="UVX4" s="815"/>
      <c r="UVY4" s="815"/>
      <c r="UVZ4" s="815"/>
      <c r="UWA4" s="815"/>
      <c r="UWB4" s="815"/>
      <c r="UWC4" s="815"/>
      <c r="UWD4" s="815"/>
      <c r="UWE4" s="815"/>
      <c r="UWF4" s="815"/>
      <c r="UWG4" s="815"/>
      <c r="UWH4" s="815"/>
      <c r="UWI4" s="815"/>
      <c r="UWJ4" s="815"/>
      <c r="UWK4" s="815"/>
      <c r="UWL4" s="815"/>
      <c r="UWM4" s="815"/>
      <c r="UWN4" s="815"/>
      <c r="UWO4" s="815"/>
      <c r="UWP4" s="815"/>
      <c r="UWQ4" s="815"/>
      <c r="UWR4" s="815"/>
      <c r="UWS4" s="815"/>
      <c r="UWT4" s="815"/>
      <c r="UWU4" s="815"/>
      <c r="UWV4" s="815"/>
      <c r="UWW4" s="815"/>
      <c r="UWX4" s="815"/>
      <c r="UWY4" s="815"/>
      <c r="UWZ4" s="815"/>
      <c r="UXA4" s="815"/>
      <c r="UXB4" s="815"/>
      <c r="UXC4" s="815"/>
      <c r="UXD4" s="815"/>
      <c r="UXE4" s="815"/>
      <c r="UXF4" s="815"/>
      <c r="UXG4" s="815"/>
      <c r="UXH4" s="815"/>
      <c r="UXI4" s="815"/>
      <c r="UXJ4" s="815"/>
      <c r="UXK4" s="815"/>
      <c r="UXL4" s="815"/>
      <c r="UXM4" s="815"/>
      <c r="UXN4" s="815"/>
      <c r="UXO4" s="815"/>
      <c r="UXP4" s="815"/>
      <c r="UXQ4" s="815"/>
      <c r="UXR4" s="815"/>
      <c r="UXS4" s="815"/>
      <c r="UXT4" s="815"/>
      <c r="UXU4" s="815"/>
      <c r="UXV4" s="815"/>
      <c r="UXW4" s="815"/>
      <c r="UXX4" s="815"/>
      <c r="UXY4" s="815"/>
      <c r="UXZ4" s="815"/>
      <c r="UYA4" s="815"/>
      <c r="UYB4" s="815"/>
      <c r="UYC4" s="815"/>
      <c r="UYD4" s="815"/>
      <c r="UYE4" s="815"/>
      <c r="UYF4" s="815"/>
      <c r="UYG4" s="815"/>
      <c r="UYH4" s="815"/>
      <c r="UYI4" s="815"/>
      <c r="UYJ4" s="815"/>
      <c r="UYK4" s="815"/>
      <c r="UYL4" s="815"/>
      <c r="UYM4" s="815"/>
      <c r="UYN4" s="815"/>
      <c r="UYO4" s="815"/>
      <c r="UYP4" s="815"/>
      <c r="UYQ4" s="815"/>
      <c r="UYR4" s="815"/>
      <c r="UYS4" s="815"/>
      <c r="UYT4" s="815"/>
      <c r="UYU4" s="815"/>
      <c r="UYV4" s="815"/>
      <c r="UYW4" s="815"/>
      <c r="UYX4" s="815"/>
      <c r="UYY4" s="815"/>
      <c r="UYZ4" s="815"/>
      <c r="UZA4" s="815"/>
      <c r="UZB4" s="815"/>
      <c r="UZC4" s="815"/>
      <c r="UZD4" s="815"/>
      <c r="UZE4" s="815"/>
      <c r="UZF4" s="815"/>
      <c r="UZG4" s="815"/>
      <c r="UZH4" s="815"/>
      <c r="UZI4" s="815"/>
      <c r="UZJ4" s="815"/>
      <c r="UZK4" s="815"/>
      <c r="UZL4" s="815"/>
      <c r="UZM4" s="815"/>
      <c r="UZN4" s="815"/>
      <c r="UZO4" s="815"/>
      <c r="UZP4" s="815"/>
      <c r="UZQ4" s="815"/>
      <c r="UZR4" s="815"/>
      <c r="UZS4" s="815"/>
      <c r="UZT4" s="815"/>
      <c r="UZU4" s="815"/>
      <c r="UZV4" s="815"/>
      <c r="UZW4" s="815"/>
      <c r="UZX4" s="815"/>
      <c r="UZY4" s="815"/>
      <c r="UZZ4" s="815"/>
      <c r="VAA4" s="815"/>
      <c r="VAB4" s="815"/>
      <c r="VAC4" s="815"/>
      <c r="VAD4" s="815"/>
      <c r="VAE4" s="815"/>
      <c r="VAF4" s="815"/>
      <c r="VAG4" s="815"/>
      <c r="VAH4" s="815"/>
      <c r="VAI4" s="815"/>
      <c r="VAJ4" s="815"/>
      <c r="VAK4" s="815"/>
      <c r="VAL4" s="815"/>
      <c r="VAM4" s="815"/>
      <c r="VAN4" s="815"/>
      <c r="VAO4" s="815"/>
      <c r="VAP4" s="815"/>
      <c r="VAQ4" s="815"/>
      <c r="VAR4" s="815"/>
      <c r="VAS4" s="815"/>
      <c r="VAT4" s="815"/>
      <c r="VAU4" s="815"/>
      <c r="VAV4" s="815"/>
      <c r="VAW4" s="815"/>
      <c r="VAX4" s="815"/>
      <c r="VAY4" s="815"/>
      <c r="VAZ4" s="815"/>
      <c r="VBA4" s="815"/>
      <c r="VBB4" s="815"/>
      <c r="VBC4" s="815"/>
      <c r="VBD4" s="815"/>
      <c r="VBE4" s="815"/>
      <c r="VBF4" s="815"/>
      <c r="VBG4" s="815"/>
      <c r="VBH4" s="815"/>
      <c r="VBI4" s="815"/>
      <c r="VBJ4" s="815"/>
      <c r="VBK4" s="815"/>
      <c r="VBL4" s="815"/>
      <c r="VBM4" s="815"/>
      <c r="VBN4" s="815"/>
      <c r="VBO4" s="815"/>
      <c r="VBP4" s="815"/>
      <c r="VBQ4" s="815"/>
      <c r="VBR4" s="815"/>
      <c r="VBS4" s="815"/>
      <c r="VBT4" s="815"/>
      <c r="VBU4" s="815"/>
      <c r="VBV4" s="815"/>
      <c r="VBW4" s="815"/>
      <c r="VBX4" s="815"/>
      <c r="VBY4" s="815"/>
      <c r="VBZ4" s="815"/>
      <c r="VCA4" s="815"/>
      <c r="VCB4" s="815"/>
      <c r="VCC4" s="815"/>
      <c r="VCD4" s="815"/>
      <c r="VCE4" s="815"/>
      <c r="VCF4" s="815"/>
      <c r="VCG4" s="815"/>
      <c r="VCH4" s="815"/>
      <c r="VCI4" s="815"/>
      <c r="VCJ4" s="815"/>
      <c r="VCK4" s="815"/>
      <c r="VCL4" s="815"/>
      <c r="VCM4" s="815"/>
      <c r="VCN4" s="815"/>
      <c r="VCO4" s="815"/>
      <c r="VCP4" s="815"/>
      <c r="VCQ4" s="815"/>
      <c r="VCR4" s="815"/>
      <c r="VCS4" s="815"/>
      <c r="VCT4" s="815"/>
      <c r="VCU4" s="815"/>
      <c r="VCV4" s="815"/>
      <c r="VCW4" s="815"/>
      <c r="VCX4" s="815"/>
      <c r="VCY4" s="815"/>
      <c r="VCZ4" s="815"/>
      <c r="VDA4" s="815"/>
      <c r="VDB4" s="815"/>
      <c r="VDC4" s="815"/>
      <c r="VDD4" s="815"/>
      <c r="VDE4" s="815"/>
      <c r="VDF4" s="815"/>
      <c r="VDG4" s="815"/>
      <c r="VDH4" s="815"/>
      <c r="VDI4" s="815"/>
      <c r="VDJ4" s="815"/>
      <c r="VDK4" s="815"/>
      <c r="VDL4" s="815"/>
      <c r="VDM4" s="815"/>
      <c r="VDN4" s="815"/>
      <c r="VDO4" s="815"/>
      <c r="VDP4" s="815"/>
      <c r="VDQ4" s="815"/>
      <c r="VDR4" s="815"/>
      <c r="VDS4" s="815"/>
      <c r="VDT4" s="815"/>
      <c r="VDU4" s="815"/>
      <c r="VDV4" s="815"/>
      <c r="VDW4" s="815"/>
      <c r="VDX4" s="815"/>
      <c r="VDY4" s="815"/>
      <c r="VDZ4" s="815"/>
      <c r="VEA4" s="815"/>
      <c r="VEB4" s="815"/>
      <c r="VEC4" s="815"/>
      <c r="VED4" s="815"/>
      <c r="VEE4" s="815"/>
      <c r="VEF4" s="815"/>
      <c r="VEG4" s="815"/>
      <c r="VEH4" s="815"/>
      <c r="VEI4" s="815"/>
      <c r="VEJ4" s="815"/>
      <c r="VEK4" s="815"/>
      <c r="VEL4" s="815"/>
      <c r="VEM4" s="815"/>
      <c r="VEN4" s="815"/>
      <c r="VEO4" s="815"/>
      <c r="VEP4" s="815"/>
      <c r="VEQ4" s="815"/>
      <c r="VER4" s="815"/>
      <c r="VES4" s="815"/>
      <c r="VET4" s="815"/>
      <c r="VEU4" s="815"/>
      <c r="VEV4" s="815"/>
      <c r="VEW4" s="815"/>
      <c r="VEX4" s="815"/>
      <c r="VEY4" s="815"/>
      <c r="VEZ4" s="815"/>
      <c r="VFA4" s="815"/>
      <c r="VFB4" s="815"/>
      <c r="VFC4" s="815"/>
      <c r="VFD4" s="815"/>
      <c r="VFE4" s="815"/>
      <c r="VFF4" s="815"/>
      <c r="VFG4" s="815"/>
      <c r="VFH4" s="815"/>
      <c r="VFI4" s="815"/>
      <c r="VFJ4" s="815"/>
      <c r="VFK4" s="815"/>
      <c r="VFL4" s="815"/>
      <c r="VFM4" s="815"/>
      <c r="VFN4" s="815"/>
      <c r="VFO4" s="815"/>
      <c r="VFP4" s="815"/>
      <c r="VFQ4" s="815"/>
      <c r="VFR4" s="815"/>
      <c r="VFS4" s="815"/>
      <c r="VFT4" s="815"/>
      <c r="VFU4" s="815"/>
      <c r="VFV4" s="815"/>
      <c r="VFW4" s="815"/>
      <c r="VFX4" s="815"/>
      <c r="VFY4" s="815"/>
      <c r="VFZ4" s="815"/>
      <c r="VGA4" s="815"/>
      <c r="VGB4" s="815"/>
      <c r="VGC4" s="815"/>
      <c r="VGD4" s="815"/>
      <c r="VGE4" s="815"/>
      <c r="VGF4" s="815"/>
      <c r="VGG4" s="815"/>
      <c r="VGH4" s="815"/>
      <c r="VGI4" s="815"/>
      <c r="VGJ4" s="815"/>
      <c r="VGK4" s="815"/>
      <c r="VGL4" s="815"/>
      <c r="VGM4" s="815"/>
      <c r="VGN4" s="815"/>
      <c r="VGO4" s="815"/>
      <c r="VGP4" s="815"/>
      <c r="VGQ4" s="815"/>
      <c r="VGR4" s="815"/>
      <c r="VGS4" s="815"/>
      <c r="VGT4" s="815"/>
      <c r="VGU4" s="815"/>
      <c r="VGV4" s="815"/>
      <c r="VGW4" s="815"/>
      <c r="VGX4" s="815"/>
      <c r="VGY4" s="815"/>
      <c r="VGZ4" s="815"/>
      <c r="VHA4" s="815"/>
      <c r="VHB4" s="815"/>
      <c r="VHC4" s="815"/>
      <c r="VHD4" s="815"/>
      <c r="VHE4" s="815"/>
      <c r="VHF4" s="815"/>
      <c r="VHG4" s="815"/>
      <c r="VHH4" s="815"/>
      <c r="VHI4" s="815"/>
      <c r="VHJ4" s="815"/>
      <c r="VHK4" s="815"/>
      <c r="VHL4" s="815"/>
      <c r="VHM4" s="815"/>
      <c r="VHN4" s="815"/>
      <c r="VHO4" s="815"/>
      <c r="VHP4" s="815"/>
      <c r="VHQ4" s="815"/>
      <c r="VHR4" s="815"/>
      <c r="VHS4" s="815"/>
      <c r="VHT4" s="815"/>
      <c r="VHU4" s="815"/>
      <c r="VHV4" s="815"/>
      <c r="VHW4" s="815"/>
      <c r="VHX4" s="815"/>
      <c r="VHY4" s="815"/>
      <c r="VHZ4" s="815"/>
      <c r="VIA4" s="815"/>
      <c r="VIB4" s="815"/>
      <c r="VIC4" s="815"/>
      <c r="VID4" s="815"/>
      <c r="VIE4" s="815"/>
      <c r="VIF4" s="815"/>
      <c r="VIG4" s="815"/>
      <c r="VIH4" s="815"/>
      <c r="VII4" s="815"/>
      <c r="VIJ4" s="815"/>
      <c r="VIK4" s="815"/>
      <c r="VIL4" s="815"/>
      <c r="VIM4" s="815"/>
      <c r="VIN4" s="815"/>
      <c r="VIO4" s="815"/>
      <c r="VIP4" s="815"/>
      <c r="VIQ4" s="815"/>
      <c r="VIR4" s="815"/>
      <c r="VIS4" s="815"/>
      <c r="VIT4" s="815"/>
      <c r="VIU4" s="815"/>
      <c r="VIV4" s="815"/>
      <c r="VIW4" s="815"/>
      <c r="VIX4" s="815"/>
      <c r="VIY4" s="815"/>
      <c r="VIZ4" s="815"/>
      <c r="VJA4" s="815"/>
      <c r="VJB4" s="815"/>
      <c r="VJC4" s="815"/>
      <c r="VJD4" s="815"/>
      <c r="VJE4" s="815"/>
      <c r="VJF4" s="815"/>
      <c r="VJG4" s="815"/>
      <c r="VJH4" s="815"/>
      <c r="VJI4" s="815"/>
      <c r="VJJ4" s="815"/>
      <c r="VJK4" s="815"/>
      <c r="VJL4" s="815"/>
      <c r="VJM4" s="815"/>
      <c r="VJN4" s="815"/>
      <c r="VJO4" s="815"/>
      <c r="VJP4" s="815"/>
      <c r="VJQ4" s="815"/>
      <c r="VJR4" s="815"/>
      <c r="VJS4" s="815"/>
      <c r="VJT4" s="815"/>
      <c r="VJU4" s="815"/>
      <c r="VJV4" s="815"/>
      <c r="VJW4" s="815"/>
      <c r="VJX4" s="815"/>
      <c r="VJY4" s="815"/>
      <c r="VJZ4" s="815"/>
      <c r="VKA4" s="815"/>
      <c r="VKB4" s="815"/>
      <c r="VKC4" s="815"/>
      <c r="VKD4" s="815"/>
      <c r="VKE4" s="815"/>
      <c r="VKF4" s="815"/>
      <c r="VKG4" s="815"/>
      <c r="VKH4" s="815"/>
      <c r="VKI4" s="815"/>
      <c r="VKJ4" s="815"/>
      <c r="VKK4" s="815"/>
      <c r="VKL4" s="815"/>
      <c r="VKM4" s="815"/>
      <c r="VKN4" s="815"/>
      <c r="VKO4" s="815"/>
      <c r="VKP4" s="815"/>
      <c r="VKQ4" s="815"/>
      <c r="VKR4" s="815"/>
      <c r="VKS4" s="815"/>
      <c r="VKT4" s="815"/>
      <c r="VKU4" s="815"/>
      <c r="VKV4" s="815"/>
      <c r="VKW4" s="815"/>
      <c r="VKX4" s="815"/>
      <c r="VKY4" s="815"/>
      <c r="VKZ4" s="815"/>
      <c r="VLA4" s="815"/>
      <c r="VLB4" s="815"/>
      <c r="VLC4" s="815"/>
      <c r="VLD4" s="815"/>
      <c r="VLE4" s="815"/>
      <c r="VLF4" s="815"/>
      <c r="VLG4" s="815"/>
      <c r="VLH4" s="815"/>
      <c r="VLI4" s="815"/>
      <c r="VLJ4" s="815"/>
      <c r="VLK4" s="815"/>
      <c r="VLL4" s="815"/>
      <c r="VLM4" s="815"/>
      <c r="VLN4" s="815"/>
      <c r="VLO4" s="815"/>
      <c r="VLP4" s="815"/>
      <c r="VLQ4" s="815"/>
      <c r="VLR4" s="815"/>
      <c r="VLS4" s="815"/>
      <c r="VLT4" s="815"/>
      <c r="VLU4" s="815"/>
      <c r="VLV4" s="815"/>
      <c r="VLW4" s="815"/>
      <c r="VLX4" s="815"/>
      <c r="VLY4" s="815"/>
      <c r="VLZ4" s="815"/>
      <c r="VMA4" s="815"/>
      <c r="VMB4" s="815"/>
      <c r="VMC4" s="815"/>
      <c r="VMD4" s="815"/>
      <c r="VME4" s="815"/>
      <c r="VMF4" s="815"/>
      <c r="VMG4" s="815"/>
      <c r="VMH4" s="815"/>
      <c r="VMI4" s="815"/>
      <c r="VMJ4" s="815"/>
      <c r="VMK4" s="815"/>
      <c r="VML4" s="815"/>
      <c r="VMM4" s="815"/>
      <c r="VMN4" s="815"/>
      <c r="VMO4" s="815"/>
      <c r="VMP4" s="815"/>
      <c r="VMQ4" s="815"/>
      <c r="VMR4" s="815"/>
      <c r="VMS4" s="815"/>
      <c r="VMT4" s="815"/>
      <c r="VMU4" s="815"/>
      <c r="VMV4" s="815"/>
      <c r="VMW4" s="815"/>
      <c r="VMX4" s="815"/>
      <c r="VMY4" s="815"/>
      <c r="VMZ4" s="815"/>
      <c r="VNA4" s="815"/>
      <c r="VNB4" s="815"/>
      <c r="VNC4" s="815"/>
      <c r="VND4" s="815"/>
      <c r="VNE4" s="815"/>
      <c r="VNF4" s="815"/>
      <c r="VNG4" s="815"/>
      <c r="VNH4" s="815"/>
      <c r="VNI4" s="815"/>
      <c r="VNJ4" s="815"/>
      <c r="VNK4" s="815"/>
      <c r="VNL4" s="815"/>
      <c r="VNM4" s="815"/>
      <c r="VNN4" s="815"/>
      <c r="VNO4" s="815"/>
      <c r="VNP4" s="815"/>
      <c r="VNQ4" s="815"/>
      <c r="VNR4" s="815"/>
      <c r="VNS4" s="815"/>
      <c r="VNT4" s="815"/>
      <c r="VNU4" s="815"/>
      <c r="VNV4" s="815"/>
      <c r="VNW4" s="815"/>
      <c r="VNX4" s="815"/>
      <c r="VNY4" s="815"/>
      <c r="VNZ4" s="815"/>
      <c r="VOA4" s="815"/>
      <c r="VOB4" s="815"/>
      <c r="VOC4" s="815"/>
      <c r="VOD4" s="815"/>
      <c r="VOE4" s="815"/>
      <c r="VOF4" s="815"/>
      <c r="VOG4" s="815"/>
      <c r="VOH4" s="815"/>
      <c r="VOI4" s="815"/>
      <c r="VOJ4" s="815"/>
      <c r="VOK4" s="815"/>
      <c r="VOL4" s="815"/>
      <c r="VOM4" s="815"/>
      <c r="VON4" s="815"/>
      <c r="VOO4" s="815"/>
      <c r="VOP4" s="815"/>
      <c r="VOQ4" s="815"/>
      <c r="VOR4" s="815"/>
      <c r="VOS4" s="815"/>
      <c r="VOT4" s="815"/>
      <c r="VOU4" s="815"/>
      <c r="VOV4" s="815"/>
      <c r="VOW4" s="815"/>
      <c r="VOX4" s="815"/>
      <c r="VOY4" s="815"/>
      <c r="VOZ4" s="815"/>
      <c r="VPA4" s="815"/>
      <c r="VPB4" s="815"/>
      <c r="VPC4" s="815"/>
      <c r="VPD4" s="815"/>
      <c r="VPE4" s="815"/>
      <c r="VPF4" s="815"/>
      <c r="VPG4" s="815"/>
      <c r="VPH4" s="815"/>
      <c r="VPI4" s="815"/>
      <c r="VPJ4" s="815"/>
      <c r="VPK4" s="815"/>
      <c r="VPL4" s="815"/>
      <c r="VPM4" s="815"/>
      <c r="VPN4" s="815"/>
      <c r="VPO4" s="815"/>
      <c r="VPP4" s="815"/>
      <c r="VPQ4" s="815"/>
      <c r="VPR4" s="815"/>
      <c r="VPS4" s="815"/>
      <c r="VPT4" s="815"/>
      <c r="VPU4" s="815"/>
      <c r="VPV4" s="815"/>
      <c r="VPW4" s="815"/>
      <c r="VPX4" s="815"/>
      <c r="VPY4" s="815"/>
      <c r="VPZ4" s="815"/>
      <c r="VQA4" s="815"/>
      <c r="VQB4" s="815"/>
      <c r="VQC4" s="815"/>
      <c r="VQD4" s="815"/>
      <c r="VQE4" s="815"/>
      <c r="VQF4" s="815"/>
      <c r="VQG4" s="815"/>
      <c r="VQH4" s="815"/>
      <c r="VQI4" s="815"/>
      <c r="VQJ4" s="815"/>
      <c r="VQK4" s="815"/>
      <c r="VQL4" s="815"/>
      <c r="VQM4" s="815"/>
      <c r="VQN4" s="815"/>
      <c r="VQO4" s="815"/>
      <c r="VQP4" s="815"/>
      <c r="VQQ4" s="815"/>
      <c r="VQR4" s="815"/>
      <c r="VQS4" s="815"/>
      <c r="VQT4" s="815"/>
      <c r="VQU4" s="815"/>
      <c r="VQV4" s="815"/>
      <c r="VQW4" s="815"/>
      <c r="VQX4" s="815"/>
      <c r="VQY4" s="815"/>
      <c r="VQZ4" s="815"/>
      <c r="VRA4" s="815"/>
      <c r="VRB4" s="815"/>
      <c r="VRC4" s="815"/>
      <c r="VRD4" s="815"/>
      <c r="VRE4" s="815"/>
      <c r="VRF4" s="815"/>
      <c r="VRG4" s="815"/>
      <c r="VRH4" s="815"/>
      <c r="VRI4" s="815"/>
      <c r="VRJ4" s="815"/>
      <c r="VRK4" s="815"/>
      <c r="VRL4" s="815"/>
      <c r="VRM4" s="815"/>
      <c r="VRN4" s="815"/>
      <c r="VRO4" s="815"/>
      <c r="VRP4" s="815"/>
      <c r="VRQ4" s="815"/>
      <c r="VRR4" s="815"/>
      <c r="VRS4" s="815"/>
      <c r="VRT4" s="815"/>
      <c r="VRU4" s="815"/>
      <c r="VRV4" s="815"/>
      <c r="VRW4" s="815"/>
      <c r="VRX4" s="815"/>
      <c r="VRY4" s="815"/>
      <c r="VRZ4" s="815"/>
      <c r="VSA4" s="815"/>
      <c r="VSB4" s="815"/>
      <c r="VSC4" s="815"/>
      <c r="VSD4" s="815"/>
      <c r="VSE4" s="815"/>
      <c r="VSF4" s="815"/>
      <c r="VSG4" s="815"/>
      <c r="VSH4" s="815"/>
      <c r="VSI4" s="815"/>
      <c r="VSJ4" s="815"/>
      <c r="VSK4" s="815"/>
      <c r="VSL4" s="815"/>
      <c r="VSM4" s="815"/>
      <c r="VSN4" s="815"/>
      <c r="VSO4" s="815"/>
      <c r="VSP4" s="815"/>
      <c r="VSQ4" s="815"/>
      <c r="VSR4" s="815"/>
      <c r="VSS4" s="815"/>
      <c r="VST4" s="815"/>
      <c r="VSU4" s="815"/>
      <c r="VSV4" s="815"/>
      <c r="VSW4" s="815"/>
      <c r="VSX4" s="815"/>
      <c r="VSY4" s="815"/>
      <c r="VSZ4" s="815"/>
      <c r="VTA4" s="815"/>
      <c r="VTB4" s="815"/>
      <c r="VTC4" s="815"/>
      <c r="VTD4" s="815"/>
      <c r="VTE4" s="815"/>
      <c r="VTF4" s="815"/>
      <c r="VTG4" s="815"/>
      <c r="VTH4" s="815"/>
      <c r="VTI4" s="815"/>
      <c r="VTJ4" s="815"/>
      <c r="VTK4" s="815"/>
      <c r="VTL4" s="815"/>
      <c r="VTM4" s="815"/>
      <c r="VTN4" s="815"/>
      <c r="VTO4" s="815"/>
      <c r="VTP4" s="815"/>
      <c r="VTQ4" s="815"/>
      <c r="VTR4" s="815"/>
      <c r="VTS4" s="815"/>
      <c r="VTT4" s="815"/>
      <c r="VTU4" s="815"/>
      <c r="VTV4" s="815"/>
      <c r="VTW4" s="815"/>
      <c r="VTX4" s="815"/>
      <c r="VTY4" s="815"/>
      <c r="VTZ4" s="815"/>
      <c r="VUA4" s="815"/>
      <c r="VUB4" s="815"/>
      <c r="VUC4" s="815"/>
      <c r="VUD4" s="815"/>
      <c r="VUE4" s="815"/>
      <c r="VUF4" s="815"/>
      <c r="VUG4" s="815"/>
      <c r="VUH4" s="815"/>
      <c r="VUI4" s="815"/>
      <c r="VUJ4" s="815"/>
      <c r="VUK4" s="815"/>
      <c r="VUL4" s="815"/>
      <c r="VUM4" s="815"/>
      <c r="VUN4" s="815"/>
      <c r="VUO4" s="815"/>
      <c r="VUP4" s="815"/>
      <c r="VUQ4" s="815"/>
      <c r="VUR4" s="815"/>
      <c r="VUS4" s="815"/>
      <c r="VUT4" s="815"/>
      <c r="VUU4" s="815"/>
      <c r="VUV4" s="815"/>
      <c r="VUW4" s="815"/>
      <c r="VUX4" s="815"/>
      <c r="VUY4" s="815"/>
      <c r="VUZ4" s="815"/>
      <c r="VVA4" s="815"/>
      <c r="VVB4" s="815"/>
      <c r="VVC4" s="815"/>
      <c r="VVD4" s="815"/>
      <c r="VVE4" s="815"/>
      <c r="VVF4" s="815"/>
      <c r="VVG4" s="815"/>
      <c r="VVH4" s="815"/>
      <c r="VVI4" s="815"/>
      <c r="VVJ4" s="815"/>
      <c r="VVK4" s="815"/>
      <c r="VVL4" s="815"/>
      <c r="VVM4" s="815"/>
      <c r="VVN4" s="815"/>
      <c r="VVO4" s="815"/>
      <c r="VVP4" s="815"/>
      <c r="VVQ4" s="815"/>
      <c r="VVR4" s="815"/>
      <c r="VVS4" s="815"/>
      <c r="VVT4" s="815"/>
      <c r="VVU4" s="815"/>
      <c r="VVV4" s="815"/>
      <c r="VVW4" s="815"/>
      <c r="VVX4" s="815"/>
      <c r="VVY4" s="815"/>
      <c r="VVZ4" s="815"/>
      <c r="VWA4" s="815"/>
      <c r="VWB4" s="815"/>
      <c r="VWC4" s="815"/>
      <c r="VWD4" s="815"/>
      <c r="VWE4" s="815"/>
      <c r="VWF4" s="815"/>
      <c r="VWG4" s="815"/>
      <c r="VWH4" s="815"/>
      <c r="VWI4" s="815"/>
      <c r="VWJ4" s="815"/>
      <c r="VWK4" s="815"/>
      <c r="VWL4" s="815"/>
      <c r="VWM4" s="815"/>
      <c r="VWN4" s="815"/>
      <c r="VWO4" s="815"/>
      <c r="VWP4" s="815"/>
      <c r="VWQ4" s="815"/>
      <c r="VWR4" s="815"/>
      <c r="VWS4" s="815"/>
      <c r="VWT4" s="815"/>
      <c r="VWU4" s="815"/>
      <c r="VWV4" s="815"/>
      <c r="VWW4" s="815"/>
      <c r="VWX4" s="815"/>
      <c r="VWY4" s="815"/>
      <c r="VWZ4" s="815"/>
      <c r="VXA4" s="815"/>
      <c r="VXB4" s="815"/>
      <c r="VXC4" s="815"/>
      <c r="VXD4" s="815"/>
      <c r="VXE4" s="815"/>
      <c r="VXF4" s="815"/>
      <c r="VXG4" s="815"/>
      <c r="VXH4" s="815"/>
      <c r="VXI4" s="815"/>
      <c r="VXJ4" s="815"/>
      <c r="VXK4" s="815"/>
      <c r="VXL4" s="815"/>
      <c r="VXM4" s="815"/>
      <c r="VXN4" s="815"/>
      <c r="VXO4" s="815"/>
      <c r="VXP4" s="815"/>
      <c r="VXQ4" s="815"/>
      <c r="VXR4" s="815"/>
      <c r="VXS4" s="815"/>
      <c r="VXT4" s="815"/>
      <c r="VXU4" s="815"/>
      <c r="VXV4" s="815"/>
      <c r="VXW4" s="815"/>
      <c r="VXX4" s="815"/>
      <c r="VXY4" s="815"/>
      <c r="VXZ4" s="815"/>
      <c r="VYA4" s="815"/>
      <c r="VYB4" s="815"/>
      <c r="VYC4" s="815"/>
      <c r="VYD4" s="815"/>
      <c r="VYE4" s="815"/>
      <c r="VYF4" s="815"/>
      <c r="VYG4" s="815"/>
      <c r="VYH4" s="815"/>
      <c r="VYI4" s="815"/>
      <c r="VYJ4" s="815"/>
      <c r="VYK4" s="815"/>
      <c r="VYL4" s="815"/>
      <c r="VYM4" s="815"/>
      <c r="VYN4" s="815"/>
      <c r="VYO4" s="815"/>
      <c r="VYP4" s="815"/>
      <c r="VYQ4" s="815"/>
      <c r="VYR4" s="815"/>
      <c r="VYS4" s="815"/>
      <c r="VYT4" s="815"/>
      <c r="VYU4" s="815"/>
      <c r="VYV4" s="815"/>
      <c r="VYW4" s="815"/>
      <c r="VYX4" s="815"/>
      <c r="VYY4" s="815"/>
      <c r="VYZ4" s="815"/>
      <c r="VZA4" s="815"/>
      <c r="VZB4" s="815"/>
      <c r="VZC4" s="815"/>
      <c r="VZD4" s="815"/>
      <c r="VZE4" s="815"/>
      <c r="VZF4" s="815"/>
      <c r="VZG4" s="815"/>
      <c r="VZH4" s="815"/>
      <c r="VZI4" s="815"/>
      <c r="VZJ4" s="815"/>
      <c r="VZK4" s="815"/>
      <c r="VZL4" s="815"/>
      <c r="VZM4" s="815"/>
      <c r="VZN4" s="815"/>
      <c r="VZO4" s="815"/>
      <c r="VZP4" s="815"/>
      <c r="VZQ4" s="815"/>
      <c r="VZR4" s="815"/>
      <c r="VZS4" s="815"/>
      <c r="VZT4" s="815"/>
      <c r="VZU4" s="815"/>
      <c r="VZV4" s="815"/>
      <c r="VZW4" s="815"/>
      <c r="VZX4" s="815"/>
      <c r="VZY4" s="815"/>
      <c r="VZZ4" s="815"/>
      <c r="WAA4" s="815"/>
      <c r="WAB4" s="815"/>
      <c r="WAC4" s="815"/>
      <c r="WAD4" s="815"/>
      <c r="WAE4" s="815"/>
      <c r="WAF4" s="815"/>
      <c r="WAG4" s="815"/>
      <c r="WAH4" s="815"/>
      <c r="WAI4" s="815"/>
      <c r="WAJ4" s="815"/>
      <c r="WAK4" s="815"/>
      <c r="WAL4" s="815"/>
      <c r="WAM4" s="815"/>
      <c r="WAN4" s="815"/>
      <c r="WAO4" s="815"/>
      <c r="WAP4" s="815"/>
      <c r="WAQ4" s="815"/>
      <c r="WAR4" s="815"/>
      <c r="WAS4" s="815"/>
      <c r="WAT4" s="815"/>
      <c r="WAU4" s="815"/>
      <c r="WAV4" s="815"/>
      <c r="WAW4" s="815"/>
      <c r="WAX4" s="815"/>
      <c r="WAY4" s="815"/>
      <c r="WAZ4" s="815"/>
      <c r="WBA4" s="815"/>
      <c r="WBB4" s="815"/>
      <c r="WBC4" s="815"/>
      <c r="WBD4" s="815"/>
      <c r="WBE4" s="815"/>
      <c r="WBF4" s="815"/>
      <c r="WBG4" s="815"/>
      <c r="WBH4" s="815"/>
      <c r="WBI4" s="815"/>
      <c r="WBJ4" s="815"/>
      <c r="WBK4" s="815"/>
      <c r="WBL4" s="815"/>
      <c r="WBM4" s="815"/>
      <c r="WBN4" s="815"/>
      <c r="WBO4" s="815"/>
      <c r="WBP4" s="815"/>
      <c r="WBQ4" s="815"/>
      <c r="WBR4" s="815"/>
      <c r="WBS4" s="815"/>
      <c r="WBT4" s="815"/>
      <c r="WBU4" s="815"/>
      <c r="WBV4" s="815"/>
      <c r="WBW4" s="815"/>
      <c r="WBX4" s="815"/>
      <c r="WBY4" s="815"/>
      <c r="WBZ4" s="815"/>
      <c r="WCA4" s="815"/>
      <c r="WCB4" s="815"/>
      <c r="WCC4" s="815"/>
      <c r="WCD4" s="815"/>
      <c r="WCE4" s="815"/>
      <c r="WCF4" s="815"/>
      <c r="WCG4" s="815"/>
      <c r="WCH4" s="815"/>
      <c r="WCI4" s="815"/>
      <c r="WCJ4" s="815"/>
      <c r="WCK4" s="815"/>
      <c r="WCL4" s="815"/>
      <c r="WCM4" s="815"/>
      <c r="WCN4" s="815"/>
      <c r="WCO4" s="815"/>
      <c r="WCP4" s="815"/>
      <c r="WCQ4" s="815"/>
      <c r="WCR4" s="815"/>
      <c r="WCS4" s="815"/>
      <c r="WCT4" s="815"/>
      <c r="WCU4" s="815"/>
      <c r="WCV4" s="815"/>
      <c r="WCW4" s="815"/>
      <c r="WCX4" s="815"/>
      <c r="WCY4" s="815"/>
      <c r="WCZ4" s="815"/>
      <c r="WDA4" s="815"/>
      <c r="WDB4" s="815"/>
      <c r="WDC4" s="815"/>
      <c r="WDD4" s="815"/>
      <c r="WDE4" s="815"/>
      <c r="WDF4" s="815"/>
      <c r="WDG4" s="815"/>
      <c r="WDH4" s="815"/>
      <c r="WDI4" s="815"/>
      <c r="WDJ4" s="815"/>
      <c r="WDK4" s="815"/>
      <c r="WDL4" s="815"/>
      <c r="WDM4" s="815"/>
      <c r="WDN4" s="815"/>
      <c r="WDO4" s="815"/>
      <c r="WDP4" s="815"/>
      <c r="WDQ4" s="815"/>
      <c r="WDR4" s="815"/>
      <c r="WDS4" s="815"/>
      <c r="WDT4" s="815"/>
      <c r="WDU4" s="815"/>
      <c r="WDV4" s="815"/>
      <c r="WDW4" s="815"/>
      <c r="WDX4" s="815"/>
      <c r="WDY4" s="815"/>
      <c r="WDZ4" s="815"/>
      <c r="WEA4" s="815"/>
      <c r="WEB4" s="815"/>
      <c r="WEC4" s="815"/>
      <c r="WED4" s="815"/>
      <c r="WEE4" s="815"/>
      <c r="WEF4" s="815"/>
      <c r="WEG4" s="815"/>
      <c r="WEH4" s="815"/>
      <c r="WEI4" s="815"/>
      <c r="WEJ4" s="815"/>
      <c r="WEK4" s="815"/>
      <c r="WEL4" s="815"/>
      <c r="WEM4" s="815"/>
      <c r="WEN4" s="815"/>
      <c r="WEO4" s="815"/>
      <c r="WEP4" s="815"/>
      <c r="WEQ4" s="815"/>
      <c r="WER4" s="815"/>
      <c r="WES4" s="815"/>
      <c r="WET4" s="815"/>
      <c r="WEU4" s="815"/>
      <c r="WEV4" s="815"/>
      <c r="WEW4" s="815"/>
      <c r="WEX4" s="815"/>
      <c r="WEY4" s="815"/>
      <c r="WEZ4" s="815"/>
      <c r="WFA4" s="815"/>
      <c r="WFB4" s="815"/>
      <c r="WFC4" s="815"/>
      <c r="WFD4" s="815"/>
      <c r="WFE4" s="815"/>
      <c r="WFF4" s="815"/>
      <c r="WFG4" s="815"/>
      <c r="WFH4" s="815"/>
      <c r="WFI4" s="815"/>
      <c r="WFJ4" s="815"/>
      <c r="WFK4" s="815"/>
      <c r="WFL4" s="815"/>
      <c r="WFM4" s="815"/>
      <c r="WFN4" s="815"/>
      <c r="WFO4" s="815"/>
      <c r="WFP4" s="815"/>
      <c r="WFQ4" s="815"/>
      <c r="WFR4" s="815"/>
      <c r="WFS4" s="815"/>
      <c r="WFT4" s="815"/>
      <c r="WFU4" s="815"/>
      <c r="WFV4" s="815"/>
      <c r="WFW4" s="815"/>
      <c r="WFX4" s="815"/>
      <c r="WFY4" s="815"/>
      <c r="WFZ4" s="815"/>
      <c r="WGA4" s="815"/>
      <c r="WGB4" s="815"/>
      <c r="WGC4" s="815"/>
      <c r="WGD4" s="815"/>
      <c r="WGE4" s="815"/>
      <c r="WGF4" s="815"/>
      <c r="WGG4" s="815"/>
      <c r="WGH4" s="815"/>
      <c r="WGI4" s="815"/>
      <c r="WGJ4" s="815"/>
      <c r="WGK4" s="815"/>
      <c r="WGL4" s="815"/>
      <c r="WGM4" s="815"/>
      <c r="WGN4" s="815"/>
      <c r="WGO4" s="815"/>
      <c r="WGP4" s="815"/>
      <c r="WGQ4" s="815"/>
      <c r="WGR4" s="815"/>
      <c r="WGS4" s="815"/>
      <c r="WGT4" s="815"/>
      <c r="WGU4" s="815"/>
      <c r="WGV4" s="815"/>
      <c r="WGW4" s="815"/>
      <c r="WGX4" s="815"/>
      <c r="WGY4" s="815"/>
      <c r="WGZ4" s="815"/>
      <c r="WHA4" s="815"/>
      <c r="WHB4" s="815"/>
      <c r="WHC4" s="815"/>
      <c r="WHD4" s="815"/>
      <c r="WHE4" s="815"/>
      <c r="WHF4" s="815"/>
      <c r="WHG4" s="815"/>
      <c r="WHH4" s="815"/>
      <c r="WHI4" s="815"/>
      <c r="WHJ4" s="815"/>
      <c r="WHK4" s="815"/>
      <c r="WHL4" s="815"/>
      <c r="WHM4" s="815"/>
      <c r="WHN4" s="815"/>
      <c r="WHO4" s="815"/>
      <c r="WHP4" s="815"/>
      <c r="WHQ4" s="815"/>
      <c r="WHR4" s="815"/>
      <c r="WHS4" s="815"/>
      <c r="WHT4" s="815"/>
      <c r="WHU4" s="815"/>
      <c r="WHV4" s="815"/>
      <c r="WHW4" s="815"/>
      <c r="WHX4" s="815"/>
      <c r="WHY4" s="815"/>
      <c r="WHZ4" s="815"/>
      <c r="WIA4" s="815"/>
      <c r="WIB4" s="815"/>
      <c r="WIC4" s="815"/>
      <c r="WID4" s="815"/>
      <c r="WIE4" s="815"/>
      <c r="WIF4" s="815"/>
      <c r="WIG4" s="815"/>
      <c r="WIH4" s="815"/>
      <c r="WII4" s="815"/>
      <c r="WIJ4" s="815"/>
      <c r="WIK4" s="815"/>
      <c r="WIL4" s="815"/>
      <c r="WIM4" s="815"/>
      <c r="WIN4" s="815"/>
      <c r="WIO4" s="815"/>
      <c r="WIP4" s="815"/>
      <c r="WIQ4" s="815"/>
      <c r="WIR4" s="815"/>
      <c r="WIS4" s="815"/>
      <c r="WIT4" s="815"/>
      <c r="WIU4" s="815"/>
      <c r="WIV4" s="815"/>
      <c r="WIW4" s="815"/>
      <c r="WIX4" s="815"/>
      <c r="WIY4" s="815"/>
      <c r="WIZ4" s="815"/>
      <c r="WJA4" s="815"/>
      <c r="WJB4" s="815"/>
      <c r="WJC4" s="815"/>
      <c r="WJD4" s="815"/>
      <c r="WJE4" s="815"/>
      <c r="WJF4" s="815"/>
      <c r="WJG4" s="815"/>
      <c r="WJH4" s="815"/>
      <c r="WJI4" s="815"/>
      <c r="WJJ4" s="815"/>
      <c r="WJK4" s="815"/>
      <c r="WJL4" s="815"/>
      <c r="WJM4" s="815"/>
      <c r="WJN4" s="815"/>
      <c r="WJO4" s="815"/>
      <c r="WJP4" s="815"/>
      <c r="WJQ4" s="815"/>
      <c r="WJR4" s="815"/>
      <c r="WJS4" s="815"/>
      <c r="WJT4" s="815"/>
      <c r="WJU4" s="815"/>
      <c r="WJV4" s="815"/>
      <c r="WJW4" s="815"/>
      <c r="WJX4" s="815"/>
      <c r="WJY4" s="815"/>
      <c r="WJZ4" s="815"/>
      <c r="WKA4" s="815"/>
      <c r="WKB4" s="815"/>
      <c r="WKC4" s="815"/>
      <c r="WKD4" s="815"/>
      <c r="WKE4" s="815"/>
      <c r="WKF4" s="815"/>
      <c r="WKG4" s="815"/>
      <c r="WKH4" s="815"/>
      <c r="WKI4" s="815"/>
      <c r="WKJ4" s="815"/>
      <c r="WKK4" s="815"/>
      <c r="WKL4" s="815"/>
      <c r="WKM4" s="815"/>
      <c r="WKN4" s="815"/>
      <c r="WKO4" s="815"/>
      <c r="WKP4" s="815"/>
      <c r="WKQ4" s="815"/>
      <c r="WKR4" s="815"/>
      <c r="WKS4" s="815"/>
      <c r="WKT4" s="815"/>
      <c r="WKU4" s="815"/>
      <c r="WKV4" s="815"/>
      <c r="WKW4" s="815"/>
      <c r="WKX4" s="815"/>
      <c r="WKY4" s="815"/>
      <c r="WKZ4" s="815"/>
      <c r="WLA4" s="815"/>
      <c r="WLB4" s="815"/>
      <c r="WLC4" s="815"/>
      <c r="WLD4" s="815"/>
      <c r="WLE4" s="815"/>
      <c r="WLF4" s="815"/>
      <c r="WLG4" s="815"/>
      <c r="WLH4" s="815"/>
      <c r="WLI4" s="815"/>
      <c r="WLJ4" s="815"/>
      <c r="WLK4" s="815"/>
      <c r="WLL4" s="815"/>
      <c r="WLM4" s="815"/>
      <c r="WLN4" s="815"/>
      <c r="WLO4" s="815"/>
      <c r="WLP4" s="815"/>
      <c r="WLQ4" s="815"/>
      <c r="WLR4" s="815"/>
      <c r="WLS4" s="815"/>
      <c r="WLT4" s="815"/>
      <c r="WLU4" s="815"/>
      <c r="WLV4" s="815"/>
      <c r="WLW4" s="815"/>
      <c r="WLX4" s="815"/>
      <c r="WLY4" s="815"/>
      <c r="WLZ4" s="815"/>
      <c r="WMA4" s="815"/>
      <c r="WMB4" s="815"/>
      <c r="WMC4" s="815"/>
      <c r="WMD4" s="815"/>
      <c r="WME4" s="815"/>
      <c r="WMF4" s="815"/>
      <c r="WMG4" s="815"/>
      <c r="WMH4" s="815"/>
      <c r="WMI4" s="815"/>
      <c r="WMJ4" s="815"/>
      <c r="WMK4" s="815"/>
      <c r="WML4" s="815"/>
      <c r="WMM4" s="815"/>
      <c r="WMN4" s="815"/>
      <c r="WMO4" s="815"/>
      <c r="WMP4" s="815"/>
      <c r="WMQ4" s="815"/>
      <c r="WMR4" s="815"/>
      <c r="WMS4" s="815"/>
      <c r="WMT4" s="815"/>
      <c r="WMU4" s="815"/>
      <c r="WMV4" s="815"/>
      <c r="WMW4" s="815"/>
      <c r="WMX4" s="815"/>
      <c r="WMY4" s="815"/>
      <c r="WMZ4" s="815"/>
      <c r="WNA4" s="815"/>
      <c r="WNB4" s="815"/>
      <c r="WNC4" s="815"/>
      <c r="WND4" s="815"/>
      <c r="WNE4" s="815"/>
      <c r="WNF4" s="815"/>
      <c r="WNG4" s="815"/>
      <c r="WNH4" s="815"/>
      <c r="WNI4" s="815"/>
      <c r="WNJ4" s="815"/>
      <c r="WNK4" s="815"/>
      <c r="WNL4" s="815"/>
      <c r="WNM4" s="815"/>
      <c r="WNN4" s="815"/>
      <c r="WNO4" s="815"/>
      <c r="WNP4" s="815"/>
      <c r="WNQ4" s="815"/>
      <c r="WNR4" s="815"/>
      <c r="WNS4" s="815"/>
      <c r="WNT4" s="815"/>
      <c r="WNU4" s="815"/>
      <c r="WNV4" s="815"/>
      <c r="WNW4" s="815"/>
      <c r="WNX4" s="815"/>
      <c r="WNY4" s="815"/>
      <c r="WNZ4" s="815"/>
      <c r="WOA4" s="815"/>
      <c r="WOB4" s="815"/>
      <c r="WOC4" s="815"/>
      <c r="WOD4" s="815"/>
      <c r="WOE4" s="815"/>
      <c r="WOF4" s="815"/>
      <c r="WOG4" s="815"/>
      <c r="WOH4" s="815"/>
      <c r="WOI4" s="815"/>
      <c r="WOJ4" s="815"/>
      <c r="WOK4" s="815"/>
      <c r="WOL4" s="815"/>
      <c r="WOM4" s="815"/>
      <c r="WON4" s="815"/>
      <c r="WOO4" s="815"/>
      <c r="WOP4" s="815"/>
      <c r="WOQ4" s="815"/>
      <c r="WOR4" s="815"/>
      <c r="WOS4" s="815"/>
      <c r="WOT4" s="815"/>
      <c r="WOU4" s="815"/>
      <c r="WOV4" s="815"/>
      <c r="WOW4" s="815"/>
      <c r="WOX4" s="815"/>
      <c r="WOY4" s="815"/>
      <c r="WOZ4" s="815"/>
      <c r="WPA4" s="815"/>
      <c r="WPB4" s="815"/>
      <c r="WPC4" s="815"/>
      <c r="WPD4" s="815"/>
      <c r="WPE4" s="815"/>
      <c r="WPF4" s="815"/>
      <c r="WPG4" s="815"/>
      <c r="WPH4" s="815"/>
      <c r="WPI4" s="815"/>
      <c r="WPJ4" s="815"/>
      <c r="WPK4" s="815"/>
      <c r="WPL4" s="815"/>
      <c r="WPM4" s="815"/>
      <c r="WPN4" s="815"/>
      <c r="WPO4" s="815"/>
      <c r="WPP4" s="815"/>
      <c r="WPQ4" s="815"/>
      <c r="WPR4" s="815"/>
      <c r="WPS4" s="815"/>
      <c r="WPT4" s="815"/>
      <c r="WPU4" s="815"/>
      <c r="WPV4" s="815"/>
      <c r="WPW4" s="815"/>
      <c r="WPX4" s="815"/>
      <c r="WPY4" s="815"/>
      <c r="WPZ4" s="815"/>
      <c r="WQA4" s="815"/>
      <c r="WQB4" s="815"/>
      <c r="WQC4" s="815"/>
      <c r="WQD4" s="815"/>
      <c r="WQE4" s="815"/>
      <c r="WQF4" s="815"/>
      <c r="WQG4" s="815"/>
      <c r="WQH4" s="815"/>
      <c r="WQI4" s="815"/>
      <c r="WQJ4" s="815"/>
      <c r="WQK4" s="815"/>
      <c r="WQL4" s="815"/>
      <c r="WQM4" s="815"/>
      <c r="WQN4" s="815"/>
      <c r="WQO4" s="815"/>
      <c r="WQP4" s="815"/>
      <c r="WQQ4" s="815"/>
      <c r="WQR4" s="815"/>
      <c r="WQS4" s="815"/>
      <c r="WQT4" s="815"/>
      <c r="WQU4" s="815"/>
      <c r="WQV4" s="815"/>
      <c r="WQW4" s="815"/>
      <c r="WQX4" s="815"/>
      <c r="WQY4" s="815"/>
      <c r="WQZ4" s="815"/>
      <c r="WRA4" s="815"/>
      <c r="WRB4" s="815"/>
      <c r="WRC4" s="815"/>
      <c r="WRD4" s="815"/>
      <c r="WRE4" s="815"/>
      <c r="WRF4" s="815"/>
      <c r="WRG4" s="815"/>
      <c r="WRH4" s="815"/>
      <c r="WRI4" s="815"/>
      <c r="WRJ4" s="815"/>
      <c r="WRK4" s="815"/>
      <c r="WRL4" s="815"/>
      <c r="WRM4" s="815"/>
      <c r="WRN4" s="815"/>
      <c r="WRO4" s="815"/>
      <c r="WRP4" s="815"/>
      <c r="WRQ4" s="815"/>
      <c r="WRR4" s="815"/>
      <c r="WRS4" s="815"/>
      <c r="WRT4" s="815"/>
      <c r="WRU4" s="815"/>
      <c r="WRV4" s="815"/>
      <c r="WRW4" s="815"/>
      <c r="WRX4" s="815"/>
      <c r="WRY4" s="815"/>
      <c r="WRZ4" s="815"/>
      <c r="WSA4" s="815"/>
      <c r="WSB4" s="815"/>
      <c r="WSC4" s="815"/>
      <c r="WSD4" s="815"/>
      <c r="WSE4" s="815"/>
      <c r="WSF4" s="815"/>
      <c r="WSG4" s="815"/>
      <c r="WSH4" s="815"/>
      <c r="WSI4" s="815"/>
      <c r="WSJ4" s="815"/>
      <c r="WSK4" s="815"/>
      <c r="WSL4" s="815"/>
      <c r="WSM4" s="815"/>
      <c r="WSN4" s="815"/>
      <c r="WSO4" s="815"/>
      <c r="WSP4" s="815"/>
      <c r="WSQ4" s="815"/>
      <c r="WSR4" s="815"/>
      <c r="WSS4" s="815"/>
      <c r="WST4" s="815"/>
      <c r="WSU4" s="815"/>
      <c r="WSV4" s="815"/>
      <c r="WSW4" s="815"/>
      <c r="WSX4" s="815"/>
      <c r="WSY4" s="815"/>
      <c r="WSZ4" s="815"/>
      <c r="WTA4" s="815"/>
      <c r="WTB4" s="815"/>
      <c r="WTC4" s="815"/>
      <c r="WTD4" s="815"/>
      <c r="WTE4" s="815"/>
      <c r="WTF4" s="815"/>
      <c r="WTG4" s="815"/>
      <c r="WTH4" s="815"/>
      <c r="WTI4" s="815"/>
      <c r="WTJ4" s="815"/>
      <c r="WTK4" s="815"/>
      <c r="WTL4" s="815"/>
      <c r="WTM4" s="815"/>
      <c r="WTN4" s="815"/>
      <c r="WTO4" s="815"/>
      <c r="WTP4" s="815"/>
      <c r="WTQ4" s="815"/>
      <c r="WTR4" s="815"/>
      <c r="WTS4" s="815"/>
      <c r="WTT4" s="815"/>
      <c r="WTU4" s="815"/>
      <c r="WTV4" s="815"/>
      <c r="WTW4" s="815"/>
      <c r="WTX4" s="815"/>
      <c r="WTY4" s="815"/>
      <c r="WTZ4" s="815"/>
      <c r="WUA4" s="815"/>
      <c r="WUB4" s="815"/>
      <c r="WUC4" s="815"/>
      <c r="WUD4" s="815"/>
      <c r="WUE4" s="815"/>
      <c r="WUF4" s="815"/>
      <c r="WUG4" s="815"/>
      <c r="WUH4" s="815"/>
      <c r="WUI4" s="815"/>
      <c r="WUJ4" s="815"/>
      <c r="WUK4" s="815"/>
      <c r="WUL4" s="815"/>
      <c r="WUM4" s="815"/>
      <c r="WUN4" s="815"/>
      <c r="WUO4" s="815"/>
      <c r="WUP4" s="815"/>
      <c r="WUQ4" s="815"/>
      <c r="WUR4" s="815"/>
      <c r="WUS4" s="815"/>
      <c r="WUT4" s="815"/>
      <c r="WUU4" s="815"/>
      <c r="WUV4" s="815"/>
      <c r="WUW4" s="815"/>
      <c r="WUX4" s="815"/>
      <c r="WUY4" s="815"/>
      <c r="WUZ4" s="815"/>
      <c r="WVA4" s="815"/>
      <c r="WVB4" s="815"/>
      <c r="WVC4" s="815"/>
      <c r="WVD4" s="815"/>
      <c r="WVE4" s="815"/>
      <c r="WVF4" s="815"/>
      <c r="WVG4" s="815"/>
      <c r="WVH4" s="815"/>
      <c r="WVI4" s="815"/>
      <c r="WVJ4" s="815"/>
      <c r="WVK4" s="815"/>
      <c r="WVL4" s="815"/>
      <c r="WVM4" s="815"/>
      <c r="WVN4" s="815"/>
      <c r="WVO4" s="815"/>
      <c r="WVP4" s="815"/>
      <c r="WVQ4" s="815"/>
      <c r="WVR4" s="815"/>
      <c r="WVS4" s="815"/>
      <c r="WVT4" s="815"/>
      <c r="WVU4" s="815"/>
      <c r="WVV4" s="815"/>
      <c r="WVW4" s="815"/>
      <c r="WVX4" s="815"/>
      <c r="WVY4" s="815"/>
      <c r="WVZ4" s="815"/>
      <c r="WWA4" s="815"/>
      <c r="WWB4" s="815"/>
      <c r="WWC4" s="815"/>
      <c r="WWD4" s="815"/>
      <c r="WWE4" s="815"/>
      <c r="WWF4" s="815"/>
      <c r="WWG4" s="815"/>
      <c r="WWH4" s="815"/>
      <c r="WWI4" s="815"/>
      <c r="WWJ4" s="815"/>
      <c r="WWK4" s="815"/>
      <c r="WWL4" s="815"/>
      <c r="WWM4" s="815"/>
      <c r="WWN4" s="815"/>
      <c r="WWO4" s="815"/>
      <c r="WWP4" s="815"/>
      <c r="WWQ4" s="815"/>
      <c r="WWR4" s="815"/>
      <c r="WWS4" s="815"/>
      <c r="WWT4" s="815"/>
      <c r="WWU4" s="815"/>
      <c r="WWV4" s="815"/>
      <c r="WWW4" s="815"/>
      <c r="WWX4" s="815"/>
      <c r="WWY4" s="815"/>
      <c r="WWZ4" s="815"/>
      <c r="WXA4" s="815"/>
      <c r="WXB4" s="815"/>
      <c r="WXC4" s="815"/>
      <c r="WXD4" s="815"/>
      <c r="WXE4" s="815"/>
      <c r="WXF4" s="815"/>
      <c r="WXG4" s="815"/>
      <c r="WXH4" s="815"/>
      <c r="WXI4" s="815"/>
      <c r="WXJ4" s="815"/>
      <c r="WXK4" s="815"/>
      <c r="WXL4" s="815"/>
      <c r="WXM4" s="815"/>
      <c r="WXN4" s="815"/>
      <c r="WXO4" s="815"/>
      <c r="WXP4" s="815"/>
      <c r="WXQ4" s="815"/>
      <c r="WXR4" s="815"/>
      <c r="WXS4" s="815"/>
      <c r="WXT4" s="815"/>
      <c r="WXU4" s="815"/>
      <c r="WXV4" s="815"/>
      <c r="WXW4" s="815"/>
      <c r="WXX4" s="815"/>
      <c r="WXY4" s="815"/>
      <c r="WXZ4" s="815"/>
      <c r="WYA4" s="815"/>
      <c r="WYB4" s="815"/>
      <c r="WYC4" s="815"/>
      <c r="WYD4" s="815"/>
      <c r="WYE4" s="815"/>
      <c r="WYF4" s="815"/>
      <c r="WYG4" s="815"/>
      <c r="WYH4" s="815"/>
      <c r="WYI4" s="815"/>
      <c r="WYJ4" s="815"/>
      <c r="WYK4" s="815"/>
      <c r="WYL4" s="815"/>
      <c r="WYM4" s="815"/>
      <c r="WYN4" s="815"/>
      <c r="WYO4" s="815"/>
      <c r="WYP4" s="815"/>
      <c r="WYQ4" s="815"/>
      <c r="WYR4" s="815"/>
      <c r="WYS4" s="815"/>
      <c r="WYT4" s="815"/>
      <c r="WYU4" s="815"/>
      <c r="WYV4" s="815"/>
      <c r="WYW4" s="815"/>
      <c r="WYX4" s="815"/>
      <c r="WYY4" s="815"/>
      <c r="WYZ4" s="815"/>
      <c r="WZA4" s="815"/>
      <c r="WZB4" s="815"/>
      <c r="WZC4" s="815"/>
      <c r="WZD4" s="815"/>
      <c r="WZE4" s="815"/>
      <c r="WZF4" s="815"/>
      <c r="WZG4" s="815"/>
      <c r="WZH4" s="815"/>
      <c r="WZI4" s="815"/>
      <c r="WZJ4" s="815"/>
      <c r="WZK4" s="815"/>
      <c r="WZL4" s="815"/>
      <c r="WZM4" s="815"/>
      <c r="WZN4" s="815"/>
      <c r="WZO4" s="815"/>
      <c r="WZP4" s="815"/>
      <c r="WZQ4" s="815"/>
      <c r="WZR4" s="815"/>
      <c r="WZS4" s="815"/>
      <c r="WZT4" s="815"/>
      <c r="WZU4" s="815"/>
      <c r="WZV4" s="815"/>
      <c r="WZW4" s="815"/>
      <c r="WZX4" s="815"/>
      <c r="WZY4" s="815"/>
      <c r="WZZ4" s="815"/>
      <c r="XAA4" s="815"/>
      <c r="XAB4" s="815"/>
      <c r="XAC4" s="815"/>
      <c r="XAD4" s="815"/>
      <c r="XAE4" s="815"/>
      <c r="XAF4" s="815"/>
      <c r="XAG4" s="815"/>
      <c r="XAH4" s="815"/>
      <c r="XAI4" s="815"/>
      <c r="XAJ4" s="815"/>
      <c r="XAK4" s="815"/>
      <c r="XAL4" s="815"/>
      <c r="XAM4" s="815"/>
      <c r="XAN4" s="815"/>
      <c r="XAO4" s="815"/>
      <c r="XAP4" s="815"/>
      <c r="XAQ4" s="815"/>
      <c r="XAR4" s="815"/>
      <c r="XAS4" s="815"/>
      <c r="XAT4" s="815"/>
      <c r="XAU4" s="815"/>
      <c r="XAV4" s="815"/>
      <c r="XAW4" s="815"/>
      <c r="XAX4" s="815"/>
      <c r="XAY4" s="815"/>
      <c r="XAZ4" s="815"/>
      <c r="XBA4" s="815"/>
      <c r="XBB4" s="815"/>
      <c r="XBC4" s="815"/>
      <c r="XBD4" s="815"/>
      <c r="XBE4" s="815"/>
      <c r="XBF4" s="815"/>
      <c r="XBG4" s="815"/>
      <c r="XBH4" s="815"/>
      <c r="XBI4" s="815"/>
      <c r="XBJ4" s="815"/>
      <c r="XBK4" s="815"/>
      <c r="XBL4" s="815"/>
      <c r="XBM4" s="815"/>
      <c r="XBN4" s="815"/>
      <c r="XBO4" s="815"/>
      <c r="XBP4" s="815"/>
      <c r="XBQ4" s="815"/>
      <c r="XBR4" s="815"/>
      <c r="XBS4" s="815"/>
      <c r="XBT4" s="815"/>
      <c r="XBU4" s="815"/>
      <c r="XBV4" s="815"/>
      <c r="XBW4" s="815"/>
      <c r="XBX4" s="815"/>
      <c r="XBY4" s="815"/>
      <c r="XBZ4" s="815"/>
      <c r="XCA4" s="815"/>
      <c r="XCB4" s="815"/>
      <c r="XCC4" s="815"/>
      <c r="XCD4" s="815"/>
      <c r="XCE4" s="815"/>
      <c r="XCF4" s="815"/>
      <c r="XCG4" s="815"/>
      <c r="XCH4" s="815"/>
      <c r="XCI4" s="815"/>
      <c r="XCJ4" s="815"/>
      <c r="XCK4" s="815"/>
      <c r="XCL4" s="815"/>
      <c r="XCM4" s="815"/>
      <c r="XCN4" s="815"/>
      <c r="XCO4" s="815"/>
      <c r="XCP4" s="815"/>
      <c r="XCQ4" s="815"/>
      <c r="XCR4" s="815"/>
      <c r="XCS4" s="815"/>
      <c r="XCT4" s="815"/>
      <c r="XCU4" s="815"/>
      <c r="XCV4" s="815"/>
      <c r="XCW4" s="815"/>
      <c r="XCX4" s="815"/>
      <c r="XCY4" s="815"/>
      <c r="XCZ4" s="815"/>
      <c r="XDA4" s="815"/>
      <c r="XDB4" s="815"/>
      <c r="XDC4" s="815"/>
      <c r="XDD4" s="815"/>
      <c r="XDE4" s="815"/>
      <c r="XDF4" s="815"/>
      <c r="XDG4" s="815"/>
      <c r="XDH4" s="815"/>
      <c r="XDI4" s="815"/>
      <c r="XDJ4" s="815"/>
      <c r="XDK4" s="815"/>
      <c r="XDL4" s="815"/>
      <c r="XDM4" s="815"/>
      <c r="XDN4" s="815"/>
      <c r="XDO4" s="815"/>
      <c r="XDP4" s="815"/>
      <c r="XDQ4" s="815"/>
      <c r="XDR4" s="815"/>
      <c r="XDS4" s="815"/>
      <c r="XDT4" s="815"/>
      <c r="XDU4" s="815"/>
      <c r="XDV4" s="815"/>
      <c r="XDW4" s="815"/>
      <c r="XDX4" s="815"/>
      <c r="XDY4" s="815"/>
      <c r="XDZ4" s="815"/>
      <c r="XEA4" s="815"/>
      <c r="XEB4" s="815"/>
      <c r="XEC4" s="815"/>
      <c r="XED4" s="815"/>
      <c r="XEE4" s="815"/>
      <c r="XEF4" s="815"/>
      <c r="XEG4" s="815"/>
      <c r="XEH4" s="815"/>
      <c r="XEI4" s="815"/>
      <c r="XEJ4" s="815"/>
      <c r="XEK4" s="815"/>
      <c r="XEL4" s="815"/>
      <c r="XEM4" s="815"/>
      <c r="XEN4" s="815"/>
      <c r="XEO4" s="815"/>
      <c r="XEP4" s="815"/>
      <c r="XEQ4" s="815"/>
      <c r="XER4" s="815"/>
      <c r="XES4" s="815"/>
      <c r="XET4" s="815"/>
      <c r="XEU4" s="815"/>
      <c r="XEV4" s="815"/>
      <c r="XEW4" s="815"/>
      <c r="XEX4" s="815"/>
      <c r="XEY4" s="815"/>
      <c r="XEZ4" s="815"/>
      <c r="XFA4" s="815"/>
      <c r="XFB4" s="815"/>
      <c r="XFC4" s="815"/>
      <c r="XFD4" s="815"/>
    </row>
    <row r="5" spans="1:16384" x14ac:dyDescent="0.15">
      <c r="A5" s="815"/>
      <c r="B5" s="815"/>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c r="AM5" s="815"/>
      <c r="AN5" s="815"/>
      <c r="AO5" s="815"/>
      <c r="AP5" s="815"/>
      <c r="AQ5" s="815"/>
      <c r="AR5" s="815"/>
      <c r="AS5" s="815"/>
      <c r="AT5" s="815"/>
      <c r="AU5" s="815"/>
      <c r="AV5" s="815"/>
      <c r="AW5" s="815"/>
      <c r="AX5" s="815"/>
      <c r="AY5" s="815"/>
      <c r="AZ5" s="815"/>
      <c r="BA5" s="815"/>
      <c r="BB5" s="815"/>
      <c r="BC5" s="815"/>
      <c r="BD5" s="815"/>
      <c r="BE5" s="815"/>
      <c r="BF5" s="815"/>
      <c r="BG5" s="815"/>
      <c r="BH5" s="815"/>
      <c r="BI5" s="815"/>
      <c r="BJ5" s="815"/>
      <c r="BK5" s="815"/>
      <c r="BL5" s="815"/>
      <c r="BM5" s="815"/>
      <c r="BN5" s="815"/>
      <c r="BO5" s="815"/>
      <c r="BP5" s="815"/>
      <c r="BQ5" s="815"/>
      <c r="BR5" s="815"/>
      <c r="BS5" s="815"/>
      <c r="BT5" s="815"/>
      <c r="BU5" s="815"/>
      <c r="BV5" s="815"/>
      <c r="BW5" s="815"/>
      <c r="BX5" s="815"/>
      <c r="BY5" s="815"/>
      <c r="BZ5" s="815"/>
      <c r="CA5" s="815"/>
      <c r="CB5" s="815"/>
      <c r="CC5" s="815"/>
      <c r="CD5" s="815"/>
      <c r="CE5" s="815"/>
      <c r="CF5" s="815"/>
      <c r="CG5" s="815"/>
      <c r="CH5" s="815"/>
      <c r="CI5" s="815"/>
      <c r="CJ5" s="815"/>
      <c r="CK5" s="815"/>
      <c r="CL5" s="815"/>
      <c r="CM5" s="815"/>
      <c r="CN5" s="815"/>
      <c r="CO5" s="815"/>
      <c r="CP5" s="815"/>
      <c r="CQ5" s="815"/>
      <c r="CR5" s="815"/>
      <c r="CS5" s="815"/>
      <c r="CT5" s="815"/>
      <c r="CU5" s="815"/>
      <c r="CV5" s="815"/>
      <c r="CW5" s="815"/>
      <c r="CX5" s="815"/>
      <c r="CY5" s="815"/>
      <c r="CZ5" s="815"/>
      <c r="DA5" s="815"/>
      <c r="DB5" s="815"/>
      <c r="DC5" s="815"/>
      <c r="DD5" s="815"/>
      <c r="DE5" s="815"/>
      <c r="DF5" s="815"/>
      <c r="DG5" s="815"/>
      <c r="DH5" s="815"/>
      <c r="DI5" s="815"/>
      <c r="DJ5" s="815"/>
      <c r="DK5" s="815"/>
      <c r="DL5" s="815"/>
      <c r="DM5" s="815"/>
      <c r="DN5" s="815"/>
      <c r="DO5" s="815"/>
      <c r="DP5" s="815"/>
      <c r="DQ5" s="815"/>
      <c r="DR5" s="815"/>
      <c r="DS5" s="815"/>
      <c r="DT5" s="815"/>
      <c r="DU5" s="815"/>
      <c r="DV5" s="815"/>
      <c r="DW5" s="815"/>
      <c r="DX5" s="815"/>
      <c r="DY5" s="815"/>
      <c r="DZ5" s="815"/>
      <c r="EA5" s="815"/>
      <c r="EB5" s="815"/>
      <c r="EC5" s="815"/>
      <c r="ED5" s="815"/>
      <c r="EE5" s="815"/>
      <c r="EF5" s="815"/>
      <c r="EG5" s="815"/>
      <c r="EH5" s="815"/>
      <c r="EI5" s="815"/>
      <c r="EJ5" s="815"/>
      <c r="EK5" s="815"/>
      <c r="EL5" s="815"/>
      <c r="EM5" s="815"/>
      <c r="EN5" s="815"/>
      <c r="EO5" s="815"/>
      <c r="EP5" s="815"/>
      <c r="EQ5" s="815"/>
      <c r="ER5" s="815"/>
      <c r="ES5" s="815"/>
      <c r="ET5" s="815"/>
      <c r="EU5" s="815"/>
      <c r="EV5" s="815"/>
      <c r="EW5" s="815"/>
      <c r="EX5" s="815"/>
      <c r="EY5" s="815"/>
      <c r="EZ5" s="815"/>
      <c r="FA5" s="815"/>
      <c r="FB5" s="815"/>
      <c r="FC5" s="815"/>
      <c r="FD5" s="815"/>
      <c r="FE5" s="815"/>
      <c r="FF5" s="815"/>
      <c r="FG5" s="815"/>
      <c r="FH5" s="815"/>
      <c r="FI5" s="815"/>
      <c r="FJ5" s="815"/>
      <c r="FK5" s="815"/>
      <c r="FL5" s="815"/>
      <c r="FM5" s="815"/>
      <c r="FN5" s="815"/>
      <c r="FO5" s="815"/>
      <c r="FP5" s="815"/>
      <c r="FQ5" s="815"/>
      <c r="FR5" s="815"/>
      <c r="FS5" s="815"/>
      <c r="FT5" s="815"/>
      <c r="FU5" s="815"/>
      <c r="FV5" s="815"/>
      <c r="FW5" s="815"/>
      <c r="FX5" s="815"/>
      <c r="FY5" s="815"/>
      <c r="FZ5" s="815"/>
      <c r="GA5" s="815"/>
      <c r="GB5" s="815"/>
      <c r="GC5" s="815"/>
      <c r="GD5" s="815"/>
      <c r="GE5" s="815"/>
      <c r="GF5" s="815"/>
      <c r="GG5" s="815"/>
      <c r="GH5" s="815"/>
      <c r="GI5" s="815"/>
      <c r="GJ5" s="815"/>
      <c r="GK5" s="815"/>
      <c r="GL5" s="815"/>
      <c r="GM5" s="815"/>
      <c r="GN5" s="815"/>
      <c r="GO5" s="815"/>
      <c r="GP5" s="815"/>
      <c r="GQ5" s="815"/>
      <c r="GR5" s="815"/>
      <c r="GS5" s="815"/>
      <c r="GT5" s="815"/>
      <c r="GU5" s="815"/>
      <c r="GV5" s="815"/>
      <c r="GW5" s="815"/>
      <c r="GX5" s="815"/>
      <c r="GY5" s="815"/>
      <c r="GZ5" s="815"/>
      <c r="HA5" s="815"/>
      <c r="HB5" s="815"/>
      <c r="HC5" s="815"/>
      <c r="HD5" s="815"/>
      <c r="HE5" s="815"/>
      <c r="HF5" s="815"/>
      <c r="HG5" s="815"/>
      <c r="HH5" s="815"/>
      <c r="HI5" s="815"/>
      <c r="HJ5" s="815"/>
      <c r="HK5" s="815"/>
      <c r="HL5" s="815"/>
      <c r="HM5" s="815"/>
      <c r="HN5" s="815"/>
      <c r="HO5" s="815"/>
      <c r="HP5" s="815"/>
      <c r="HQ5" s="815"/>
      <c r="HR5" s="815"/>
      <c r="HS5" s="815"/>
      <c r="HT5" s="815"/>
      <c r="HU5" s="815"/>
      <c r="HV5" s="815"/>
      <c r="HW5" s="815"/>
      <c r="HX5" s="815"/>
      <c r="HY5" s="815"/>
      <c r="HZ5" s="815"/>
      <c r="IA5" s="815"/>
      <c r="IB5" s="815"/>
      <c r="IC5" s="815"/>
      <c r="ID5" s="815"/>
      <c r="IE5" s="815"/>
      <c r="IF5" s="815"/>
      <c r="IG5" s="815"/>
      <c r="IH5" s="815"/>
      <c r="II5" s="815"/>
      <c r="IJ5" s="815"/>
      <c r="IK5" s="815"/>
      <c r="IL5" s="815"/>
      <c r="IM5" s="815"/>
      <c r="IN5" s="815"/>
      <c r="IO5" s="815"/>
      <c r="IP5" s="815"/>
      <c r="IQ5" s="815"/>
      <c r="IR5" s="815"/>
      <c r="IS5" s="815"/>
      <c r="IT5" s="815"/>
      <c r="IU5" s="815"/>
      <c r="IV5" s="815"/>
      <c r="IW5" s="815"/>
      <c r="IX5" s="815"/>
      <c r="IY5" s="815"/>
      <c r="IZ5" s="815"/>
      <c r="JA5" s="815"/>
      <c r="JB5" s="815"/>
      <c r="JC5" s="815"/>
      <c r="JD5" s="815"/>
      <c r="JE5" s="815"/>
      <c r="JF5" s="815"/>
      <c r="JG5" s="815"/>
      <c r="JH5" s="815"/>
      <c r="JI5" s="815"/>
      <c r="JJ5" s="815"/>
      <c r="JK5" s="815"/>
      <c r="JL5" s="815"/>
      <c r="JM5" s="815"/>
      <c r="JN5" s="815"/>
      <c r="JO5" s="815"/>
      <c r="JP5" s="815"/>
      <c r="JQ5" s="815"/>
      <c r="JR5" s="815"/>
      <c r="JS5" s="815"/>
      <c r="JT5" s="815"/>
      <c r="JU5" s="815"/>
      <c r="JV5" s="815"/>
      <c r="JW5" s="815"/>
      <c r="JX5" s="815"/>
      <c r="JY5" s="815"/>
      <c r="JZ5" s="815"/>
      <c r="KA5" s="815"/>
      <c r="KB5" s="815"/>
      <c r="KC5" s="815"/>
      <c r="KD5" s="815"/>
      <c r="KE5" s="815"/>
      <c r="KF5" s="815"/>
      <c r="KG5" s="815"/>
      <c r="KH5" s="815"/>
      <c r="KI5" s="815"/>
      <c r="KJ5" s="815"/>
      <c r="KK5" s="815"/>
      <c r="KL5" s="815"/>
      <c r="KM5" s="815"/>
      <c r="KN5" s="815"/>
      <c r="KO5" s="815"/>
      <c r="KP5" s="815"/>
      <c r="KQ5" s="815"/>
      <c r="KR5" s="815"/>
      <c r="KS5" s="815"/>
      <c r="KT5" s="815"/>
      <c r="KU5" s="815"/>
      <c r="KV5" s="815"/>
      <c r="KW5" s="815"/>
      <c r="KX5" s="815"/>
      <c r="KY5" s="815"/>
      <c r="KZ5" s="815"/>
      <c r="LA5" s="815"/>
      <c r="LB5" s="815"/>
      <c r="LC5" s="815"/>
      <c r="LD5" s="815"/>
      <c r="LE5" s="815"/>
      <c r="LF5" s="815"/>
      <c r="LG5" s="815"/>
      <c r="LH5" s="815"/>
      <c r="LI5" s="815"/>
      <c r="LJ5" s="815"/>
      <c r="LK5" s="815"/>
      <c r="LL5" s="815"/>
      <c r="LM5" s="815"/>
      <c r="LN5" s="815"/>
      <c r="LO5" s="815"/>
      <c r="LP5" s="815"/>
      <c r="LQ5" s="815"/>
      <c r="LR5" s="815"/>
      <c r="LS5" s="815"/>
      <c r="LT5" s="815"/>
      <c r="LU5" s="815"/>
      <c r="LV5" s="815"/>
      <c r="LW5" s="815"/>
      <c r="LX5" s="815"/>
      <c r="LY5" s="815"/>
      <c r="LZ5" s="815"/>
      <c r="MA5" s="815"/>
      <c r="MB5" s="815"/>
      <c r="MC5" s="815"/>
      <c r="MD5" s="815"/>
      <c r="ME5" s="815"/>
      <c r="MF5" s="815"/>
      <c r="MG5" s="815"/>
      <c r="MH5" s="815"/>
      <c r="MI5" s="815"/>
      <c r="MJ5" s="815"/>
      <c r="MK5" s="815"/>
      <c r="ML5" s="815"/>
      <c r="MM5" s="815"/>
      <c r="MN5" s="815"/>
      <c r="MO5" s="815"/>
      <c r="MP5" s="815"/>
      <c r="MQ5" s="815"/>
      <c r="MR5" s="815"/>
      <c r="MS5" s="815"/>
      <c r="MT5" s="815"/>
      <c r="MU5" s="815"/>
      <c r="MV5" s="815"/>
      <c r="MW5" s="815"/>
      <c r="MX5" s="815"/>
      <c r="MY5" s="815"/>
      <c r="MZ5" s="815"/>
      <c r="NA5" s="815"/>
      <c r="NB5" s="815"/>
      <c r="NC5" s="815"/>
      <c r="ND5" s="815"/>
      <c r="NE5" s="815"/>
      <c r="NF5" s="815"/>
      <c r="NG5" s="815"/>
      <c r="NH5" s="815"/>
      <c r="NI5" s="815"/>
      <c r="NJ5" s="815"/>
      <c r="NK5" s="815"/>
      <c r="NL5" s="815"/>
      <c r="NM5" s="815"/>
      <c r="NN5" s="815"/>
      <c r="NO5" s="815"/>
      <c r="NP5" s="815"/>
      <c r="NQ5" s="815"/>
      <c r="NR5" s="815"/>
      <c r="NS5" s="815"/>
      <c r="NT5" s="815"/>
      <c r="NU5" s="815"/>
      <c r="NV5" s="815"/>
      <c r="NW5" s="815"/>
      <c r="NX5" s="815"/>
      <c r="NY5" s="815"/>
      <c r="NZ5" s="815"/>
      <c r="OA5" s="815"/>
      <c r="OB5" s="815"/>
      <c r="OC5" s="815"/>
      <c r="OD5" s="815"/>
      <c r="OE5" s="815"/>
      <c r="OF5" s="815"/>
      <c r="OG5" s="815"/>
      <c r="OH5" s="815"/>
      <c r="OI5" s="815"/>
      <c r="OJ5" s="815"/>
      <c r="OK5" s="815"/>
      <c r="OL5" s="815"/>
      <c r="OM5" s="815"/>
      <c r="ON5" s="815"/>
      <c r="OO5" s="815"/>
      <c r="OP5" s="815"/>
      <c r="OQ5" s="815"/>
      <c r="OR5" s="815"/>
      <c r="OS5" s="815"/>
      <c r="OT5" s="815"/>
      <c r="OU5" s="815"/>
      <c r="OV5" s="815"/>
      <c r="OW5" s="815"/>
      <c r="OX5" s="815"/>
      <c r="OY5" s="815"/>
      <c r="OZ5" s="815"/>
      <c r="PA5" s="815"/>
      <c r="PB5" s="815"/>
      <c r="PC5" s="815"/>
      <c r="PD5" s="815"/>
      <c r="PE5" s="815"/>
      <c r="PF5" s="815"/>
      <c r="PG5" s="815"/>
      <c r="PH5" s="815"/>
      <c r="PI5" s="815"/>
      <c r="PJ5" s="815"/>
      <c r="PK5" s="815"/>
      <c r="PL5" s="815"/>
      <c r="PM5" s="815"/>
      <c r="PN5" s="815"/>
      <c r="PO5" s="815"/>
      <c r="PP5" s="815"/>
      <c r="PQ5" s="815"/>
      <c r="PR5" s="815"/>
      <c r="PS5" s="815"/>
      <c r="PT5" s="815"/>
      <c r="PU5" s="815"/>
      <c r="PV5" s="815"/>
      <c r="PW5" s="815"/>
      <c r="PX5" s="815"/>
      <c r="PY5" s="815"/>
      <c r="PZ5" s="815"/>
      <c r="QA5" s="815"/>
      <c r="QB5" s="815"/>
      <c r="QC5" s="815"/>
      <c r="QD5" s="815"/>
      <c r="QE5" s="815"/>
      <c r="QF5" s="815"/>
      <c r="QG5" s="815"/>
      <c r="QH5" s="815"/>
      <c r="QI5" s="815"/>
      <c r="QJ5" s="815"/>
      <c r="QK5" s="815"/>
      <c r="QL5" s="815"/>
      <c r="QM5" s="815"/>
      <c r="QN5" s="815"/>
      <c r="QO5" s="815"/>
      <c r="QP5" s="815"/>
      <c r="QQ5" s="815"/>
      <c r="QR5" s="815"/>
      <c r="QS5" s="815"/>
      <c r="QT5" s="815"/>
      <c r="QU5" s="815"/>
      <c r="QV5" s="815"/>
      <c r="QW5" s="815"/>
      <c r="QX5" s="815"/>
      <c r="QY5" s="815"/>
      <c r="QZ5" s="815"/>
      <c r="RA5" s="815"/>
      <c r="RB5" s="815"/>
      <c r="RC5" s="815"/>
      <c r="RD5" s="815"/>
      <c r="RE5" s="815"/>
      <c r="RF5" s="815"/>
      <c r="RG5" s="815"/>
      <c r="RH5" s="815"/>
      <c r="RI5" s="815"/>
      <c r="RJ5" s="815"/>
      <c r="RK5" s="815"/>
      <c r="RL5" s="815"/>
      <c r="RM5" s="815"/>
      <c r="RN5" s="815"/>
      <c r="RO5" s="815"/>
      <c r="RP5" s="815"/>
      <c r="RQ5" s="815"/>
      <c r="RR5" s="815"/>
      <c r="RS5" s="815"/>
      <c r="RT5" s="815"/>
      <c r="RU5" s="815"/>
      <c r="RV5" s="815"/>
      <c r="RW5" s="815"/>
      <c r="RX5" s="815"/>
      <c r="RY5" s="815"/>
      <c r="RZ5" s="815"/>
      <c r="SA5" s="815"/>
      <c r="SB5" s="815"/>
      <c r="SC5" s="815"/>
      <c r="SD5" s="815"/>
      <c r="SE5" s="815"/>
      <c r="SF5" s="815"/>
      <c r="SG5" s="815"/>
      <c r="SH5" s="815"/>
      <c r="SI5" s="815"/>
      <c r="SJ5" s="815"/>
      <c r="SK5" s="815"/>
      <c r="SL5" s="815"/>
      <c r="SM5" s="815"/>
      <c r="SN5" s="815"/>
      <c r="SO5" s="815"/>
      <c r="SP5" s="815"/>
      <c r="SQ5" s="815"/>
      <c r="SR5" s="815"/>
      <c r="SS5" s="815"/>
      <c r="ST5" s="815"/>
      <c r="SU5" s="815"/>
      <c r="SV5" s="815"/>
      <c r="SW5" s="815"/>
      <c r="SX5" s="815"/>
      <c r="SY5" s="815"/>
      <c r="SZ5" s="815"/>
      <c r="TA5" s="815"/>
      <c r="TB5" s="815"/>
      <c r="TC5" s="815"/>
      <c r="TD5" s="815"/>
      <c r="TE5" s="815"/>
      <c r="TF5" s="815"/>
      <c r="TG5" s="815"/>
      <c r="TH5" s="815"/>
      <c r="TI5" s="815"/>
      <c r="TJ5" s="815"/>
      <c r="TK5" s="815"/>
      <c r="TL5" s="815"/>
      <c r="TM5" s="815"/>
      <c r="TN5" s="815"/>
      <c r="TO5" s="815"/>
      <c r="TP5" s="815"/>
      <c r="TQ5" s="815"/>
      <c r="TR5" s="815"/>
      <c r="TS5" s="815"/>
      <c r="TT5" s="815"/>
      <c r="TU5" s="815"/>
      <c r="TV5" s="815"/>
      <c r="TW5" s="815"/>
      <c r="TX5" s="815"/>
      <c r="TY5" s="815"/>
      <c r="TZ5" s="815"/>
      <c r="UA5" s="815"/>
      <c r="UB5" s="815"/>
      <c r="UC5" s="815"/>
      <c r="UD5" s="815"/>
      <c r="UE5" s="815"/>
      <c r="UF5" s="815"/>
      <c r="UG5" s="815"/>
      <c r="UH5" s="815"/>
      <c r="UI5" s="815"/>
      <c r="UJ5" s="815"/>
      <c r="UK5" s="815"/>
      <c r="UL5" s="815"/>
      <c r="UM5" s="815"/>
      <c r="UN5" s="815"/>
      <c r="UO5" s="815"/>
      <c r="UP5" s="815"/>
      <c r="UQ5" s="815"/>
      <c r="UR5" s="815"/>
      <c r="US5" s="815"/>
      <c r="UT5" s="815"/>
      <c r="UU5" s="815"/>
      <c r="UV5" s="815"/>
      <c r="UW5" s="815"/>
      <c r="UX5" s="815"/>
      <c r="UY5" s="815"/>
      <c r="UZ5" s="815"/>
      <c r="VA5" s="815"/>
      <c r="VB5" s="815"/>
      <c r="VC5" s="815"/>
      <c r="VD5" s="815"/>
      <c r="VE5" s="815"/>
      <c r="VF5" s="815"/>
      <c r="VG5" s="815"/>
      <c r="VH5" s="815"/>
      <c r="VI5" s="815"/>
      <c r="VJ5" s="815"/>
      <c r="VK5" s="815"/>
      <c r="VL5" s="815"/>
      <c r="VM5" s="815"/>
      <c r="VN5" s="815"/>
      <c r="VO5" s="815"/>
      <c r="VP5" s="815"/>
      <c r="VQ5" s="815"/>
      <c r="VR5" s="815"/>
      <c r="VS5" s="815"/>
      <c r="VT5" s="815"/>
      <c r="VU5" s="815"/>
      <c r="VV5" s="815"/>
      <c r="VW5" s="815"/>
      <c r="VX5" s="815"/>
      <c r="VY5" s="815"/>
      <c r="VZ5" s="815"/>
      <c r="WA5" s="815"/>
      <c r="WB5" s="815"/>
      <c r="WC5" s="815"/>
      <c r="WD5" s="815"/>
      <c r="WE5" s="815"/>
      <c r="WF5" s="815"/>
      <c r="WG5" s="815"/>
      <c r="WH5" s="815"/>
      <c r="WI5" s="815"/>
      <c r="WJ5" s="815"/>
      <c r="WK5" s="815"/>
      <c r="WL5" s="815"/>
      <c r="WM5" s="815"/>
      <c r="WN5" s="815"/>
      <c r="WO5" s="815"/>
      <c r="WP5" s="815"/>
      <c r="WQ5" s="815"/>
      <c r="WR5" s="815"/>
      <c r="WS5" s="815"/>
      <c r="WT5" s="815"/>
      <c r="WU5" s="815"/>
      <c r="WV5" s="815"/>
      <c r="WW5" s="815"/>
      <c r="WX5" s="815"/>
      <c r="WY5" s="815"/>
      <c r="WZ5" s="815"/>
      <c r="XA5" s="815"/>
      <c r="XB5" s="815"/>
      <c r="XC5" s="815"/>
      <c r="XD5" s="815"/>
      <c r="XE5" s="815"/>
      <c r="XF5" s="815"/>
      <c r="XG5" s="815"/>
      <c r="XH5" s="815"/>
      <c r="XI5" s="815"/>
      <c r="XJ5" s="815"/>
      <c r="XK5" s="815"/>
      <c r="XL5" s="815"/>
      <c r="XM5" s="815"/>
      <c r="XN5" s="815"/>
      <c r="XO5" s="815"/>
      <c r="XP5" s="815"/>
      <c r="XQ5" s="815"/>
      <c r="XR5" s="815"/>
      <c r="XS5" s="815"/>
      <c r="XT5" s="815"/>
      <c r="XU5" s="815"/>
      <c r="XV5" s="815"/>
      <c r="XW5" s="815"/>
      <c r="XX5" s="815"/>
      <c r="XY5" s="815"/>
      <c r="XZ5" s="815"/>
      <c r="YA5" s="815"/>
      <c r="YB5" s="815"/>
      <c r="YC5" s="815"/>
      <c r="YD5" s="815"/>
      <c r="YE5" s="815"/>
      <c r="YF5" s="815"/>
      <c r="YG5" s="815"/>
      <c r="YH5" s="815"/>
      <c r="YI5" s="815"/>
      <c r="YJ5" s="815"/>
      <c r="YK5" s="815"/>
      <c r="YL5" s="815"/>
      <c r="YM5" s="815"/>
      <c r="YN5" s="815"/>
      <c r="YO5" s="815"/>
      <c r="YP5" s="815"/>
      <c r="YQ5" s="815"/>
      <c r="YR5" s="815"/>
      <c r="YS5" s="815"/>
      <c r="YT5" s="815"/>
      <c r="YU5" s="815"/>
      <c r="YV5" s="815"/>
      <c r="YW5" s="815"/>
      <c r="YX5" s="815"/>
      <c r="YY5" s="815"/>
      <c r="YZ5" s="815"/>
      <c r="ZA5" s="815"/>
      <c r="ZB5" s="815"/>
      <c r="ZC5" s="815"/>
      <c r="ZD5" s="815"/>
      <c r="ZE5" s="815"/>
      <c r="ZF5" s="815"/>
      <c r="ZG5" s="815"/>
      <c r="ZH5" s="815"/>
      <c r="ZI5" s="815"/>
      <c r="ZJ5" s="815"/>
      <c r="ZK5" s="815"/>
      <c r="ZL5" s="815"/>
      <c r="ZM5" s="815"/>
      <c r="ZN5" s="815"/>
      <c r="ZO5" s="815"/>
      <c r="ZP5" s="815"/>
      <c r="ZQ5" s="815"/>
      <c r="ZR5" s="815"/>
      <c r="ZS5" s="815"/>
      <c r="ZT5" s="815"/>
      <c r="ZU5" s="815"/>
      <c r="ZV5" s="815"/>
      <c r="ZW5" s="815"/>
      <c r="ZX5" s="815"/>
      <c r="ZY5" s="815"/>
      <c r="ZZ5" s="815"/>
      <c r="AAA5" s="815"/>
      <c r="AAB5" s="815"/>
      <c r="AAC5" s="815"/>
      <c r="AAD5" s="815"/>
      <c r="AAE5" s="815"/>
      <c r="AAF5" s="815"/>
      <c r="AAG5" s="815"/>
      <c r="AAH5" s="815"/>
      <c r="AAI5" s="815"/>
      <c r="AAJ5" s="815"/>
      <c r="AAK5" s="815"/>
      <c r="AAL5" s="815"/>
      <c r="AAM5" s="815"/>
      <c r="AAN5" s="815"/>
      <c r="AAO5" s="815"/>
      <c r="AAP5" s="815"/>
      <c r="AAQ5" s="815"/>
      <c r="AAR5" s="815"/>
      <c r="AAS5" s="815"/>
      <c r="AAT5" s="815"/>
      <c r="AAU5" s="815"/>
      <c r="AAV5" s="815"/>
      <c r="AAW5" s="815"/>
      <c r="AAX5" s="815"/>
      <c r="AAY5" s="815"/>
      <c r="AAZ5" s="815"/>
      <c r="ABA5" s="815"/>
      <c r="ABB5" s="815"/>
      <c r="ABC5" s="815"/>
      <c r="ABD5" s="815"/>
      <c r="ABE5" s="815"/>
      <c r="ABF5" s="815"/>
      <c r="ABG5" s="815"/>
      <c r="ABH5" s="815"/>
      <c r="ABI5" s="815"/>
      <c r="ABJ5" s="815"/>
      <c r="ABK5" s="815"/>
      <c r="ABL5" s="815"/>
      <c r="ABM5" s="815"/>
      <c r="ABN5" s="815"/>
      <c r="ABO5" s="815"/>
      <c r="ABP5" s="815"/>
      <c r="ABQ5" s="815"/>
      <c r="ABR5" s="815"/>
      <c r="ABS5" s="815"/>
      <c r="ABT5" s="815"/>
      <c r="ABU5" s="815"/>
      <c r="ABV5" s="815"/>
      <c r="ABW5" s="815"/>
      <c r="ABX5" s="815"/>
      <c r="ABY5" s="815"/>
      <c r="ABZ5" s="815"/>
      <c r="ACA5" s="815"/>
      <c r="ACB5" s="815"/>
      <c r="ACC5" s="815"/>
      <c r="ACD5" s="815"/>
      <c r="ACE5" s="815"/>
      <c r="ACF5" s="815"/>
      <c r="ACG5" s="815"/>
      <c r="ACH5" s="815"/>
      <c r="ACI5" s="815"/>
      <c r="ACJ5" s="815"/>
      <c r="ACK5" s="815"/>
      <c r="ACL5" s="815"/>
      <c r="ACM5" s="815"/>
      <c r="ACN5" s="815"/>
      <c r="ACO5" s="815"/>
      <c r="ACP5" s="815"/>
      <c r="ACQ5" s="815"/>
      <c r="ACR5" s="815"/>
      <c r="ACS5" s="815"/>
      <c r="ACT5" s="815"/>
      <c r="ACU5" s="815"/>
      <c r="ACV5" s="815"/>
      <c r="ACW5" s="815"/>
      <c r="ACX5" s="815"/>
      <c r="ACY5" s="815"/>
      <c r="ACZ5" s="815"/>
      <c r="ADA5" s="815"/>
      <c r="ADB5" s="815"/>
      <c r="ADC5" s="815"/>
      <c r="ADD5" s="815"/>
      <c r="ADE5" s="815"/>
      <c r="ADF5" s="815"/>
      <c r="ADG5" s="815"/>
      <c r="ADH5" s="815"/>
      <c r="ADI5" s="815"/>
      <c r="ADJ5" s="815"/>
      <c r="ADK5" s="815"/>
      <c r="ADL5" s="815"/>
      <c r="ADM5" s="815"/>
      <c r="ADN5" s="815"/>
      <c r="ADO5" s="815"/>
      <c r="ADP5" s="815"/>
      <c r="ADQ5" s="815"/>
      <c r="ADR5" s="815"/>
      <c r="ADS5" s="815"/>
      <c r="ADT5" s="815"/>
      <c r="ADU5" s="815"/>
      <c r="ADV5" s="815"/>
      <c r="ADW5" s="815"/>
      <c r="ADX5" s="815"/>
      <c r="ADY5" s="815"/>
      <c r="ADZ5" s="815"/>
      <c r="AEA5" s="815"/>
      <c r="AEB5" s="815"/>
      <c r="AEC5" s="815"/>
      <c r="AED5" s="815"/>
      <c r="AEE5" s="815"/>
      <c r="AEF5" s="815"/>
      <c r="AEG5" s="815"/>
      <c r="AEH5" s="815"/>
      <c r="AEI5" s="815"/>
      <c r="AEJ5" s="815"/>
      <c r="AEK5" s="815"/>
      <c r="AEL5" s="815"/>
      <c r="AEM5" s="815"/>
      <c r="AEN5" s="815"/>
      <c r="AEO5" s="815"/>
      <c r="AEP5" s="815"/>
      <c r="AEQ5" s="815"/>
      <c r="AER5" s="815"/>
      <c r="AES5" s="815"/>
      <c r="AET5" s="815"/>
      <c r="AEU5" s="815"/>
      <c r="AEV5" s="815"/>
      <c r="AEW5" s="815"/>
      <c r="AEX5" s="815"/>
      <c r="AEY5" s="815"/>
      <c r="AEZ5" s="815"/>
      <c r="AFA5" s="815"/>
      <c r="AFB5" s="815"/>
      <c r="AFC5" s="815"/>
      <c r="AFD5" s="815"/>
      <c r="AFE5" s="815"/>
      <c r="AFF5" s="815"/>
      <c r="AFG5" s="815"/>
      <c r="AFH5" s="815"/>
      <c r="AFI5" s="815"/>
      <c r="AFJ5" s="815"/>
      <c r="AFK5" s="815"/>
      <c r="AFL5" s="815"/>
      <c r="AFM5" s="815"/>
      <c r="AFN5" s="815"/>
      <c r="AFO5" s="815"/>
      <c r="AFP5" s="815"/>
      <c r="AFQ5" s="815"/>
      <c r="AFR5" s="815"/>
      <c r="AFS5" s="815"/>
      <c r="AFT5" s="815"/>
      <c r="AFU5" s="815"/>
      <c r="AFV5" s="815"/>
      <c r="AFW5" s="815"/>
      <c r="AFX5" s="815"/>
      <c r="AFY5" s="815"/>
      <c r="AFZ5" s="815"/>
      <c r="AGA5" s="815"/>
      <c r="AGB5" s="815"/>
      <c r="AGC5" s="815"/>
      <c r="AGD5" s="815"/>
      <c r="AGE5" s="815"/>
      <c r="AGF5" s="815"/>
      <c r="AGG5" s="815"/>
      <c r="AGH5" s="815"/>
      <c r="AGI5" s="815"/>
      <c r="AGJ5" s="815"/>
      <c r="AGK5" s="815"/>
      <c r="AGL5" s="815"/>
      <c r="AGM5" s="815"/>
      <c r="AGN5" s="815"/>
      <c r="AGO5" s="815"/>
      <c r="AGP5" s="815"/>
      <c r="AGQ5" s="815"/>
      <c r="AGR5" s="815"/>
      <c r="AGS5" s="815"/>
      <c r="AGT5" s="815"/>
      <c r="AGU5" s="815"/>
      <c r="AGV5" s="815"/>
      <c r="AGW5" s="815"/>
      <c r="AGX5" s="815"/>
      <c r="AGY5" s="815"/>
      <c r="AGZ5" s="815"/>
      <c r="AHA5" s="815"/>
      <c r="AHB5" s="815"/>
      <c r="AHC5" s="815"/>
      <c r="AHD5" s="815"/>
      <c r="AHE5" s="815"/>
      <c r="AHF5" s="815"/>
      <c r="AHG5" s="815"/>
      <c r="AHH5" s="815"/>
      <c r="AHI5" s="815"/>
      <c r="AHJ5" s="815"/>
      <c r="AHK5" s="815"/>
      <c r="AHL5" s="815"/>
      <c r="AHM5" s="815"/>
      <c r="AHN5" s="815"/>
      <c r="AHO5" s="815"/>
      <c r="AHP5" s="815"/>
      <c r="AHQ5" s="815"/>
      <c r="AHR5" s="815"/>
      <c r="AHS5" s="815"/>
      <c r="AHT5" s="815"/>
      <c r="AHU5" s="815"/>
      <c r="AHV5" s="815"/>
      <c r="AHW5" s="815"/>
      <c r="AHX5" s="815"/>
      <c r="AHY5" s="815"/>
      <c r="AHZ5" s="815"/>
      <c r="AIA5" s="815"/>
      <c r="AIB5" s="815"/>
      <c r="AIC5" s="815"/>
      <c r="AID5" s="815"/>
      <c r="AIE5" s="815"/>
      <c r="AIF5" s="815"/>
      <c r="AIG5" s="815"/>
      <c r="AIH5" s="815"/>
      <c r="AII5" s="815"/>
      <c r="AIJ5" s="815"/>
      <c r="AIK5" s="815"/>
      <c r="AIL5" s="815"/>
      <c r="AIM5" s="815"/>
      <c r="AIN5" s="815"/>
      <c r="AIO5" s="815"/>
      <c r="AIP5" s="815"/>
      <c r="AIQ5" s="815"/>
      <c r="AIR5" s="815"/>
      <c r="AIS5" s="815"/>
      <c r="AIT5" s="815"/>
      <c r="AIU5" s="815"/>
      <c r="AIV5" s="815"/>
      <c r="AIW5" s="815"/>
      <c r="AIX5" s="815"/>
      <c r="AIY5" s="815"/>
      <c r="AIZ5" s="815"/>
      <c r="AJA5" s="815"/>
      <c r="AJB5" s="815"/>
      <c r="AJC5" s="815"/>
      <c r="AJD5" s="815"/>
      <c r="AJE5" s="815"/>
      <c r="AJF5" s="815"/>
      <c r="AJG5" s="815"/>
      <c r="AJH5" s="815"/>
      <c r="AJI5" s="815"/>
      <c r="AJJ5" s="815"/>
      <c r="AJK5" s="815"/>
      <c r="AJL5" s="815"/>
      <c r="AJM5" s="815"/>
      <c r="AJN5" s="815"/>
      <c r="AJO5" s="815"/>
      <c r="AJP5" s="815"/>
      <c r="AJQ5" s="815"/>
      <c r="AJR5" s="815"/>
      <c r="AJS5" s="815"/>
      <c r="AJT5" s="815"/>
      <c r="AJU5" s="815"/>
      <c r="AJV5" s="815"/>
      <c r="AJW5" s="815"/>
      <c r="AJX5" s="815"/>
      <c r="AJY5" s="815"/>
      <c r="AJZ5" s="815"/>
      <c r="AKA5" s="815"/>
      <c r="AKB5" s="815"/>
      <c r="AKC5" s="815"/>
      <c r="AKD5" s="815"/>
      <c r="AKE5" s="815"/>
      <c r="AKF5" s="815"/>
      <c r="AKG5" s="815"/>
      <c r="AKH5" s="815"/>
      <c r="AKI5" s="815"/>
      <c r="AKJ5" s="815"/>
      <c r="AKK5" s="815"/>
      <c r="AKL5" s="815"/>
      <c r="AKM5" s="815"/>
      <c r="AKN5" s="815"/>
      <c r="AKO5" s="815"/>
      <c r="AKP5" s="815"/>
      <c r="AKQ5" s="815"/>
      <c r="AKR5" s="815"/>
      <c r="AKS5" s="815"/>
      <c r="AKT5" s="815"/>
      <c r="AKU5" s="815"/>
      <c r="AKV5" s="815"/>
      <c r="AKW5" s="815"/>
      <c r="AKX5" s="815"/>
      <c r="AKY5" s="815"/>
      <c r="AKZ5" s="815"/>
      <c r="ALA5" s="815"/>
      <c r="ALB5" s="815"/>
      <c r="ALC5" s="815"/>
      <c r="ALD5" s="815"/>
      <c r="ALE5" s="815"/>
      <c r="ALF5" s="815"/>
      <c r="ALG5" s="815"/>
      <c r="ALH5" s="815"/>
      <c r="ALI5" s="815"/>
      <c r="ALJ5" s="815"/>
      <c r="ALK5" s="815"/>
      <c r="ALL5" s="815"/>
      <c r="ALM5" s="815"/>
      <c r="ALN5" s="815"/>
      <c r="ALO5" s="815"/>
      <c r="ALP5" s="815"/>
      <c r="ALQ5" s="815"/>
      <c r="ALR5" s="815"/>
      <c r="ALS5" s="815"/>
      <c r="ALT5" s="815"/>
      <c r="ALU5" s="815"/>
      <c r="ALV5" s="815"/>
      <c r="ALW5" s="815"/>
      <c r="ALX5" s="815"/>
      <c r="ALY5" s="815"/>
      <c r="ALZ5" s="815"/>
      <c r="AMA5" s="815"/>
      <c r="AMB5" s="815"/>
      <c r="AMC5" s="815"/>
      <c r="AMD5" s="815"/>
      <c r="AME5" s="815"/>
      <c r="AMF5" s="815"/>
      <c r="AMG5" s="815"/>
      <c r="AMH5" s="815"/>
      <c r="AMI5" s="815"/>
      <c r="AMJ5" s="815"/>
      <c r="AMK5" s="815"/>
      <c r="AML5" s="815"/>
      <c r="AMM5" s="815"/>
      <c r="AMN5" s="815"/>
      <c r="AMO5" s="815"/>
      <c r="AMP5" s="815"/>
      <c r="AMQ5" s="815"/>
      <c r="AMR5" s="815"/>
      <c r="AMS5" s="815"/>
      <c r="AMT5" s="815"/>
      <c r="AMU5" s="815"/>
      <c r="AMV5" s="815"/>
      <c r="AMW5" s="815"/>
      <c r="AMX5" s="815"/>
      <c r="AMY5" s="815"/>
      <c r="AMZ5" s="815"/>
      <c r="ANA5" s="815"/>
      <c r="ANB5" s="815"/>
      <c r="ANC5" s="815"/>
      <c r="AND5" s="815"/>
      <c r="ANE5" s="815"/>
      <c r="ANF5" s="815"/>
      <c r="ANG5" s="815"/>
      <c r="ANH5" s="815"/>
      <c r="ANI5" s="815"/>
      <c r="ANJ5" s="815"/>
      <c r="ANK5" s="815"/>
      <c r="ANL5" s="815"/>
      <c r="ANM5" s="815"/>
      <c r="ANN5" s="815"/>
      <c r="ANO5" s="815"/>
      <c r="ANP5" s="815"/>
      <c r="ANQ5" s="815"/>
      <c r="ANR5" s="815"/>
      <c r="ANS5" s="815"/>
      <c r="ANT5" s="815"/>
      <c r="ANU5" s="815"/>
      <c r="ANV5" s="815"/>
      <c r="ANW5" s="815"/>
      <c r="ANX5" s="815"/>
      <c r="ANY5" s="815"/>
      <c r="ANZ5" s="815"/>
      <c r="AOA5" s="815"/>
      <c r="AOB5" s="815"/>
      <c r="AOC5" s="815"/>
      <c r="AOD5" s="815"/>
      <c r="AOE5" s="815"/>
      <c r="AOF5" s="815"/>
      <c r="AOG5" s="815"/>
      <c r="AOH5" s="815"/>
      <c r="AOI5" s="815"/>
      <c r="AOJ5" s="815"/>
      <c r="AOK5" s="815"/>
      <c r="AOL5" s="815"/>
      <c r="AOM5" s="815"/>
      <c r="AON5" s="815"/>
      <c r="AOO5" s="815"/>
      <c r="AOP5" s="815"/>
      <c r="AOQ5" s="815"/>
      <c r="AOR5" s="815"/>
      <c r="AOS5" s="815"/>
      <c r="AOT5" s="815"/>
      <c r="AOU5" s="815"/>
      <c r="AOV5" s="815"/>
      <c r="AOW5" s="815"/>
      <c r="AOX5" s="815"/>
      <c r="AOY5" s="815"/>
      <c r="AOZ5" s="815"/>
      <c r="APA5" s="815"/>
      <c r="APB5" s="815"/>
      <c r="APC5" s="815"/>
      <c r="APD5" s="815"/>
      <c r="APE5" s="815"/>
      <c r="APF5" s="815"/>
      <c r="APG5" s="815"/>
      <c r="APH5" s="815"/>
      <c r="API5" s="815"/>
      <c r="APJ5" s="815"/>
      <c r="APK5" s="815"/>
      <c r="APL5" s="815"/>
      <c r="APM5" s="815"/>
      <c r="APN5" s="815"/>
      <c r="APO5" s="815"/>
      <c r="APP5" s="815"/>
      <c r="APQ5" s="815"/>
      <c r="APR5" s="815"/>
      <c r="APS5" s="815"/>
      <c r="APT5" s="815"/>
      <c r="APU5" s="815"/>
      <c r="APV5" s="815"/>
      <c r="APW5" s="815"/>
      <c r="APX5" s="815"/>
      <c r="APY5" s="815"/>
      <c r="APZ5" s="815"/>
      <c r="AQA5" s="815"/>
      <c r="AQB5" s="815"/>
      <c r="AQC5" s="815"/>
      <c r="AQD5" s="815"/>
      <c r="AQE5" s="815"/>
      <c r="AQF5" s="815"/>
      <c r="AQG5" s="815"/>
      <c r="AQH5" s="815"/>
      <c r="AQI5" s="815"/>
      <c r="AQJ5" s="815"/>
      <c r="AQK5" s="815"/>
      <c r="AQL5" s="815"/>
      <c r="AQM5" s="815"/>
      <c r="AQN5" s="815"/>
      <c r="AQO5" s="815"/>
      <c r="AQP5" s="815"/>
      <c r="AQQ5" s="815"/>
      <c r="AQR5" s="815"/>
      <c r="AQS5" s="815"/>
      <c r="AQT5" s="815"/>
      <c r="AQU5" s="815"/>
      <c r="AQV5" s="815"/>
      <c r="AQW5" s="815"/>
      <c r="AQX5" s="815"/>
      <c r="AQY5" s="815"/>
      <c r="AQZ5" s="815"/>
      <c r="ARA5" s="815"/>
      <c r="ARB5" s="815"/>
      <c r="ARC5" s="815"/>
      <c r="ARD5" s="815"/>
      <c r="ARE5" s="815"/>
      <c r="ARF5" s="815"/>
      <c r="ARG5" s="815"/>
      <c r="ARH5" s="815"/>
      <c r="ARI5" s="815"/>
      <c r="ARJ5" s="815"/>
      <c r="ARK5" s="815"/>
      <c r="ARL5" s="815"/>
      <c r="ARM5" s="815"/>
      <c r="ARN5" s="815"/>
      <c r="ARO5" s="815"/>
      <c r="ARP5" s="815"/>
      <c r="ARQ5" s="815"/>
      <c r="ARR5" s="815"/>
      <c r="ARS5" s="815"/>
      <c r="ART5" s="815"/>
      <c r="ARU5" s="815"/>
      <c r="ARV5" s="815"/>
      <c r="ARW5" s="815"/>
      <c r="ARX5" s="815"/>
      <c r="ARY5" s="815"/>
      <c r="ARZ5" s="815"/>
      <c r="ASA5" s="815"/>
      <c r="ASB5" s="815"/>
      <c r="ASC5" s="815"/>
      <c r="ASD5" s="815"/>
      <c r="ASE5" s="815"/>
      <c r="ASF5" s="815"/>
      <c r="ASG5" s="815"/>
      <c r="ASH5" s="815"/>
      <c r="ASI5" s="815"/>
      <c r="ASJ5" s="815"/>
      <c r="ASK5" s="815"/>
      <c r="ASL5" s="815"/>
      <c r="ASM5" s="815"/>
      <c r="ASN5" s="815"/>
      <c r="ASO5" s="815"/>
      <c r="ASP5" s="815"/>
      <c r="ASQ5" s="815"/>
      <c r="ASR5" s="815"/>
      <c r="ASS5" s="815"/>
      <c r="AST5" s="815"/>
      <c r="ASU5" s="815"/>
      <c r="ASV5" s="815"/>
      <c r="ASW5" s="815"/>
      <c r="ASX5" s="815"/>
      <c r="ASY5" s="815"/>
      <c r="ASZ5" s="815"/>
      <c r="ATA5" s="815"/>
      <c r="ATB5" s="815"/>
      <c r="ATC5" s="815"/>
      <c r="ATD5" s="815"/>
      <c r="ATE5" s="815"/>
      <c r="ATF5" s="815"/>
      <c r="ATG5" s="815"/>
      <c r="ATH5" s="815"/>
      <c r="ATI5" s="815"/>
      <c r="ATJ5" s="815"/>
      <c r="ATK5" s="815"/>
      <c r="ATL5" s="815"/>
      <c r="ATM5" s="815"/>
      <c r="ATN5" s="815"/>
      <c r="ATO5" s="815"/>
      <c r="ATP5" s="815"/>
      <c r="ATQ5" s="815"/>
      <c r="ATR5" s="815"/>
      <c r="ATS5" s="815"/>
      <c r="ATT5" s="815"/>
      <c r="ATU5" s="815"/>
      <c r="ATV5" s="815"/>
      <c r="ATW5" s="815"/>
      <c r="ATX5" s="815"/>
      <c r="ATY5" s="815"/>
      <c r="ATZ5" s="815"/>
      <c r="AUA5" s="815"/>
      <c r="AUB5" s="815"/>
      <c r="AUC5" s="815"/>
      <c r="AUD5" s="815"/>
      <c r="AUE5" s="815"/>
      <c r="AUF5" s="815"/>
      <c r="AUG5" s="815"/>
      <c r="AUH5" s="815"/>
      <c r="AUI5" s="815"/>
      <c r="AUJ5" s="815"/>
      <c r="AUK5" s="815"/>
      <c r="AUL5" s="815"/>
      <c r="AUM5" s="815"/>
      <c r="AUN5" s="815"/>
      <c r="AUO5" s="815"/>
      <c r="AUP5" s="815"/>
      <c r="AUQ5" s="815"/>
      <c r="AUR5" s="815"/>
      <c r="AUS5" s="815"/>
      <c r="AUT5" s="815"/>
      <c r="AUU5" s="815"/>
      <c r="AUV5" s="815"/>
      <c r="AUW5" s="815"/>
      <c r="AUX5" s="815"/>
      <c r="AUY5" s="815"/>
      <c r="AUZ5" s="815"/>
      <c r="AVA5" s="815"/>
      <c r="AVB5" s="815"/>
      <c r="AVC5" s="815"/>
      <c r="AVD5" s="815"/>
      <c r="AVE5" s="815"/>
      <c r="AVF5" s="815"/>
      <c r="AVG5" s="815"/>
      <c r="AVH5" s="815"/>
      <c r="AVI5" s="815"/>
      <c r="AVJ5" s="815"/>
      <c r="AVK5" s="815"/>
      <c r="AVL5" s="815"/>
      <c r="AVM5" s="815"/>
      <c r="AVN5" s="815"/>
      <c r="AVO5" s="815"/>
      <c r="AVP5" s="815"/>
      <c r="AVQ5" s="815"/>
      <c r="AVR5" s="815"/>
      <c r="AVS5" s="815"/>
      <c r="AVT5" s="815"/>
      <c r="AVU5" s="815"/>
      <c r="AVV5" s="815"/>
      <c r="AVW5" s="815"/>
      <c r="AVX5" s="815"/>
      <c r="AVY5" s="815"/>
      <c r="AVZ5" s="815"/>
      <c r="AWA5" s="815"/>
      <c r="AWB5" s="815"/>
      <c r="AWC5" s="815"/>
      <c r="AWD5" s="815"/>
      <c r="AWE5" s="815"/>
      <c r="AWF5" s="815"/>
      <c r="AWG5" s="815"/>
      <c r="AWH5" s="815"/>
      <c r="AWI5" s="815"/>
      <c r="AWJ5" s="815"/>
      <c r="AWK5" s="815"/>
      <c r="AWL5" s="815"/>
      <c r="AWM5" s="815"/>
      <c r="AWN5" s="815"/>
      <c r="AWO5" s="815"/>
      <c r="AWP5" s="815"/>
      <c r="AWQ5" s="815"/>
      <c r="AWR5" s="815"/>
      <c r="AWS5" s="815"/>
      <c r="AWT5" s="815"/>
      <c r="AWU5" s="815"/>
      <c r="AWV5" s="815"/>
      <c r="AWW5" s="815"/>
      <c r="AWX5" s="815"/>
      <c r="AWY5" s="815"/>
      <c r="AWZ5" s="815"/>
      <c r="AXA5" s="815"/>
      <c r="AXB5" s="815"/>
      <c r="AXC5" s="815"/>
      <c r="AXD5" s="815"/>
      <c r="AXE5" s="815"/>
      <c r="AXF5" s="815"/>
      <c r="AXG5" s="815"/>
      <c r="AXH5" s="815"/>
      <c r="AXI5" s="815"/>
      <c r="AXJ5" s="815"/>
      <c r="AXK5" s="815"/>
      <c r="AXL5" s="815"/>
      <c r="AXM5" s="815"/>
      <c r="AXN5" s="815"/>
      <c r="AXO5" s="815"/>
      <c r="AXP5" s="815"/>
      <c r="AXQ5" s="815"/>
      <c r="AXR5" s="815"/>
      <c r="AXS5" s="815"/>
      <c r="AXT5" s="815"/>
      <c r="AXU5" s="815"/>
      <c r="AXV5" s="815"/>
      <c r="AXW5" s="815"/>
      <c r="AXX5" s="815"/>
      <c r="AXY5" s="815"/>
      <c r="AXZ5" s="815"/>
      <c r="AYA5" s="815"/>
      <c r="AYB5" s="815"/>
      <c r="AYC5" s="815"/>
      <c r="AYD5" s="815"/>
      <c r="AYE5" s="815"/>
      <c r="AYF5" s="815"/>
      <c r="AYG5" s="815"/>
      <c r="AYH5" s="815"/>
      <c r="AYI5" s="815"/>
      <c r="AYJ5" s="815"/>
      <c r="AYK5" s="815"/>
      <c r="AYL5" s="815"/>
      <c r="AYM5" s="815"/>
      <c r="AYN5" s="815"/>
      <c r="AYO5" s="815"/>
      <c r="AYP5" s="815"/>
      <c r="AYQ5" s="815"/>
      <c r="AYR5" s="815"/>
      <c r="AYS5" s="815"/>
      <c r="AYT5" s="815"/>
      <c r="AYU5" s="815"/>
      <c r="AYV5" s="815"/>
      <c r="AYW5" s="815"/>
      <c r="AYX5" s="815"/>
      <c r="AYY5" s="815"/>
      <c r="AYZ5" s="815"/>
      <c r="AZA5" s="815"/>
      <c r="AZB5" s="815"/>
      <c r="AZC5" s="815"/>
      <c r="AZD5" s="815"/>
      <c r="AZE5" s="815"/>
      <c r="AZF5" s="815"/>
      <c r="AZG5" s="815"/>
      <c r="AZH5" s="815"/>
      <c r="AZI5" s="815"/>
      <c r="AZJ5" s="815"/>
      <c r="AZK5" s="815"/>
      <c r="AZL5" s="815"/>
      <c r="AZM5" s="815"/>
      <c r="AZN5" s="815"/>
      <c r="AZO5" s="815"/>
      <c r="AZP5" s="815"/>
      <c r="AZQ5" s="815"/>
      <c r="AZR5" s="815"/>
      <c r="AZS5" s="815"/>
      <c r="AZT5" s="815"/>
      <c r="AZU5" s="815"/>
      <c r="AZV5" s="815"/>
      <c r="AZW5" s="815"/>
      <c r="AZX5" s="815"/>
      <c r="AZY5" s="815"/>
      <c r="AZZ5" s="815"/>
      <c r="BAA5" s="815"/>
      <c r="BAB5" s="815"/>
      <c r="BAC5" s="815"/>
      <c r="BAD5" s="815"/>
      <c r="BAE5" s="815"/>
      <c r="BAF5" s="815"/>
      <c r="BAG5" s="815"/>
      <c r="BAH5" s="815"/>
      <c r="BAI5" s="815"/>
      <c r="BAJ5" s="815"/>
      <c r="BAK5" s="815"/>
      <c r="BAL5" s="815"/>
      <c r="BAM5" s="815"/>
      <c r="BAN5" s="815"/>
      <c r="BAO5" s="815"/>
      <c r="BAP5" s="815"/>
      <c r="BAQ5" s="815"/>
      <c r="BAR5" s="815"/>
      <c r="BAS5" s="815"/>
      <c r="BAT5" s="815"/>
      <c r="BAU5" s="815"/>
      <c r="BAV5" s="815"/>
      <c r="BAW5" s="815"/>
      <c r="BAX5" s="815"/>
      <c r="BAY5" s="815"/>
      <c r="BAZ5" s="815"/>
      <c r="BBA5" s="815"/>
      <c r="BBB5" s="815"/>
      <c r="BBC5" s="815"/>
      <c r="BBD5" s="815"/>
      <c r="BBE5" s="815"/>
      <c r="BBF5" s="815"/>
      <c r="BBG5" s="815"/>
      <c r="BBH5" s="815"/>
      <c r="BBI5" s="815"/>
      <c r="BBJ5" s="815"/>
      <c r="BBK5" s="815"/>
      <c r="BBL5" s="815"/>
      <c r="BBM5" s="815"/>
      <c r="BBN5" s="815"/>
      <c r="BBO5" s="815"/>
      <c r="BBP5" s="815"/>
      <c r="BBQ5" s="815"/>
      <c r="BBR5" s="815"/>
      <c r="BBS5" s="815"/>
      <c r="BBT5" s="815"/>
      <c r="BBU5" s="815"/>
      <c r="BBV5" s="815"/>
      <c r="BBW5" s="815"/>
      <c r="BBX5" s="815"/>
      <c r="BBY5" s="815"/>
      <c r="BBZ5" s="815"/>
      <c r="BCA5" s="815"/>
      <c r="BCB5" s="815"/>
      <c r="BCC5" s="815"/>
      <c r="BCD5" s="815"/>
      <c r="BCE5" s="815"/>
      <c r="BCF5" s="815"/>
      <c r="BCG5" s="815"/>
      <c r="BCH5" s="815"/>
      <c r="BCI5" s="815"/>
      <c r="BCJ5" s="815"/>
      <c r="BCK5" s="815"/>
      <c r="BCL5" s="815"/>
      <c r="BCM5" s="815"/>
      <c r="BCN5" s="815"/>
      <c r="BCO5" s="815"/>
      <c r="BCP5" s="815"/>
      <c r="BCQ5" s="815"/>
      <c r="BCR5" s="815"/>
      <c r="BCS5" s="815"/>
      <c r="BCT5" s="815"/>
      <c r="BCU5" s="815"/>
      <c r="BCV5" s="815"/>
      <c r="BCW5" s="815"/>
      <c r="BCX5" s="815"/>
      <c r="BCY5" s="815"/>
      <c r="BCZ5" s="815"/>
      <c r="BDA5" s="815"/>
      <c r="BDB5" s="815"/>
      <c r="BDC5" s="815"/>
      <c r="BDD5" s="815"/>
      <c r="BDE5" s="815"/>
      <c r="BDF5" s="815"/>
      <c r="BDG5" s="815"/>
      <c r="BDH5" s="815"/>
      <c r="BDI5" s="815"/>
      <c r="BDJ5" s="815"/>
      <c r="BDK5" s="815"/>
      <c r="BDL5" s="815"/>
      <c r="BDM5" s="815"/>
      <c r="BDN5" s="815"/>
      <c r="BDO5" s="815"/>
      <c r="BDP5" s="815"/>
      <c r="BDQ5" s="815"/>
      <c r="BDR5" s="815"/>
      <c r="BDS5" s="815"/>
      <c r="BDT5" s="815"/>
      <c r="BDU5" s="815"/>
      <c r="BDV5" s="815"/>
      <c r="BDW5" s="815"/>
      <c r="BDX5" s="815"/>
      <c r="BDY5" s="815"/>
      <c r="BDZ5" s="815"/>
      <c r="BEA5" s="815"/>
      <c r="BEB5" s="815"/>
      <c r="BEC5" s="815"/>
      <c r="BED5" s="815"/>
      <c r="BEE5" s="815"/>
      <c r="BEF5" s="815"/>
      <c r="BEG5" s="815"/>
      <c r="BEH5" s="815"/>
      <c r="BEI5" s="815"/>
      <c r="BEJ5" s="815"/>
      <c r="BEK5" s="815"/>
      <c r="BEL5" s="815"/>
      <c r="BEM5" s="815"/>
      <c r="BEN5" s="815"/>
      <c r="BEO5" s="815"/>
      <c r="BEP5" s="815"/>
      <c r="BEQ5" s="815"/>
      <c r="BER5" s="815"/>
      <c r="BES5" s="815"/>
      <c r="BET5" s="815"/>
      <c r="BEU5" s="815"/>
      <c r="BEV5" s="815"/>
      <c r="BEW5" s="815"/>
      <c r="BEX5" s="815"/>
      <c r="BEY5" s="815"/>
      <c r="BEZ5" s="815"/>
      <c r="BFA5" s="815"/>
      <c r="BFB5" s="815"/>
      <c r="BFC5" s="815"/>
      <c r="BFD5" s="815"/>
      <c r="BFE5" s="815"/>
      <c r="BFF5" s="815"/>
      <c r="BFG5" s="815"/>
      <c r="BFH5" s="815"/>
      <c r="BFI5" s="815"/>
      <c r="BFJ5" s="815"/>
      <c r="BFK5" s="815"/>
      <c r="BFL5" s="815"/>
      <c r="BFM5" s="815"/>
      <c r="BFN5" s="815"/>
      <c r="BFO5" s="815"/>
      <c r="BFP5" s="815"/>
      <c r="BFQ5" s="815"/>
      <c r="BFR5" s="815"/>
      <c r="BFS5" s="815"/>
      <c r="BFT5" s="815"/>
      <c r="BFU5" s="815"/>
      <c r="BFV5" s="815"/>
      <c r="BFW5" s="815"/>
      <c r="BFX5" s="815"/>
      <c r="BFY5" s="815"/>
      <c r="BFZ5" s="815"/>
      <c r="BGA5" s="815"/>
      <c r="BGB5" s="815"/>
      <c r="BGC5" s="815"/>
      <c r="BGD5" s="815"/>
      <c r="BGE5" s="815"/>
      <c r="BGF5" s="815"/>
      <c r="BGG5" s="815"/>
      <c r="BGH5" s="815"/>
      <c r="BGI5" s="815"/>
      <c r="BGJ5" s="815"/>
      <c r="BGK5" s="815"/>
      <c r="BGL5" s="815"/>
      <c r="BGM5" s="815"/>
      <c r="BGN5" s="815"/>
      <c r="BGO5" s="815"/>
      <c r="BGP5" s="815"/>
      <c r="BGQ5" s="815"/>
      <c r="BGR5" s="815"/>
      <c r="BGS5" s="815"/>
      <c r="BGT5" s="815"/>
      <c r="BGU5" s="815"/>
      <c r="BGV5" s="815"/>
      <c r="BGW5" s="815"/>
      <c r="BGX5" s="815"/>
      <c r="BGY5" s="815"/>
      <c r="BGZ5" s="815"/>
      <c r="BHA5" s="815"/>
      <c r="BHB5" s="815"/>
      <c r="BHC5" s="815"/>
      <c r="BHD5" s="815"/>
      <c r="BHE5" s="815"/>
      <c r="BHF5" s="815"/>
      <c r="BHG5" s="815"/>
      <c r="BHH5" s="815"/>
      <c r="BHI5" s="815"/>
      <c r="BHJ5" s="815"/>
      <c r="BHK5" s="815"/>
      <c r="BHL5" s="815"/>
      <c r="BHM5" s="815"/>
      <c r="BHN5" s="815"/>
      <c r="BHO5" s="815"/>
      <c r="BHP5" s="815"/>
      <c r="BHQ5" s="815"/>
      <c r="BHR5" s="815"/>
      <c r="BHS5" s="815"/>
      <c r="BHT5" s="815"/>
      <c r="BHU5" s="815"/>
      <c r="BHV5" s="815"/>
      <c r="BHW5" s="815"/>
      <c r="BHX5" s="815"/>
      <c r="BHY5" s="815"/>
      <c r="BHZ5" s="815"/>
      <c r="BIA5" s="815"/>
      <c r="BIB5" s="815"/>
      <c r="BIC5" s="815"/>
      <c r="BID5" s="815"/>
      <c r="BIE5" s="815"/>
      <c r="BIF5" s="815"/>
      <c r="BIG5" s="815"/>
      <c r="BIH5" s="815"/>
      <c r="BII5" s="815"/>
      <c r="BIJ5" s="815"/>
      <c r="BIK5" s="815"/>
      <c r="BIL5" s="815"/>
      <c r="BIM5" s="815"/>
      <c r="BIN5" s="815"/>
      <c r="BIO5" s="815"/>
      <c r="BIP5" s="815"/>
      <c r="BIQ5" s="815"/>
      <c r="BIR5" s="815"/>
      <c r="BIS5" s="815"/>
      <c r="BIT5" s="815"/>
      <c r="BIU5" s="815"/>
      <c r="BIV5" s="815"/>
      <c r="BIW5" s="815"/>
      <c r="BIX5" s="815"/>
      <c r="BIY5" s="815"/>
      <c r="BIZ5" s="815"/>
      <c r="BJA5" s="815"/>
      <c r="BJB5" s="815"/>
      <c r="BJC5" s="815"/>
      <c r="BJD5" s="815"/>
      <c r="BJE5" s="815"/>
      <c r="BJF5" s="815"/>
      <c r="BJG5" s="815"/>
      <c r="BJH5" s="815"/>
      <c r="BJI5" s="815"/>
      <c r="BJJ5" s="815"/>
      <c r="BJK5" s="815"/>
      <c r="BJL5" s="815"/>
      <c r="BJM5" s="815"/>
      <c r="BJN5" s="815"/>
      <c r="BJO5" s="815"/>
      <c r="BJP5" s="815"/>
      <c r="BJQ5" s="815"/>
      <c r="BJR5" s="815"/>
      <c r="BJS5" s="815"/>
      <c r="BJT5" s="815"/>
      <c r="BJU5" s="815"/>
      <c r="BJV5" s="815"/>
      <c r="BJW5" s="815"/>
      <c r="BJX5" s="815"/>
      <c r="BJY5" s="815"/>
      <c r="BJZ5" s="815"/>
      <c r="BKA5" s="815"/>
      <c r="BKB5" s="815"/>
      <c r="BKC5" s="815"/>
      <c r="BKD5" s="815"/>
      <c r="BKE5" s="815"/>
      <c r="BKF5" s="815"/>
      <c r="BKG5" s="815"/>
      <c r="BKH5" s="815"/>
      <c r="BKI5" s="815"/>
      <c r="BKJ5" s="815"/>
      <c r="BKK5" s="815"/>
      <c r="BKL5" s="815"/>
      <c r="BKM5" s="815"/>
      <c r="BKN5" s="815"/>
      <c r="BKO5" s="815"/>
      <c r="BKP5" s="815"/>
      <c r="BKQ5" s="815"/>
      <c r="BKR5" s="815"/>
      <c r="BKS5" s="815"/>
      <c r="BKT5" s="815"/>
      <c r="BKU5" s="815"/>
      <c r="BKV5" s="815"/>
      <c r="BKW5" s="815"/>
      <c r="BKX5" s="815"/>
      <c r="BKY5" s="815"/>
      <c r="BKZ5" s="815"/>
      <c r="BLA5" s="815"/>
      <c r="BLB5" s="815"/>
      <c r="BLC5" s="815"/>
      <c r="BLD5" s="815"/>
      <c r="BLE5" s="815"/>
      <c r="BLF5" s="815"/>
      <c r="BLG5" s="815"/>
      <c r="BLH5" s="815"/>
      <c r="BLI5" s="815"/>
      <c r="BLJ5" s="815"/>
      <c r="BLK5" s="815"/>
      <c r="BLL5" s="815"/>
      <c r="BLM5" s="815"/>
      <c r="BLN5" s="815"/>
      <c r="BLO5" s="815"/>
      <c r="BLP5" s="815"/>
      <c r="BLQ5" s="815"/>
      <c r="BLR5" s="815"/>
      <c r="BLS5" s="815"/>
      <c r="BLT5" s="815"/>
      <c r="BLU5" s="815"/>
      <c r="BLV5" s="815"/>
      <c r="BLW5" s="815"/>
      <c r="BLX5" s="815"/>
      <c r="BLY5" s="815"/>
      <c r="BLZ5" s="815"/>
      <c r="BMA5" s="815"/>
      <c r="BMB5" s="815"/>
      <c r="BMC5" s="815"/>
      <c r="BMD5" s="815"/>
      <c r="BME5" s="815"/>
      <c r="BMF5" s="815"/>
      <c r="BMG5" s="815"/>
      <c r="BMH5" s="815"/>
      <c r="BMI5" s="815"/>
      <c r="BMJ5" s="815"/>
      <c r="BMK5" s="815"/>
      <c r="BML5" s="815"/>
      <c r="BMM5" s="815"/>
      <c r="BMN5" s="815"/>
      <c r="BMO5" s="815"/>
      <c r="BMP5" s="815"/>
      <c r="BMQ5" s="815"/>
      <c r="BMR5" s="815"/>
      <c r="BMS5" s="815"/>
      <c r="BMT5" s="815"/>
      <c r="BMU5" s="815"/>
      <c r="BMV5" s="815"/>
      <c r="BMW5" s="815"/>
      <c r="BMX5" s="815"/>
      <c r="BMY5" s="815"/>
      <c r="BMZ5" s="815"/>
      <c r="BNA5" s="815"/>
      <c r="BNB5" s="815"/>
      <c r="BNC5" s="815"/>
      <c r="BND5" s="815"/>
      <c r="BNE5" s="815"/>
      <c r="BNF5" s="815"/>
      <c r="BNG5" s="815"/>
      <c r="BNH5" s="815"/>
      <c r="BNI5" s="815"/>
      <c r="BNJ5" s="815"/>
      <c r="BNK5" s="815"/>
      <c r="BNL5" s="815"/>
      <c r="BNM5" s="815"/>
      <c r="BNN5" s="815"/>
      <c r="BNO5" s="815"/>
      <c r="BNP5" s="815"/>
      <c r="BNQ5" s="815"/>
      <c r="BNR5" s="815"/>
      <c r="BNS5" s="815"/>
      <c r="BNT5" s="815"/>
      <c r="BNU5" s="815"/>
      <c r="BNV5" s="815"/>
      <c r="BNW5" s="815"/>
      <c r="BNX5" s="815"/>
      <c r="BNY5" s="815"/>
      <c r="BNZ5" s="815"/>
      <c r="BOA5" s="815"/>
      <c r="BOB5" s="815"/>
      <c r="BOC5" s="815"/>
      <c r="BOD5" s="815"/>
      <c r="BOE5" s="815"/>
      <c r="BOF5" s="815"/>
      <c r="BOG5" s="815"/>
      <c r="BOH5" s="815"/>
      <c r="BOI5" s="815"/>
      <c r="BOJ5" s="815"/>
      <c r="BOK5" s="815"/>
      <c r="BOL5" s="815"/>
      <c r="BOM5" s="815"/>
      <c r="BON5" s="815"/>
      <c r="BOO5" s="815"/>
      <c r="BOP5" s="815"/>
      <c r="BOQ5" s="815"/>
      <c r="BOR5" s="815"/>
      <c r="BOS5" s="815"/>
      <c r="BOT5" s="815"/>
      <c r="BOU5" s="815"/>
      <c r="BOV5" s="815"/>
      <c r="BOW5" s="815"/>
      <c r="BOX5" s="815"/>
      <c r="BOY5" s="815"/>
      <c r="BOZ5" s="815"/>
      <c r="BPA5" s="815"/>
      <c r="BPB5" s="815"/>
      <c r="BPC5" s="815"/>
      <c r="BPD5" s="815"/>
      <c r="BPE5" s="815"/>
      <c r="BPF5" s="815"/>
      <c r="BPG5" s="815"/>
      <c r="BPH5" s="815"/>
      <c r="BPI5" s="815"/>
      <c r="BPJ5" s="815"/>
      <c r="BPK5" s="815"/>
      <c r="BPL5" s="815"/>
      <c r="BPM5" s="815"/>
      <c r="BPN5" s="815"/>
      <c r="BPO5" s="815"/>
      <c r="BPP5" s="815"/>
      <c r="BPQ5" s="815"/>
      <c r="BPR5" s="815"/>
      <c r="BPS5" s="815"/>
      <c r="BPT5" s="815"/>
      <c r="BPU5" s="815"/>
      <c r="BPV5" s="815"/>
      <c r="BPW5" s="815"/>
      <c r="BPX5" s="815"/>
      <c r="BPY5" s="815"/>
      <c r="BPZ5" s="815"/>
      <c r="BQA5" s="815"/>
      <c r="BQB5" s="815"/>
      <c r="BQC5" s="815"/>
      <c r="BQD5" s="815"/>
      <c r="BQE5" s="815"/>
      <c r="BQF5" s="815"/>
      <c r="BQG5" s="815"/>
      <c r="BQH5" s="815"/>
      <c r="BQI5" s="815"/>
      <c r="BQJ5" s="815"/>
      <c r="BQK5" s="815"/>
      <c r="BQL5" s="815"/>
      <c r="BQM5" s="815"/>
      <c r="BQN5" s="815"/>
      <c r="BQO5" s="815"/>
      <c r="BQP5" s="815"/>
      <c r="BQQ5" s="815"/>
      <c r="BQR5" s="815"/>
      <c r="BQS5" s="815"/>
      <c r="BQT5" s="815"/>
      <c r="BQU5" s="815"/>
      <c r="BQV5" s="815"/>
      <c r="BQW5" s="815"/>
      <c r="BQX5" s="815"/>
      <c r="BQY5" s="815"/>
      <c r="BQZ5" s="815"/>
      <c r="BRA5" s="815"/>
      <c r="BRB5" s="815"/>
      <c r="BRC5" s="815"/>
      <c r="BRD5" s="815"/>
      <c r="BRE5" s="815"/>
      <c r="BRF5" s="815"/>
      <c r="BRG5" s="815"/>
      <c r="BRH5" s="815"/>
      <c r="BRI5" s="815"/>
      <c r="BRJ5" s="815"/>
      <c r="BRK5" s="815"/>
      <c r="BRL5" s="815"/>
      <c r="BRM5" s="815"/>
      <c r="BRN5" s="815"/>
      <c r="BRO5" s="815"/>
      <c r="BRP5" s="815"/>
      <c r="BRQ5" s="815"/>
      <c r="BRR5" s="815"/>
      <c r="BRS5" s="815"/>
      <c r="BRT5" s="815"/>
      <c r="BRU5" s="815"/>
      <c r="BRV5" s="815"/>
      <c r="BRW5" s="815"/>
      <c r="BRX5" s="815"/>
      <c r="BRY5" s="815"/>
      <c r="BRZ5" s="815"/>
      <c r="BSA5" s="815"/>
      <c r="BSB5" s="815"/>
      <c r="BSC5" s="815"/>
      <c r="BSD5" s="815"/>
      <c r="BSE5" s="815"/>
      <c r="BSF5" s="815"/>
      <c r="BSG5" s="815"/>
      <c r="BSH5" s="815"/>
      <c r="BSI5" s="815"/>
      <c r="BSJ5" s="815"/>
      <c r="BSK5" s="815"/>
      <c r="BSL5" s="815"/>
      <c r="BSM5" s="815"/>
      <c r="BSN5" s="815"/>
      <c r="BSO5" s="815"/>
      <c r="BSP5" s="815"/>
      <c r="BSQ5" s="815"/>
      <c r="BSR5" s="815"/>
      <c r="BSS5" s="815"/>
      <c r="BST5" s="815"/>
      <c r="BSU5" s="815"/>
      <c r="BSV5" s="815"/>
      <c r="BSW5" s="815"/>
      <c r="BSX5" s="815"/>
      <c r="BSY5" s="815"/>
      <c r="BSZ5" s="815"/>
      <c r="BTA5" s="815"/>
      <c r="BTB5" s="815"/>
      <c r="BTC5" s="815"/>
      <c r="BTD5" s="815"/>
      <c r="BTE5" s="815"/>
      <c r="BTF5" s="815"/>
      <c r="BTG5" s="815"/>
      <c r="BTH5" s="815"/>
      <c r="BTI5" s="815"/>
      <c r="BTJ5" s="815"/>
      <c r="BTK5" s="815"/>
      <c r="BTL5" s="815"/>
      <c r="BTM5" s="815"/>
      <c r="BTN5" s="815"/>
      <c r="BTO5" s="815"/>
      <c r="BTP5" s="815"/>
      <c r="BTQ5" s="815"/>
      <c r="BTR5" s="815"/>
      <c r="BTS5" s="815"/>
      <c r="BTT5" s="815"/>
      <c r="BTU5" s="815"/>
      <c r="BTV5" s="815"/>
      <c r="BTW5" s="815"/>
      <c r="BTX5" s="815"/>
      <c r="BTY5" s="815"/>
      <c r="BTZ5" s="815"/>
      <c r="BUA5" s="815"/>
      <c r="BUB5" s="815"/>
      <c r="BUC5" s="815"/>
      <c r="BUD5" s="815"/>
      <c r="BUE5" s="815"/>
      <c r="BUF5" s="815"/>
      <c r="BUG5" s="815"/>
      <c r="BUH5" s="815"/>
      <c r="BUI5" s="815"/>
      <c r="BUJ5" s="815"/>
      <c r="BUK5" s="815"/>
      <c r="BUL5" s="815"/>
      <c r="BUM5" s="815"/>
      <c r="BUN5" s="815"/>
      <c r="BUO5" s="815"/>
      <c r="BUP5" s="815"/>
      <c r="BUQ5" s="815"/>
      <c r="BUR5" s="815"/>
      <c r="BUS5" s="815"/>
      <c r="BUT5" s="815"/>
      <c r="BUU5" s="815"/>
      <c r="BUV5" s="815"/>
      <c r="BUW5" s="815"/>
      <c r="BUX5" s="815"/>
      <c r="BUY5" s="815"/>
      <c r="BUZ5" s="815"/>
      <c r="BVA5" s="815"/>
      <c r="BVB5" s="815"/>
      <c r="BVC5" s="815"/>
      <c r="BVD5" s="815"/>
      <c r="BVE5" s="815"/>
      <c r="BVF5" s="815"/>
      <c r="BVG5" s="815"/>
      <c r="BVH5" s="815"/>
      <c r="BVI5" s="815"/>
      <c r="BVJ5" s="815"/>
      <c r="BVK5" s="815"/>
      <c r="BVL5" s="815"/>
      <c r="BVM5" s="815"/>
      <c r="BVN5" s="815"/>
      <c r="BVO5" s="815"/>
      <c r="BVP5" s="815"/>
      <c r="BVQ5" s="815"/>
      <c r="BVR5" s="815"/>
      <c r="BVS5" s="815"/>
      <c r="BVT5" s="815"/>
      <c r="BVU5" s="815"/>
      <c r="BVV5" s="815"/>
      <c r="BVW5" s="815"/>
      <c r="BVX5" s="815"/>
      <c r="BVY5" s="815"/>
      <c r="BVZ5" s="815"/>
      <c r="BWA5" s="815"/>
      <c r="BWB5" s="815"/>
      <c r="BWC5" s="815"/>
      <c r="BWD5" s="815"/>
      <c r="BWE5" s="815"/>
      <c r="BWF5" s="815"/>
      <c r="BWG5" s="815"/>
      <c r="BWH5" s="815"/>
      <c r="BWI5" s="815"/>
      <c r="BWJ5" s="815"/>
      <c r="BWK5" s="815"/>
      <c r="BWL5" s="815"/>
      <c r="BWM5" s="815"/>
      <c r="BWN5" s="815"/>
      <c r="BWO5" s="815"/>
      <c r="BWP5" s="815"/>
      <c r="BWQ5" s="815"/>
      <c r="BWR5" s="815"/>
      <c r="BWS5" s="815"/>
      <c r="BWT5" s="815"/>
      <c r="BWU5" s="815"/>
      <c r="BWV5" s="815"/>
      <c r="BWW5" s="815"/>
      <c r="BWX5" s="815"/>
      <c r="BWY5" s="815"/>
      <c r="BWZ5" s="815"/>
      <c r="BXA5" s="815"/>
      <c r="BXB5" s="815"/>
      <c r="BXC5" s="815"/>
      <c r="BXD5" s="815"/>
      <c r="BXE5" s="815"/>
      <c r="BXF5" s="815"/>
      <c r="BXG5" s="815"/>
      <c r="BXH5" s="815"/>
      <c r="BXI5" s="815"/>
      <c r="BXJ5" s="815"/>
      <c r="BXK5" s="815"/>
      <c r="BXL5" s="815"/>
      <c r="BXM5" s="815"/>
      <c r="BXN5" s="815"/>
      <c r="BXO5" s="815"/>
      <c r="BXP5" s="815"/>
      <c r="BXQ5" s="815"/>
      <c r="BXR5" s="815"/>
      <c r="BXS5" s="815"/>
      <c r="BXT5" s="815"/>
      <c r="BXU5" s="815"/>
      <c r="BXV5" s="815"/>
      <c r="BXW5" s="815"/>
      <c r="BXX5" s="815"/>
      <c r="BXY5" s="815"/>
      <c r="BXZ5" s="815"/>
      <c r="BYA5" s="815"/>
      <c r="BYB5" s="815"/>
      <c r="BYC5" s="815"/>
      <c r="BYD5" s="815"/>
      <c r="BYE5" s="815"/>
      <c r="BYF5" s="815"/>
      <c r="BYG5" s="815"/>
      <c r="BYH5" s="815"/>
      <c r="BYI5" s="815"/>
      <c r="BYJ5" s="815"/>
      <c r="BYK5" s="815"/>
      <c r="BYL5" s="815"/>
      <c r="BYM5" s="815"/>
      <c r="BYN5" s="815"/>
      <c r="BYO5" s="815"/>
      <c r="BYP5" s="815"/>
      <c r="BYQ5" s="815"/>
      <c r="BYR5" s="815"/>
      <c r="BYS5" s="815"/>
      <c r="BYT5" s="815"/>
      <c r="BYU5" s="815"/>
      <c r="BYV5" s="815"/>
      <c r="BYW5" s="815"/>
      <c r="BYX5" s="815"/>
      <c r="BYY5" s="815"/>
      <c r="BYZ5" s="815"/>
      <c r="BZA5" s="815"/>
      <c r="BZB5" s="815"/>
      <c r="BZC5" s="815"/>
      <c r="BZD5" s="815"/>
      <c r="BZE5" s="815"/>
      <c r="BZF5" s="815"/>
      <c r="BZG5" s="815"/>
      <c r="BZH5" s="815"/>
      <c r="BZI5" s="815"/>
      <c r="BZJ5" s="815"/>
      <c r="BZK5" s="815"/>
      <c r="BZL5" s="815"/>
      <c r="BZM5" s="815"/>
      <c r="BZN5" s="815"/>
      <c r="BZO5" s="815"/>
      <c r="BZP5" s="815"/>
      <c r="BZQ5" s="815"/>
      <c r="BZR5" s="815"/>
      <c r="BZS5" s="815"/>
      <c r="BZT5" s="815"/>
      <c r="BZU5" s="815"/>
      <c r="BZV5" s="815"/>
      <c r="BZW5" s="815"/>
      <c r="BZX5" s="815"/>
      <c r="BZY5" s="815"/>
      <c r="BZZ5" s="815"/>
      <c r="CAA5" s="815"/>
      <c r="CAB5" s="815"/>
      <c r="CAC5" s="815"/>
      <c r="CAD5" s="815"/>
      <c r="CAE5" s="815"/>
      <c r="CAF5" s="815"/>
      <c r="CAG5" s="815"/>
      <c r="CAH5" s="815"/>
      <c r="CAI5" s="815"/>
      <c r="CAJ5" s="815"/>
      <c r="CAK5" s="815"/>
      <c r="CAL5" s="815"/>
      <c r="CAM5" s="815"/>
      <c r="CAN5" s="815"/>
      <c r="CAO5" s="815"/>
      <c r="CAP5" s="815"/>
      <c r="CAQ5" s="815"/>
      <c r="CAR5" s="815"/>
      <c r="CAS5" s="815"/>
      <c r="CAT5" s="815"/>
      <c r="CAU5" s="815"/>
      <c r="CAV5" s="815"/>
      <c r="CAW5" s="815"/>
      <c r="CAX5" s="815"/>
      <c r="CAY5" s="815"/>
      <c r="CAZ5" s="815"/>
      <c r="CBA5" s="815"/>
      <c r="CBB5" s="815"/>
      <c r="CBC5" s="815"/>
      <c r="CBD5" s="815"/>
      <c r="CBE5" s="815"/>
      <c r="CBF5" s="815"/>
      <c r="CBG5" s="815"/>
      <c r="CBH5" s="815"/>
      <c r="CBI5" s="815"/>
      <c r="CBJ5" s="815"/>
      <c r="CBK5" s="815"/>
      <c r="CBL5" s="815"/>
      <c r="CBM5" s="815"/>
      <c r="CBN5" s="815"/>
      <c r="CBO5" s="815"/>
      <c r="CBP5" s="815"/>
      <c r="CBQ5" s="815"/>
      <c r="CBR5" s="815"/>
      <c r="CBS5" s="815"/>
      <c r="CBT5" s="815"/>
      <c r="CBU5" s="815"/>
      <c r="CBV5" s="815"/>
      <c r="CBW5" s="815"/>
      <c r="CBX5" s="815"/>
      <c r="CBY5" s="815"/>
      <c r="CBZ5" s="815"/>
      <c r="CCA5" s="815"/>
      <c r="CCB5" s="815"/>
      <c r="CCC5" s="815"/>
      <c r="CCD5" s="815"/>
      <c r="CCE5" s="815"/>
      <c r="CCF5" s="815"/>
      <c r="CCG5" s="815"/>
      <c r="CCH5" s="815"/>
      <c r="CCI5" s="815"/>
      <c r="CCJ5" s="815"/>
      <c r="CCK5" s="815"/>
      <c r="CCL5" s="815"/>
      <c r="CCM5" s="815"/>
      <c r="CCN5" s="815"/>
      <c r="CCO5" s="815"/>
      <c r="CCP5" s="815"/>
      <c r="CCQ5" s="815"/>
      <c r="CCR5" s="815"/>
      <c r="CCS5" s="815"/>
      <c r="CCT5" s="815"/>
      <c r="CCU5" s="815"/>
      <c r="CCV5" s="815"/>
      <c r="CCW5" s="815"/>
      <c r="CCX5" s="815"/>
      <c r="CCY5" s="815"/>
      <c r="CCZ5" s="815"/>
      <c r="CDA5" s="815"/>
      <c r="CDB5" s="815"/>
      <c r="CDC5" s="815"/>
      <c r="CDD5" s="815"/>
      <c r="CDE5" s="815"/>
      <c r="CDF5" s="815"/>
      <c r="CDG5" s="815"/>
      <c r="CDH5" s="815"/>
      <c r="CDI5" s="815"/>
      <c r="CDJ5" s="815"/>
      <c r="CDK5" s="815"/>
      <c r="CDL5" s="815"/>
      <c r="CDM5" s="815"/>
      <c r="CDN5" s="815"/>
      <c r="CDO5" s="815"/>
      <c r="CDP5" s="815"/>
      <c r="CDQ5" s="815"/>
      <c r="CDR5" s="815"/>
      <c r="CDS5" s="815"/>
      <c r="CDT5" s="815"/>
      <c r="CDU5" s="815"/>
      <c r="CDV5" s="815"/>
      <c r="CDW5" s="815"/>
      <c r="CDX5" s="815"/>
      <c r="CDY5" s="815"/>
      <c r="CDZ5" s="815"/>
      <c r="CEA5" s="815"/>
      <c r="CEB5" s="815"/>
      <c r="CEC5" s="815"/>
      <c r="CED5" s="815"/>
      <c r="CEE5" s="815"/>
      <c r="CEF5" s="815"/>
      <c r="CEG5" s="815"/>
      <c r="CEH5" s="815"/>
      <c r="CEI5" s="815"/>
      <c r="CEJ5" s="815"/>
      <c r="CEK5" s="815"/>
      <c r="CEL5" s="815"/>
      <c r="CEM5" s="815"/>
      <c r="CEN5" s="815"/>
      <c r="CEO5" s="815"/>
      <c r="CEP5" s="815"/>
      <c r="CEQ5" s="815"/>
      <c r="CER5" s="815"/>
      <c r="CES5" s="815"/>
      <c r="CET5" s="815"/>
      <c r="CEU5" s="815"/>
      <c r="CEV5" s="815"/>
      <c r="CEW5" s="815"/>
      <c r="CEX5" s="815"/>
      <c r="CEY5" s="815"/>
      <c r="CEZ5" s="815"/>
      <c r="CFA5" s="815"/>
      <c r="CFB5" s="815"/>
      <c r="CFC5" s="815"/>
      <c r="CFD5" s="815"/>
      <c r="CFE5" s="815"/>
      <c r="CFF5" s="815"/>
      <c r="CFG5" s="815"/>
      <c r="CFH5" s="815"/>
      <c r="CFI5" s="815"/>
      <c r="CFJ5" s="815"/>
      <c r="CFK5" s="815"/>
      <c r="CFL5" s="815"/>
      <c r="CFM5" s="815"/>
      <c r="CFN5" s="815"/>
      <c r="CFO5" s="815"/>
      <c r="CFP5" s="815"/>
      <c r="CFQ5" s="815"/>
      <c r="CFR5" s="815"/>
      <c r="CFS5" s="815"/>
      <c r="CFT5" s="815"/>
      <c r="CFU5" s="815"/>
      <c r="CFV5" s="815"/>
      <c r="CFW5" s="815"/>
      <c r="CFX5" s="815"/>
      <c r="CFY5" s="815"/>
      <c r="CFZ5" s="815"/>
      <c r="CGA5" s="815"/>
      <c r="CGB5" s="815"/>
      <c r="CGC5" s="815"/>
      <c r="CGD5" s="815"/>
      <c r="CGE5" s="815"/>
      <c r="CGF5" s="815"/>
      <c r="CGG5" s="815"/>
      <c r="CGH5" s="815"/>
      <c r="CGI5" s="815"/>
      <c r="CGJ5" s="815"/>
      <c r="CGK5" s="815"/>
      <c r="CGL5" s="815"/>
      <c r="CGM5" s="815"/>
      <c r="CGN5" s="815"/>
      <c r="CGO5" s="815"/>
      <c r="CGP5" s="815"/>
      <c r="CGQ5" s="815"/>
      <c r="CGR5" s="815"/>
      <c r="CGS5" s="815"/>
      <c r="CGT5" s="815"/>
      <c r="CGU5" s="815"/>
      <c r="CGV5" s="815"/>
      <c r="CGW5" s="815"/>
      <c r="CGX5" s="815"/>
      <c r="CGY5" s="815"/>
      <c r="CGZ5" s="815"/>
      <c r="CHA5" s="815"/>
      <c r="CHB5" s="815"/>
      <c r="CHC5" s="815"/>
      <c r="CHD5" s="815"/>
      <c r="CHE5" s="815"/>
      <c r="CHF5" s="815"/>
      <c r="CHG5" s="815"/>
      <c r="CHH5" s="815"/>
      <c r="CHI5" s="815"/>
      <c r="CHJ5" s="815"/>
      <c r="CHK5" s="815"/>
      <c r="CHL5" s="815"/>
      <c r="CHM5" s="815"/>
      <c r="CHN5" s="815"/>
      <c r="CHO5" s="815"/>
      <c r="CHP5" s="815"/>
      <c r="CHQ5" s="815"/>
      <c r="CHR5" s="815"/>
      <c r="CHS5" s="815"/>
      <c r="CHT5" s="815"/>
      <c r="CHU5" s="815"/>
      <c r="CHV5" s="815"/>
      <c r="CHW5" s="815"/>
      <c r="CHX5" s="815"/>
      <c r="CHY5" s="815"/>
      <c r="CHZ5" s="815"/>
      <c r="CIA5" s="815"/>
      <c r="CIB5" s="815"/>
      <c r="CIC5" s="815"/>
      <c r="CID5" s="815"/>
      <c r="CIE5" s="815"/>
      <c r="CIF5" s="815"/>
      <c r="CIG5" s="815"/>
      <c r="CIH5" s="815"/>
      <c r="CII5" s="815"/>
      <c r="CIJ5" s="815"/>
      <c r="CIK5" s="815"/>
      <c r="CIL5" s="815"/>
      <c r="CIM5" s="815"/>
      <c r="CIN5" s="815"/>
      <c r="CIO5" s="815"/>
      <c r="CIP5" s="815"/>
      <c r="CIQ5" s="815"/>
      <c r="CIR5" s="815"/>
      <c r="CIS5" s="815"/>
      <c r="CIT5" s="815"/>
      <c r="CIU5" s="815"/>
      <c r="CIV5" s="815"/>
      <c r="CIW5" s="815"/>
      <c r="CIX5" s="815"/>
      <c r="CIY5" s="815"/>
      <c r="CIZ5" s="815"/>
      <c r="CJA5" s="815"/>
      <c r="CJB5" s="815"/>
      <c r="CJC5" s="815"/>
      <c r="CJD5" s="815"/>
      <c r="CJE5" s="815"/>
      <c r="CJF5" s="815"/>
      <c r="CJG5" s="815"/>
      <c r="CJH5" s="815"/>
      <c r="CJI5" s="815"/>
      <c r="CJJ5" s="815"/>
      <c r="CJK5" s="815"/>
      <c r="CJL5" s="815"/>
      <c r="CJM5" s="815"/>
      <c r="CJN5" s="815"/>
      <c r="CJO5" s="815"/>
      <c r="CJP5" s="815"/>
      <c r="CJQ5" s="815"/>
      <c r="CJR5" s="815"/>
      <c r="CJS5" s="815"/>
      <c r="CJT5" s="815"/>
      <c r="CJU5" s="815"/>
      <c r="CJV5" s="815"/>
      <c r="CJW5" s="815"/>
      <c r="CJX5" s="815"/>
      <c r="CJY5" s="815"/>
      <c r="CJZ5" s="815"/>
      <c r="CKA5" s="815"/>
      <c r="CKB5" s="815"/>
      <c r="CKC5" s="815"/>
      <c r="CKD5" s="815"/>
      <c r="CKE5" s="815"/>
      <c r="CKF5" s="815"/>
      <c r="CKG5" s="815"/>
      <c r="CKH5" s="815"/>
      <c r="CKI5" s="815"/>
      <c r="CKJ5" s="815"/>
      <c r="CKK5" s="815"/>
      <c r="CKL5" s="815"/>
      <c r="CKM5" s="815"/>
      <c r="CKN5" s="815"/>
      <c r="CKO5" s="815"/>
      <c r="CKP5" s="815"/>
      <c r="CKQ5" s="815"/>
      <c r="CKR5" s="815"/>
      <c r="CKS5" s="815"/>
      <c r="CKT5" s="815"/>
      <c r="CKU5" s="815"/>
      <c r="CKV5" s="815"/>
      <c r="CKW5" s="815"/>
      <c r="CKX5" s="815"/>
      <c r="CKY5" s="815"/>
      <c r="CKZ5" s="815"/>
      <c r="CLA5" s="815"/>
      <c r="CLB5" s="815"/>
      <c r="CLC5" s="815"/>
      <c r="CLD5" s="815"/>
      <c r="CLE5" s="815"/>
      <c r="CLF5" s="815"/>
      <c r="CLG5" s="815"/>
      <c r="CLH5" s="815"/>
      <c r="CLI5" s="815"/>
      <c r="CLJ5" s="815"/>
      <c r="CLK5" s="815"/>
      <c r="CLL5" s="815"/>
      <c r="CLM5" s="815"/>
      <c r="CLN5" s="815"/>
      <c r="CLO5" s="815"/>
      <c r="CLP5" s="815"/>
      <c r="CLQ5" s="815"/>
      <c r="CLR5" s="815"/>
      <c r="CLS5" s="815"/>
      <c r="CLT5" s="815"/>
      <c r="CLU5" s="815"/>
      <c r="CLV5" s="815"/>
      <c r="CLW5" s="815"/>
      <c r="CLX5" s="815"/>
      <c r="CLY5" s="815"/>
      <c r="CLZ5" s="815"/>
      <c r="CMA5" s="815"/>
      <c r="CMB5" s="815"/>
      <c r="CMC5" s="815"/>
      <c r="CMD5" s="815"/>
      <c r="CME5" s="815"/>
      <c r="CMF5" s="815"/>
      <c r="CMG5" s="815"/>
      <c r="CMH5" s="815"/>
      <c r="CMI5" s="815"/>
      <c r="CMJ5" s="815"/>
      <c r="CMK5" s="815"/>
      <c r="CML5" s="815"/>
      <c r="CMM5" s="815"/>
      <c r="CMN5" s="815"/>
      <c r="CMO5" s="815"/>
      <c r="CMP5" s="815"/>
      <c r="CMQ5" s="815"/>
      <c r="CMR5" s="815"/>
      <c r="CMS5" s="815"/>
      <c r="CMT5" s="815"/>
      <c r="CMU5" s="815"/>
      <c r="CMV5" s="815"/>
      <c r="CMW5" s="815"/>
      <c r="CMX5" s="815"/>
      <c r="CMY5" s="815"/>
      <c r="CMZ5" s="815"/>
      <c r="CNA5" s="815"/>
      <c r="CNB5" s="815"/>
      <c r="CNC5" s="815"/>
      <c r="CND5" s="815"/>
      <c r="CNE5" s="815"/>
      <c r="CNF5" s="815"/>
      <c r="CNG5" s="815"/>
      <c r="CNH5" s="815"/>
      <c r="CNI5" s="815"/>
      <c r="CNJ5" s="815"/>
      <c r="CNK5" s="815"/>
      <c r="CNL5" s="815"/>
      <c r="CNM5" s="815"/>
      <c r="CNN5" s="815"/>
      <c r="CNO5" s="815"/>
      <c r="CNP5" s="815"/>
      <c r="CNQ5" s="815"/>
      <c r="CNR5" s="815"/>
      <c r="CNS5" s="815"/>
      <c r="CNT5" s="815"/>
      <c r="CNU5" s="815"/>
      <c r="CNV5" s="815"/>
      <c r="CNW5" s="815"/>
      <c r="CNX5" s="815"/>
      <c r="CNY5" s="815"/>
      <c r="CNZ5" s="815"/>
      <c r="COA5" s="815"/>
      <c r="COB5" s="815"/>
      <c r="COC5" s="815"/>
      <c r="COD5" s="815"/>
      <c r="COE5" s="815"/>
      <c r="COF5" s="815"/>
      <c r="COG5" s="815"/>
      <c r="COH5" s="815"/>
      <c r="COI5" s="815"/>
      <c r="COJ5" s="815"/>
      <c r="COK5" s="815"/>
      <c r="COL5" s="815"/>
      <c r="COM5" s="815"/>
      <c r="CON5" s="815"/>
      <c r="COO5" s="815"/>
      <c r="COP5" s="815"/>
      <c r="COQ5" s="815"/>
      <c r="COR5" s="815"/>
      <c r="COS5" s="815"/>
      <c r="COT5" s="815"/>
      <c r="COU5" s="815"/>
      <c r="COV5" s="815"/>
      <c r="COW5" s="815"/>
      <c r="COX5" s="815"/>
      <c r="COY5" s="815"/>
      <c r="COZ5" s="815"/>
      <c r="CPA5" s="815"/>
      <c r="CPB5" s="815"/>
      <c r="CPC5" s="815"/>
      <c r="CPD5" s="815"/>
      <c r="CPE5" s="815"/>
      <c r="CPF5" s="815"/>
      <c r="CPG5" s="815"/>
      <c r="CPH5" s="815"/>
      <c r="CPI5" s="815"/>
      <c r="CPJ5" s="815"/>
      <c r="CPK5" s="815"/>
      <c r="CPL5" s="815"/>
      <c r="CPM5" s="815"/>
      <c r="CPN5" s="815"/>
      <c r="CPO5" s="815"/>
      <c r="CPP5" s="815"/>
      <c r="CPQ5" s="815"/>
      <c r="CPR5" s="815"/>
      <c r="CPS5" s="815"/>
      <c r="CPT5" s="815"/>
      <c r="CPU5" s="815"/>
      <c r="CPV5" s="815"/>
      <c r="CPW5" s="815"/>
      <c r="CPX5" s="815"/>
      <c r="CPY5" s="815"/>
      <c r="CPZ5" s="815"/>
      <c r="CQA5" s="815"/>
      <c r="CQB5" s="815"/>
      <c r="CQC5" s="815"/>
      <c r="CQD5" s="815"/>
      <c r="CQE5" s="815"/>
      <c r="CQF5" s="815"/>
      <c r="CQG5" s="815"/>
      <c r="CQH5" s="815"/>
      <c r="CQI5" s="815"/>
      <c r="CQJ5" s="815"/>
      <c r="CQK5" s="815"/>
      <c r="CQL5" s="815"/>
      <c r="CQM5" s="815"/>
      <c r="CQN5" s="815"/>
      <c r="CQO5" s="815"/>
      <c r="CQP5" s="815"/>
      <c r="CQQ5" s="815"/>
      <c r="CQR5" s="815"/>
      <c r="CQS5" s="815"/>
      <c r="CQT5" s="815"/>
      <c r="CQU5" s="815"/>
      <c r="CQV5" s="815"/>
      <c r="CQW5" s="815"/>
      <c r="CQX5" s="815"/>
      <c r="CQY5" s="815"/>
      <c r="CQZ5" s="815"/>
      <c r="CRA5" s="815"/>
      <c r="CRB5" s="815"/>
      <c r="CRC5" s="815"/>
      <c r="CRD5" s="815"/>
      <c r="CRE5" s="815"/>
      <c r="CRF5" s="815"/>
      <c r="CRG5" s="815"/>
      <c r="CRH5" s="815"/>
      <c r="CRI5" s="815"/>
      <c r="CRJ5" s="815"/>
      <c r="CRK5" s="815"/>
      <c r="CRL5" s="815"/>
      <c r="CRM5" s="815"/>
      <c r="CRN5" s="815"/>
      <c r="CRO5" s="815"/>
      <c r="CRP5" s="815"/>
      <c r="CRQ5" s="815"/>
      <c r="CRR5" s="815"/>
      <c r="CRS5" s="815"/>
      <c r="CRT5" s="815"/>
      <c r="CRU5" s="815"/>
      <c r="CRV5" s="815"/>
      <c r="CRW5" s="815"/>
      <c r="CRX5" s="815"/>
      <c r="CRY5" s="815"/>
      <c r="CRZ5" s="815"/>
      <c r="CSA5" s="815"/>
      <c r="CSB5" s="815"/>
      <c r="CSC5" s="815"/>
      <c r="CSD5" s="815"/>
      <c r="CSE5" s="815"/>
      <c r="CSF5" s="815"/>
      <c r="CSG5" s="815"/>
      <c r="CSH5" s="815"/>
      <c r="CSI5" s="815"/>
      <c r="CSJ5" s="815"/>
      <c r="CSK5" s="815"/>
      <c r="CSL5" s="815"/>
      <c r="CSM5" s="815"/>
      <c r="CSN5" s="815"/>
      <c r="CSO5" s="815"/>
      <c r="CSP5" s="815"/>
      <c r="CSQ5" s="815"/>
      <c r="CSR5" s="815"/>
      <c r="CSS5" s="815"/>
      <c r="CST5" s="815"/>
      <c r="CSU5" s="815"/>
      <c r="CSV5" s="815"/>
      <c r="CSW5" s="815"/>
      <c r="CSX5" s="815"/>
      <c r="CSY5" s="815"/>
      <c r="CSZ5" s="815"/>
      <c r="CTA5" s="815"/>
      <c r="CTB5" s="815"/>
      <c r="CTC5" s="815"/>
      <c r="CTD5" s="815"/>
      <c r="CTE5" s="815"/>
      <c r="CTF5" s="815"/>
      <c r="CTG5" s="815"/>
      <c r="CTH5" s="815"/>
      <c r="CTI5" s="815"/>
      <c r="CTJ5" s="815"/>
      <c r="CTK5" s="815"/>
      <c r="CTL5" s="815"/>
      <c r="CTM5" s="815"/>
      <c r="CTN5" s="815"/>
      <c r="CTO5" s="815"/>
      <c r="CTP5" s="815"/>
      <c r="CTQ5" s="815"/>
      <c r="CTR5" s="815"/>
      <c r="CTS5" s="815"/>
      <c r="CTT5" s="815"/>
      <c r="CTU5" s="815"/>
      <c r="CTV5" s="815"/>
      <c r="CTW5" s="815"/>
      <c r="CTX5" s="815"/>
      <c r="CTY5" s="815"/>
      <c r="CTZ5" s="815"/>
      <c r="CUA5" s="815"/>
      <c r="CUB5" s="815"/>
      <c r="CUC5" s="815"/>
      <c r="CUD5" s="815"/>
      <c r="CUE5" s="815"/>
      <c r="CUF5" s="815"/>
      <c r="CUG5" s="815"/>
      <c r="CUH5" s="815"/>
      <c r="CUI5" s="815"/>
      <c r="CUJ5" s="815"/>
      <c r="CUK5" s="815"/>
      <c r="CUL5" s="815"/>
      <c r="CUM5" s="815"/>
      <c r="CUN5" s="815"/>
      <c r="CUO5" s="815"/>
      <c r="CUP5" s="815"/>
      <c r="CUQ5" s="815"/>
      <c r="CUR5" s="815"/>
      <c r="CUS5" s="815"/>
      <c r="CUT5" s="815"/>
      <c r="CUU5" s="815"/>
      <c r="CUV5" s="815"/>
      <c r="CUW5" s="815"/>
      <c r="CUX5" s="815"/>
      <c r="CUY5" s="815"/>
      <c r="CUZ5" s="815"/>
      <c r="CVA5" s="815"/>
      <c r="CVB5" s="815"/>
      <c r="CVC5" s="815"/>
      <c r="CVD5" s="815"/>
      <c r="CVE5" s="815"/>
      <c r="CVF5" s="815"/>
      <c r="CVG5" s="815"/>
      <c r="CVH5" s="815"/>
      <c r="CVI5" s="815"/>
      <c r="CVJ5" s="815"/>
      <c r="CVK5" s="815"/>
      <c r="CVL5" s="815"/>
      <c r="CVM5" s="815"/>
      <c r="CVN5" s="815"/>
      <c r="CVO5" s="815"/>
      <c r="CVP5" s="815"/>
      <c r="CVQ5" s="815"/>
      <c r="CVR5" s="815"/>
      <c r="CVS5" s="815"/>
      <c r="CVT5" s="815"/>
      <c r="CVU5" s="815"/>
      <c r="CVV5" s="815"/>
      <c r="CVW5" s="815"/>
      <c r="CVX5" s="815"/>
      <c r="CVY5" s="815"/>
      <c r="CVZ5" s="815"/>
      <c r="CWA5" s="815"/>
      <c r="CWB5" s="815"/>
      <c r="CWC5" s="815"/>
      <c r="CWD5" s="815"/>
      <c r="CWE5" s="815"/>
      <c r="CWF5" s="815"/>
      <c r="CWG5" s="815"/>
      <c r="CWH5" s="815"/>
      <c r="CWI5" s="815"/>
      <c r="CWJ5" s="815"/>
      <c r="CWK5" s="815"/>
      <c r="CWL5" s="815"/>
      <c r="CWM5" s="815"/>
      <c r="CWN5" s="815"/>
      <c r="CWO5" s="815"/>
      <c r="CWP5" s="815"/>
      <c r="CWQ5" s="815"/>
      <c r="CWR5" s="815"/>
      <c r="CWS5" s="815"/>
      <c r="CWT5" s="815"/>
      <c r="CWU5" s="815"/>
      <c r="CWV5" s="815"/>
      <c r="CWW5" s="815"/>
      <c r="CWX5" s="815"/>
      <c r="CWY5" s="815"/>
      <c r="CWZ5" s="815"/>
      <c r="CXA5" s="815"/>
      <c r="CXB5" s="815"/>
      <c r="CXC5" s="815"/>
      <c r="CXD5" s="815"/>
      <c r="CXE5" s="815"/>
      <c r="CXF5" s="815"/>
      <c r="CXG5" s="815"/>
      <c r="CXH5" s="815"/>
      <c r="CXI5" s="815"/>
      <c r="CXJ5" s="815"/>
      <c r="CXK5" s="815"/>
      <c r="CXL5" s="815"/>
      <c r="CXM5" s="815"/>
      <c r="CXN5" s="815"/>
      <c r="CXO5" s="815"/>
      <c r="CXP5" s="815"/>
      <c r="CXQ5" s="815"/>
      <c r="CXR5" s="815"/>
      <c r="CXS5" s="815"/>
      <c r="CXT5" s="815"/>
      <c r="CXU5" s="815"/>
      <c r="CXV5" s="815"/>
      <c r="CXW5" s="815"/>
      <c r="CXX5" s="815"/>
      <c r="CXY5" s="815"/>
      <c r="CXZ5" s="815"/>
      <c r="CYA5" s="815"/>
      <c r="CYB5" s="815"/>
      <c r="CYC5" s="815"/>
      <c r="CYD5" s="815"/>
      <c r="CYE5" s="815"/>
      <c r="CYF5" s="815"/>
      <c r="CYG5" s="815"/>
      <c r="CYH5" s="815"/>
      <c r="CYI5" s="815"/>
      <c r="CYJ5" s="815"/>
      <c r="CYK5" s="815"/>
      <c r="CYL5" s="815"/>
      <c r="CYM5" s="815"/>
      <c r="CYN5" s="815"/>
      <c r="CYO5" s="815"/>
      <c r="CYP5" s="815"/>
      <c r="CYQ5" s="815"/>
      <c r="CYR5" s="815"/>
      <c r="CYS5" s="815"/>
      <c r="CYT5" s="815"/>
      <c r="CYU5" s="815"/>
      <c r="CYV5" s="815"/>
      <c r="CYW5" s="815"/>
      <c r="CYX5" s="815"/>
      <c r="CYY5" s="815"/>
      <c r="CYZ5" s="815"/>
      <c r="CZA5" s="815"/>
      <c r="CZB5" s="815"/>
      <c r="CZC5" s="815"/>
      <c r="CZD5" s="815"/>
      <c r="CZE5" s="815"/>
      <c r="CZF5" s="815"/>
      <c r="CZG5" s="815"/>
      <c r="CZH5" s="815"/>
      <c r="CZI5" s="815"/>
      <c r="CZJ5" s="815"/>
      <c r="CZK5" s="815"/>
      <c r="CZL5" s="815"/>
      <c r="CZM5" s="815"/>
      <c r="CZN5" s="815"/>
      <c r="CZO5" s="815"/>
      <c r="CZP5" s="815"/>
      <c r="CZQ5" s="815"/>
      <c r="CZR5" s="815"/>
      <c r="CZS5" s="815"/>
      <c r="CZT5" s="815"/>
      <c r="CZU5" s="815"/>
      <c r="CZV5" s="815"/>
      <c r="CZW5" s="815"/>
      <c r="CZX5" s="815"/>
      <c r="CZY5" s="815"/>
      <c r="CZZ5" s="815"/>
      <c r="DAA5" s="815"/>
      <c r="DAB5" s="815"/>
      <c r="DAC5" s="815"/>
      <c r="DAD5" s="815"/>
      <c r="DAE5" s="815"/>
      <c r="DAF5" s="815"/>
      <c r="DAG5" s="815"/>
      <c r="DAH5" s="815"/>
      <c r="DAI5" s="815"/>
      <c r="DAJ5" s="815"/>
      <c r="DAK5" s="815"/>
      <c r="DAL5" s="815"/>
      <c r="DAM5" s="815"/>
      <c r="DAN5" s="815"/>
      <c r="DAO5" s="815"/>
      <c r="DAP5" s="815"/>
      <c r="DAQ5" s="815"/>
      <c r="DAR5" s="815"/>
      <c r="DAS5" s="815"/>
      <c r="DAT5" s="815"/>
      <c r="DAU5" s="815"/>
      <c r="DAV5" s="815"/>
      <c r="DAW5" s="815"/>
      <c r="DAX5" s="815"/>
      <c r="DAY5" s="815"/>
      <c r="DAZ5" s="815"/>
      <c r="DBA5" s="815"/>
      <c r="DBB5" s="815"/>
      <c r="DBC5" s="815"/>
      <c r="DBD5" s="815"/>
      <c r="DBE5" s="815"/>
      <c r="DBF5" s="815"/>
      <c r="DBG5" s="815"/>
      <c r="DBH5" s="815"/>
      <c r="DBI5" s="815"/>
      <c r="DBJ5" s="815"/>
      <c r="DBK5" s="815"/>
      <c r="DBL5" s="815"/>
      <c r="DBM5" s="815"/>
      <c r="DBN5" s="815"/>
      <c r="DBO5" s="815"/>
      <c r="DBP5" s="815"/>
      <c r="DBQ5" s="815"/>
      <c r="DBR5" s="815"/>
      <c r="DBS5" s="815"/>
      <c r="DBT5" s="815"/>
      <c r="DBU5" s="815"/>
      <c r="DBV5" s="815"/>
      <c r="DBW5" s="815"/>
      <c r="DBX5" s="815"/>
      <c r="DBY5" s="815"/>
      <c r="DBZ5" s="815"/>
      <c r="DCA5" s="815"/>
      <c r="DCB5" s="815"/>
      <c r="DCC5" s="815"/>
      <c r="DCD5" s="815"/>
      <c r="DCE5" s="815"/>
      <c r="DCF5" s="815"/>
      <c r="DCG5" s="815"/>
      <c r="DCH5" s="815"/>
      <c r="DCI5" s="815"/>
      <c r="DCJ5" s="815"/>
      <c r="DCK5" s="815"/>
      <c r="DCL5" s="815"/>
      <c r="DCM5" s="815"/>
      <c r="DCN5" s="815"/>
      <c r="DCO5" s="815"/>
      <c r="DCP5" s="815"/>
      <c r="DCQ5" s="815"/>
      <c r="DCR5" s="815"/>
      <c r="DCS5" s="815"/>
      <c r="DCT5" s="815"/>
      <c r="DCU5" s="815"/>
      <c r="DCV5" s="815"/>
      <c r="DCW5" s="815"/>
      <c r="DCX5" s="815"/>
      <c r="DCY5" s="815"/>
      <c r="DCZ5" s="815"/>
      <c r="DDA5" s="815"/>
      <c r="DDB5" s="815"/>
      <c r="DDC5" s="815"/>
      <c r="DDD5" s="815"/>
      <c r="DDE5" s="815"/>
      <c r="DDF5" s="815"/>
      <c r="DDG5" s="815"/>
      <c r="DDH5" s="815"/>
      <c r="DDI5" s="815"/>
      <c r="DDJ5" s="815"/>
      <c r="DDK5" s="815"/>
      <c r="DDL5" s="815"/>
      <c r="DDM5" s="815"/>
      <c r="DDN5" s="815"/>
      <c r="DDO5" s="815"/>
      <c r="DDP5" s="815"/>
      <c r="DDQ5" s="815"/>
      <c r="DDR5" s="815"/>
      <c r="DDS5" s="815"/>
      <c r="DDT5" s="815"/>
      <c r="DDU5" s="815"/>
      <c r="DDV5" s="815"/>
      <c r="DDW5" s="815"/>
      <c r="DDX5" s="815"/>
      <c r="DDY5" s="815"/>
      <c r="DDZ5" s="815"/>
      <c r="DEA5" s="815"/>
      <c r="DEB5" s="815"/>
      <c r="DEC5" s="815"/>
      <c r="DED5" s="815"/>
      <c r="DEE5" s="815"/>
      <c r="DEF5" s="815"/>
      <c r="DEG5" s="815"/>
      <c r="DEH5" s="815"/>
      <c r="DEI5" s="815"/>
      <c r="DEJ5" s="815"/>
      <c r="DEK5" s="815"/>
      <c r="DEL5" s="815"/>
      <c r="DEM5" s="815"/>
      <c r="DEN5" s="815"/>
      <c r="DEO5" s="815"/>
      <c r="DEP5" s="815"/>
      <c r="DEQ5" s="815"/>
      <c r="DER5" s="815"/>
      <c r="DES5" s="815"/>
      <c r="DET5" s="815"/>
      <c r="DEU5" s="815"/>
      <c r="DEV5" s="815"/>
      <c r="DEW5" s="815"/>
      <c r="DEX5" s="815"/>
      <c r="DEY5" s="815"/>
      <c r="DEZ5" s="815"/>
      <c r="DFA5" s="815"/>
      <c r="DFB5" s="815"/>
      <c r="DFC5" s="815"/>
      <c r="DFD5" s="815"/>
      <c r="DFE5" s="815"/>
      <c r="DFF5" s="815"/>
      <c r="DFG5" s="815"/>
      <c r="DFH5" s="815"/>
      <c r="DFI5" s="815"/>
      <c r="DFJ5" s="815"/>
      <c r="DFK5" s="815"/>
      <c r="DFL5" s="815"/>
      <c r="DFM5" s="815"/>
      <c r="DFN5" s="815"/>
      <c r="DFO5" s="815"/>
      <c r="DFP5" s="815"/>
      <c r="DFQ5" s="815"/>
      <c r="DFR5" s="815"/>
      <c r="DFS5" s="815"/>
      <c r="DFT5" s="815"/>
      <c r="DFU5" s="815"/>
      <c r="DFV5" s="815"/>
      <c r="DFW5" s="815"/>
      <c r="DFX5" s="815"/>
      <c r="DFY5" s="815"/>
      <c r="DFZ5" s="815"/>
      <c r="DGA5" s="815"/>
      <c r="DGB5" s="815"/>
      <c r="DGC5" s="815"/>
      <c r="DGD5" s="815"/>
      <c r="DGE5" s="815"/>
      <c r="DGF5" s="815"/>
      <c r="DGG5" s="815"/>
      <c r="DGH5" s="815"/>
      <c r="DGI5" s="815"/>
      <c r="DGJ5" s="815"/>
      <c r="DGK5" s="815"/>
      <c r="DGL5" s="815"/>
      <c r="DGM5" s="815"/>
      <c r="DGN5" s="815"/>
      <c r="DGO5" s="815"/>
      <c r="DGP5" s="815"/>
      <c r="DGQ5" s="815"/>
      <c r="DGR5" s="815"/>
      <c r="DGS5" s="815"/>
      <c r="DGT5" s="815"/>
      <c r="DGU5" s="815"/>
      <c r="DGV5" s="815"/>
      <c r="DGW5" s="815"/>
      <c r="DGX5" s="815"/>
      <c r="DGY5" s="815"/>
      <c r="DGZ5" s="815"/>
      <c r="DHA5" s="815"/>
      <c r="DHB5" s="815"/>
      <c r="DHC5" s="815"/>
      <c r="DHD5" s="815"/>
      <c r="DHE5" s="815"/>
      <c r="DHF5" s="815"/>
      <c r="DHG5" s="815"/>
      <c r="DHH5" s="815"/>
      <c r="DHI5" s="815"/>
      <c r="DHJ5" s="815"/>
      <c r="DHK5" s="815"/>
      <c r="DHL5" s="815"/>
      <c r="DHM5" s="815"/>
      <c r="DHN5" s="815"/>
      <c r="DHO5" s="815"/>
      <c r="DHP5" s="815"/>
      <c r="DHQ5" s="815"/>
      <c r="DHR5" s="815"/>
      <c r="DHS5" s="815"/>
      <c r="DHT5" s="815"/>
      <c r="DHU5" s="815"/>
      <c r="DHV5" s="815"/>
      <c r="DHW5" s="815"/>
      <c r="DHX5" s="815"/>
      <c r="DHY5" s="815"/>
      <c r="DHZ5" s="815"/>
      <c r="DIA5" s="815"/>
      <c r="DIB5" s="815"/>
      <c r="DIC5" s="815"/>
      <c r="DID5" s="815"/>
      <c r="DIE5" s="815"/>
      <c r="DIF5" s="815"/>
      <c r="DIG5" s="815"/>
      <c r="DIH5" s="815"/>
      <c r="DII5" s="815"/>
      <c r="DIJ5" s="815"/>
      <c r="DIK5" s="815"/>
      <c r="DIL5" s="815"/>
      <c r="DIM5" s="815"/>
      <c r="DIN5" s="815"/>
      <c r="DIO5" s="815"/>
      <c r="DIP5" s="815"/>
      <c r="DIQ5" s="815"/>
      <c r="DIR5" s="815"/>
      <c r="DIS5" s="815"/>
      <c r="DIT5" s="815"/>
      <c r="DIU5" s="815"/>
      <c r="DIV5" s="815"/>
      <c r="DIW5" s="815"/>
      <c r="DIX5" s="815"/>
      <c r="DIY5" s="815"/>
      <c r="DIZ5" s="815"/>
      <c r="DJA5" s="815"/>
      <c r="DJB5" s="815"/>
      <c r="DJC5" s="815"/>
      <c r="DJD5" s="815"/>
      <c r="DJE5" s="815"/>
      <c r="DJF5" s="815"/>
      <c r="DJG5" s="815"/>
      <c r="DJH5" s="815"/>
      <c r="DJI5" s="815"/>
      <c r="DJJ5" s="815"/>
      <c r="DJK5" s="815"/>
      <c r="DJL5" s="815"/>
      <c r="DJM5" s="815"/>
      <c r="DJN5" s="815"/>
      <c r="DJO5" s="815"/>
      <c r="DJP5" s="815"/>
      <c r="DJQ5" s="815"/>
      <c r="DJR5" s="815"/>
      <c r="DJS5" s="815"/>
      <c r="DJT5" s="815"/>
      <c r="DJU5" s="815"/>
      <c r="DJV5" s="815"/>
      <c r="DJW5" s="815"/>
      <c r="DJX5" s="815"/>
      <c r="DJY5" s="815"/>
      <c r="DJZ5" s="815"/>
      <c r="DKA5" s="815"/>
      <c r="DKB5" s="815"/>
      <c r="DKC5" s="815"/>
      <c r="DKD5" s="815"/>
      <c r="DKE5" s="815"/>
      <c r="DKF5" s="815"/>
      <c r="DKG5" s="815"/>
      <c r="DKH5" s="815"/>
      <c r="DKI5" s="815"/>
      <c r="DKJ5" s="815"/>
      <c r="DKK5" s="815"/>
      <c r="DKL5" s="815"/>
      <c r="DKM5" s="815"/>
      <c r="DKN5" s="815"/>
      <c r="DKO5" s="815"/>
      <c r="DKP5" s="815"/>
      <c r="DKQ5" s="815"/>
      <c r="DKR5" s="815"/>
      <c r="DKS5" s="815"/>
      <c r="DKT5" s="815"/>
      <c r="DKU5" s="815"/>
      <c r="DKV5" s="815"/>
      <c r="DKW5" s="815"/>
      <c r="DKX5" s="815"/>
      <c r="DKY5" s="815"/>
      <c r="DKZ5" s="815"/>
      <c r="DLA5" s="815"/>
      <c r="DLB5" s="815"/>
      <c r="DLC5" s="815"/>
      <c r="DLD5" s="815"/>
      <c r="DLE5" s="815"/>
      <c r="DLF5" s="815"/>
      <c r="DLG5" s="815"/>
      <c r="DLH5" s="815"/>
      <c r="DLI5" s="815"/>
      <c r="DLJ5" s="815"/>
      <c r="DLK5" s="815"/>
      <c r="DLL5" s="815"/>
      <c r="DLM5" s="815"/>
      <c r="DLN5" s="815"/>
      <c r="DLO5" s="815"/>
      <c r="DLP5" s="815"/>
      <c r="DLQ5" s="815"/>
      <c r="DLR5" s="815"/>
      <c r="DLS5" s="815"/>
      <c r="DLT5" s="815"/>
      <c r="DLU5" s="815"/>
      <c r="DLV5" s="815"/>
      <c r="DLW5" s="815"/>
      <c r="DLX5" s="815"/>
      <c r="DLY5" s="815"/>
      <c r="DLZ5" s="815"/>
      <c r="DMA5" s="815"/>
      <c r="DMB5" s="815"/>
      <c r="DMC5" s="815"/>
      <c r="DMD5" s="815"/>
      <c r="DME5" s="815"/>
      <c r="DMF5" s="815"/>
      <c r="DMG5" s="815"/>
      <c r="DMH5" s="815"/>
      <c r="DMI5" s="815"/>
      <c r="DMJ5" s="815"/>
      <c r="DMK5" s="815"/>
      <c r="DML5" s="815"/>
      <c r="DMM5" s="815"/>
      <c r="DMN5" s="815"/>
      <c r="DMO5" s="815"/>
      <c r="DMP5" s="815"/>
      <c r="DMQ5" s="815"/>
      <c r="DMR5" s="815"/>
      <c r="DMS5" s="815"/>
      <c r="DMT5" s="815"/>
      <c r="DMU5" s="815"/>
      <c r="DMV5" s="815"/>
      <c r="DMW5" s="815"/>
      <c r="DMX5" s="815"/>
      <c r="DMY5" s="815"/>
      <c r="DMZ5" s="815"/>
      <c r="DNA5" s="815"/>
      <c r="DNB5" s="815"/>
      <c r="DNC5" s="815"/>
      <c r="DND5" s="815"/>
      <c r="DNE5" s="815"/>
      <c r="DNF5" s="815"/>
      <c r="DNG5" s="815"/>
      <c r="DNH5" s="815"/>
      <c r="DNI5" s="815"/>
      <c r="DNJ5" s="815"/>
      <c r="DNK5" s="815"/>
      <c r="DNL5" s="815"/>
      <c r="DNM5" s="815"/>
      <c r="DNN5" s="815"/>
      <c r="DNO5" s="815"/>
      <c r="DNP5" s="815"/>
      <c r="DNQ5" s="815"/>
      <c r="DNR5" s="815"/>
      <c r="DNS5" s="815"/>
      <c r="DNT5" s="815"/>
      <c r="DNU5" s="815"/>
      <c r="DNV5" s="815"/>
      <c r="DNW5" s="815"/>
      <c r="DNX5" s="815"/>
      <c r="DNY5" s="815"/>
      <c r="DNZ5" s="815"/>
      <c r="DOA5" s="815"/>
      <c r="DOB5" s="815"/>
      <c r="DOC5" s="815"/>
      <c r="DOD5" s="815"/>
      <c r="DOE5" s="815"/>
      <c r="DOF5" s="815"/>
      <c r="DOG5" s="815"/>
      <c r="DOH5" s="815"/>
      <c r="DOI5" s="815"/>
      <c r="DOJ5" s="815"/>
      <c r="DOK5" s="815"/>
      <c r="DOL5" s="815"/>
      <c r="DOM5" s="815"/>
      <c r="DON5" s="815"/>
      <c r="DOO5" s="815"/>
      <c r="DOP5" s="815"/>
      <c r="DOQ5" s="815"/>
      <c r="DOR5" s="815"/>
      <c r="DOS5" s="815"/>
      <c r="DOT5" s="815"/>
      <c r="DOU5" s="815"/>
      <c r="DOV5" s="815"/>
      <c r="DOW5" s="815"/>
      <c r="DOX5" s="815"/>
      <c r="DOY5" s="815"/>
      <c r="DOZ5" s="815"/>
      <c r="DPA5" s="815"/>
      <c r="DPB5" s="815"/>
      <c r="DPC5" s="815"/>
      <c r="DPD5" s="815"/>
      <c r="DPE5" s="815"/>
      <c r="DPF5" s="815"/>
      <c r="DPG5" s="815"/>
      <c r="DPH5" s="815"/>
      <c r="DPI5" s="815"/>
      <c r="DPJ5" s="815"/>
      <c r="DPK5" s="815"/>
      <c r="DPL5" s="815"/>
      <c r="DPM5" s="815"/>
      <c r="DPN5" s="815"/>
      <c r="DPO5" s="815"/>
      <c r="DPP5" s="815"/>
      <c r="DPQ5" s="815"/>
      <c r="DPR5" s="815"/>
      <c r="DPS5" s="815"/>
      <c r="DPT5" s="815"/>
      <c r="DPU5" s="815"/>
      <c r="DPV5" s="815"/>
      <c r="DPW5" s="815"/>
      <c r="DPX5" s="815"/>
      <c r="DPY5" s="815"/>
      <c r="DPZ5" s="815"/>
      <c r="DQA5" s="815"/>
      <c r="DQB5" s="815"/>
      <c r="DQC5" s="815"/>
      <c r="DQD5" s="815"/>
      <c r="DQE5" s="815"/>
      <c r="DQF5" s="815"/>
      <c r="DQG5" s="815"/>
      <c r="DQH5" s="815"/>
      <c r="DQI5" s="815"/>
      <c r="DQJ5" s="815"/>
      <c r="DQK5" s="815"/>
      <c r="DQL5" s="815"/>
      <c r="DQM5" s="815"/>
      <c r="DQN5" s="815"/>
      <c r="DQO5" s="815"/>
      <c r="DQP5" s="815"/>
      <c r="DQQ5" s="815"/>
      <c r="DQR5" s="815"/>
      <c r="DQS5" s="815"/>
      <c r="DQT5" s="815"/>
      <c r="DQU5" s="815"/>
      <c r="DQV5" s="815"/>
      <c r="DQW5" s="815"/>
      <c r="DQX5" s="815"/>
      <c r="DQY5" s="815"/>
      <c r="DQZ5" s="815"/>
      <c r="DRA5" s="815"/>
      <c r="DRB5" s="815"/>
      <c r="DRC5" s="815"/>
      <c r="DRD5" s="815"/>
      <c r="DRE5" s="815"/>
      <c r="DRF5" s="815"/>
      <c r="DRG5" s="815"/>
      <c r="DRH5" s="815"/>
      <c r="DRI5" s="815"/>
      <c r="DRJ5" s="815"/>
      <c r="DRK5" s="815"/>
      <c r="DRL5" s="815"/>
      <c r="DRM5" s="815"/>
      <c r="DRN5" s="815"/>
      <c r="DRO5" s="815"/>
      <c r="DRP5" s="815"/>
      <c r="DRQ5" s="815"/>
      <c r="DRR5" s="815"/>
      <c r="DRS5" s="815"/>
      <c r="DRT5" s="815"/>
      <c r="DRU5" s="815"/>
      <c r="DRV5" s="815"/>
      <c r="DRW5" s="815"/>
      <c r="DRX5" s="815"/>
      <c r="DRY5" s="815"/>
      <c r="DRZ5" s="815"/>
      <c r="DSA5" s="815"/>
      <c r="DSB5" s="815"/>
      <c r="DSC5" s="815"/>
      <c r="DSD5" s="815"/>
      <c r="DSE5" s="815"/>
      <c r="DSF5" s="815"/>
      <c r="DSG5" s="815"/>
      <c r="DSH5" s="815"/>
      <c r="DSI5" s="815"/>
      <c r="DSJ5" s="815"/>
      <c r="DSK5" s="815"/>
      <c r="DSL5" s="815"/>
      <c r="DSM5" s="815"/>
      <c r="DSN5" s="815"/>
      <c r="DSO5" s="815"/>
      <c r="DSP5" s="815"/>
      <c r="DSQ5" s="815"/>
      <c r="DSR5" s="815"/>
      <c r="DSS5" s="815"/>
      <c r="DST5" s="815"/>
      <c r="DSU5" s="815"/>
      <c r="DSV5" s="815"/>
      <c r="DSW5" s="815"/>
      <c r="DSX5" s="815"/>
      <c r="DSY5" s="815"/>
      <c r="DSZ5" s="815"/>
      <c r="DTA5" s="815"/>
      <c r="DTB5" s="815"/>
      <c r="DTC5" s="815"/>
      <c r="DTD5" s="815"/>
      <c r="DTE5" s="815"/>
      <c r="DTF5" s="815"/>
      <c r="DTG5" s="815"/>
      <c r="DTH5" s="815"/>
      <c r="DTI5" s="815"/>
      <c r="DTJ5" s="815"/>
      <c r="DTK5" s="815"/>
      <c r="DTL5" s="815"/>
      <c r="DTM5" s="815"/>
      <c r="DTN5" s="815"/>
      <c r="DTO5" s="815"/>
      <c r="DTP5" s="815"/>
      <c r="DTQ5" s="815"/>
      <c r="DTR5" s="815"/>
      <c r="DTS5" s="815"/>
      <c r="DTT5" s="815"/>
      <c r="DTU5" s="815"/>
      <c r="DTV5" s="815"/>
      <c r="DTW5" s="815"/>
      <c r="DTX5" s="815"/>
      <c r="DTY5" s="815"/>
      <c r="DTZ5" s="815"/>
      <c r="DUA5" s="815"/>
      <c r="DUB5" s="815"/>
      <c r="DUC5" s="815"/>
      <c r="DUD5" s="815"/>
      <c r="DUE5" s="815"/>
      <c r="DUF5" s="815"/>
      <c r="DUG5" s="815"/>
      <c r="DUH5" s="815"/>
      <c r="DUI5" s="815"/>
      <c r="DUJ5" s="815"/>
      <c r="DUK5" s="815"/>
      <c r="DUL5" s="815"/>
      <c r="DUM5" s="815"/>
      <c r="DUN5" s="815"/>
      <c r="DUO5" s="815"/>
      <c r="DUP5" s="815"/>
      <c r="DUQ5" s="815"/>
      <c r="DUR5" s="815"/>
      <c r="DUS5" s="815"/>
      <c r="DUT5" s="815"/>
      <c r="DUU5" s="815"/>
      <c r="DUV5" s="815"/>
      <c r="DUW5" s="815"/>
      <c r="DUX5" s="815"/>
      <c r="DUY5" s="815"/>
      <c r="DUZ5" s="815"/>
      <c r="DVA5" s="815"/>
      <c r="DVB5" s="815"/>
      <c r="DVC5" s="815"/>
      <c r="DVD5" s="815"/>
      <c r="DVE5" s="815"/>
      <c r="DVF5" s="815"/>
      <c r="DVG5" s="815"/>
      <c r="DVH5" s="815"/>
      <c r="DVI5" s="815"/>
      <c r="DVJ5" s="815"/>
      <c r="DVK5" s="815"/>
      <c r="DVL5" s="815"/>
      <c r="DVM5" s="815"/>
      <c r="DVN5" s="815"/>
      <c r="DVO5" s="815"/>
      <c r="DVP5" s="815"/>
      <c r="DVQ5" s="815"/>
      <c r="DVR5" s="815"/>
      <c r="DVS5" s="815"/>
      <c r="DVT5" s="815"/>
      <c r="DVU5" s="815"/>
      <c r="DVV5" s="815"/>
      <c r="DVW5" s="815"/>
      <c r="DVX5" s="815"/>
      <c r="DVY5" s="815"/>
      <c r="DVZ5" s="815"/>
      <c r="DWA5" s="815"/>
      <c r="DWB5" s="815"/>
      <c r="DWC5" s="815"/>
      <c r="DWD5" s="815"/>
      <c r="DWE5" s="815"/>
      <c r="DWF5" s="815"/>
      <c r="DWG5" s="815"/>
      <c r="DWH5" s="815"/>
      <c r="DWI5" s="815"/>
      <c r="DWJ5" s="815"/>
      <c r="DWK5" s="815"/>
      <c r="DWL5" s="815"/>
      <c r="DWM5" s="815"/>
      <c r="DWN5" s="815"/>
      <c r="DWO5" s="815"/>
      <c r="DWP5" s="815"/>
      <c r="DWQ5" s="815"/>
      <c r="DWR5" s="815"/>
      <c r="DWS5" s="815"/>
      <c r="DWT5" s="815"/>
      <c r="DWU5" s="815"/>
      <c r="DWV5" s="815"/>
      <c r="DWW5" s="815"/>
      <c r="DWX5" s="815"/>
      <c r="DWY5" s="815"/>
      <c r="DWZ5" s="815"/>
      <c r="DXA5" s="815"/>
      <c r="DXB5" s="815"/>
      <c r="DXC5" s="815"/>
      <c r="DXD5" s="815"/>
      <c r="DXE5" s="815"/>
      <c r="DXF5" s="815"/>
      <c r="DXG5" s="815"/>
      <c r="DXH5" s="815"/>
      <c r="DXI5" s="815"/>
      <c r="DXJ5" s="815"/>
      <c r="DXK5" s="815"/>
      <c r="DXL5" s="815"/>
      <c r="DXM5" s="815"/>
      <c r="DXN5" s="815"/>
      <c r="DXO5" s="815"/>
      <c r="DXP5" s="815"/>
      <c r="DXQ5" s="815"/>
      <c r="DXR5" s="815"/>
      <c r="DXS5" s="815"/>
      <c r="DXT5" s="815"/>
      <c r="DXU5" s="815"/>
      <c r="DXV5" s="815"/>
      <c r="DXW5" s="815"/>
      <c r="DXX5" s="815"/>
      <c r="DXY5" s="815"/>
      <c r="DXZ5" s="815"/>
      <c r="DYA5" s="815"/>
      <c r="DYB5" s="815"/>
      <c r="DYC5" s="815"/>
      <c r="DYD5" s="815"/>
      <c r="DYE5" s="815"/>
      <c r="DYF5" s="815"/>
      <c r="DYG5" s="815"/>
      <c r="DYH5" s="815"/>
      <c r="DYI5" s="815"/>
      <c r="DYJ5" s="815"/>
      <c r="DYK5" s="815"/>
      <c r="DYL5" s="815"/>
      <c r="DYM5" s="815"/>
      <c r="DYN5" s="815"/>
      <c r="DYO5" s="815"/>
      <c r="DYP5" s="815"/>
      <c r="DYQ5" s="815"/>
      <c r="DYR5" s="815"/>
      <c r="DYS5" s="815"/>
      <c r="DYT5" s="815"/>
      <c r="DYU5" s="815"/>
      <c r="DYV5" s="815"/>
      <c r="DYW5" s="815"/>
      <c r="DYX5" s="815"/>
      <c r="DYY5" s="815"/>
      <c r="DYZ5" s="815"/>
      <c r="DZA5" s="815"/>
      <c r="DZB5" s="815"/>
      <c r="DZC5" s="815"/>
      <c r="DZD5" s="815"/>
      <c r="DZE5" s="815"/>
      <c r="DZF5" s="815"/>
      <c r="DZG5" s="815"/>
      <c r="DZH5" s="815"/>
      <c r="DZI5" s="815"/>
      <c r="DZJ5" s="815"/>
      <c r="DZK5" s="815"/>
      <c r="DZL5" s="815"/>
      <c r="DZM5" s="815"/>
      <c r="DZN5" s="815"/>
      <c r="DZO5" s="815"/>
      <c r="DZP5" s="815"/>
      <c r="DZQ5" s="815"/>
      <c r="DZR5" s="815"/>
      <c r="DZS5" s="815"/>
      <c r="DZT5" s="815"/>
      <c r="DZU5" s="815"/>
      <c r="DZV5" s="815"/>
      <c r="DZW5" s="815"/>
      <c r="DZX5" s="815"/>
      <c r="DZY5" s="815"/>
      <c r="DZZ5" s="815"/>
      <c r="EAA5" s="815"/>
      <c r="EAB5" s="815"/>
      <c r="EAC5" s="815"/>
      <c r="EAD5" s="815"/>
      <c r="EAE5" s="815"/>
      <c r="EAF5" s="815"/>
      <c r="EAG5" s="815"/>
      <c r="EAH5" s="815"/>
      <c r="EAI5" s="815"/>
      <c r="EAJ5" s="815"/>
      <c r="EAK5" s="815"/>
      <c r="EAL5" s="815"/>
      <c r="EAM5" s="815"/>
      <c r="EAN5" s="815"/>
      <c r="EAO5" s="815"/>
      <c r="EAP5" s="815"/>
      <c r="EAQ5" s="815"/>
      <c r="EAR5" s="815"/>
      <c r="EAS5" s="815"/>
      <c r="EAT5" s="815"/>
      <c r="EAU5" s="815"/>
      <c r="EAV5" s="815"/>
      <c r="EAW5" s="815"/>
      <c r="EAX5" s="815"/>
      <c r="EAY5" s="815"/>
      <c r="EAZ5" s="815"/>
      <c r="EBA5" s="815"/>
      <c r="EBB5" s="815"/>
      <c r="EBC5" s="815"/>
      <c r="EBD5" s="815"/>
      <c r="EBE5" s="815"/>
      <c r="EBF5" s="815"/>
      <c r="EBG5" s="815"/>
      <c r="EBH5" s="815"/>
      <c r="EBI5" s="815"/>
      <c r="EBJ5" s="815"/>
      <c r="EBK5" s="815"/>
      <c r="EBL5" s="815"/>
      <c r="EBM5" s="815"/>
      <c r="EBN5" s="815"/>
      <c r="EBO5" s="815"/>
      <c r="EBP5" s="815"/>
      <c r="EBQ5" s="815"/>
      <c r="EBR5" s="815"/>
      <c r="EBS5" s="815"/>
      <c r="EBT5" s="815"/>
      <c r="EBU5" s="815"/>
      <c r="EBV5" s="815"/>
      <c r="EBW5" s="815"/>
      <c r="EBX5" s="815"/>
      <c r="EBY5" s="815"/>
      <c r="EBZ5" s="815"/>
      <c r="ECA5" s="815"/>
      <c r="ECB5" s="815"/>
      <c r="ECC5" s="815"/>
      <c r="ECD5" s="815"/>
      <c r="ECE5" s="815"/>
      <c r="ECF5" s="815"/>
      <c r="ECG5" s="815"/>
      <c r="ECH5" s="815"/>
      <c r="ECI5" s="815"/>
      <c r="ECJ5" s="815"/>
      <c r="ECK5" s="815"/>
      <c r="ECL5" s="815"/>
      <c r="ECM5" s="815"/>
      <c r="ECN5" s="815"/>
      <c r="ECO5" s="815"/>
      <c r="ECP5" s="815"/>
      <c r="ECQ5" s="815"/>
      <c r="ECR5" s="815"/>
      <c r="ECS5" s="815"/>
      <c r="ECT5" s="815"/>
      <c r="ECU5" s="815"/>
      <c r="ECV5" s="815"/>
      <c r="ECW5" s="815"/>
      <c r="ECX5" s="815"/>
      <c r="ECY5" s="815"/>
      <c r="ECZ5" s="815"/>
      <c r="EDA5" s="815"/>
      <c r="EDB5" s="815"/>
      <c r="EDC5" s="815"/>
      <c r="EDD5" s="815"/>
      <c r="EDE5" s="815"/>
      <c r="EDF5" s="815"/>
      <c r="EDG5" s="815"/>
      <c r="EDH5" s="815"/>
      <c r="EDI5" s="815"/>
      <c r="EDJ5" s="815"/>
      <c r="EDK5" s="815"/>
      <c r="EDL5" s="815"/>
      <c r="EDM5" s="815"/>
      <c r="EDN5" s="815"/>
      <c r="EDO5" s="815"/>
      <c r="EDP5" s="815"/>
      <c r="EDQ5" s="815"/>
      <c r="EDR5" s="815"/>
      <c r="EDS5" s="815"/>
      <c r="EDT5" s="815"/>
      <c r="EDU5" s="815"/>
      <c r="EDV5" s="815"/>
      <c r="EDW5" s="815"/>
      <c r="EDX5" s="815"/>
      <c r="EDY5" s="815"/>
      <c r="EDZ5" s="815"/>
      <c r="EEA5" s="815"/>
      <c r="EEB5" s="815"/>
      <c r="EEC5" s="815"/>
      <c r="EED5" s="815"/>
      <c r="EEE5" s="815"/>
      <c r="EEF5" s="815"/>
      <c r="EEG5" s="815"/>
      <c r="EEH5" s="815"/>
      <c r="EEI5" s="815"/>
      <c r="EEJ5" s="815"/>
      <c r="EEK5" s="815"/>
      <c r="EEL5" s="815"/>
      <c r="EEM5" s="815"/>
      <c r="EEN5" s="815"/>
      <c r="EEO5" s="815"/>
      <c r="EEP5" s="815"/>
      <c r="EEQ5" s="815"/>
      <c r="EER5" s="815"/>
      <c r="EES5" s="815"/>
      <c r="EET5" s="815"/>
      <c r="EEU5" s="815"/>
      <c r="EEV5" s="815"/>
      <c r="EEW5" s="815"/>
      <c r="EEX5" s="815"/>
      <c r="EEY5" s="815"/>
      <c r="EEZ5" s="815"/>
      <c r="EFA5" s="815"/>
      <c r="EFB5" s="815"/>
      <c r="EFC5" s="815"/>
      <c r="EFD5" s="815"/>
      <c r="EFE5" s="815"/>
      <c r="EFF5" s="815"/>
      <c r="EFG5" s="815"/>
      <c r="EFH5" s="815"/>
      <c r="EFI5" s="815"/>
      <c r="EFJ5" s="815"/>
      <c r="EFK5" s="815"/>
      <c r="EFL5" s="815"/>
      <c r="EFM5" s="815"/>
      <c r="EFN5" s="815"/>
      <c r="EFO5" s="815"/>
      <c r="EFP5" s="815"/>
      <c r="EFQ5" s="815"/>
      <c r="EFR5" s="815"/>
      <c r="EFS5" s="815"/>
      <c r="EFT5" s="815"/>
      <c r="EFU5" s="815"/>
      <c r="EFV5" s="815"/>
      <c r="EFW5" s="815"/>
      <c r="EFX5" s="815"/>
      <c r="EFY5" s="815"/>
      <c r="EFZ5" s="815"/>
      <c r="EGA5" s="815"/>
      <c r="EGB5" s="815"/>
      <c r="EGC5" s="815"/>
      <c r="EGD5" s="815"/>
      <c r="EGE5" s="815"/>
      <c r="EGF5" s="815"/>
      <c r="EGG5" s="815"/>
      <c r="EGH5" s="815"/>
      <c r="EGI5" s="815"/>
      <c r="EGJ5" s="815"/>
      <c r="EGK5" s="815"/>
      <c r="EGL5" s="815"/>
      <c r="EGM5" s="815"/>
      <c r="EGN5" s="815"/>
      <c r="EGO5" s="815"/>
      <c r="EGP5" s="815"/>
      <c r="EGQ5" s="815"/>
      <c r="EGR5" s="815"/>
      <c r="EGS5" s="815"/>
      <c r="EGT5" s="815"/>
      <c r="EGU5" s="815"/>
      <c r="EGV5" s="815"/>
      <c r="EGW5" s="815"/>
      <c r="EGX5" s="815"/>
      <c r="EGY5" s="815"/>
      <c r="EGZ5" s="815"/>
      <c r="EHA5" s="815"/>
      <c r="EHB5" s="815"/>
      <c r="EHC5" s="815"/>
      <c r="EHD5" s="815"/>
      <c r="EHE5" s="815"/>
      <c r="EHF5" s="815"/>
      <c r="EHG5" s="815"/>
      <c r="EHH5" s="815"/>
      <c r="EHI5" s="815"/>
      <c r="EHJ5" s="815"/>
      <c r="EHK5" s="815"/>
      <c r="EHL5" s="815"/>
      <c r="EHM5" s="815"/>
      <c r="EHN5" s="815"/>
      <c r="EHO5" s="815"/>
      <c r="EHP5" s="815"/>
      <c r="EHQ5" s="815"/>
      <c r="EHR5" s="815"/>
      <c r="EHS5" s="815"/>
      <c r="EHT5" s="815"/>
      <c r="EHU5" s="815"/>
      <c r="EHV5" s="815"/>
      <c r="EHW5" s="815"/>
      <c r="EHX5" s="815"/>
      <c r="EHY5" s="815"/>
      <c r="EHZ5" s="815"/>
      <c r="EIA5" s="815"/>
      <c r="EIB5" s="815"/>
      <c r="EIC5" s="815"/>
      <c r="EID5" s="815"/>
      <c r="EIE5" s="815"/>
      <c r="EIF5" s="815"/>
      <c r="EIG5" s="815"/>
      <c r="EIH5" s="815"/>
      <c r="EII5" s="815"/>
      <c r="EIJ5" s="815"/>
      <c r="EIK5" s="815"/>
      <c r="EIL5" s="815"/>
      <c r="EIM5" s="815"/>
      <c r="EIN5" s="815"/>
      <c r="EIO5" s="815"/>
      <c r="EIP5" s="815"/>
      <c r="EIQ5" s="815"/>
      <c r="EIR5" s="815"/>
      <c r="EIS5" s="815"/>
      <c r="EIT5" s="815"/>
      <c r="EIU5" s="815"/>
      <c r="EIV5" s="815"/>
      <c r="EIW5" s="815"/>
      <c r="EIX5" s="815"/>
      <c r="EIY5" s="815"/>
      <c r="EIZ5" s="815"/>
      <c r="EJA5" s="815"/>
      <c r="EJB5" s="815"/>
      <c r="EJC5" s="815"/>
      <c r="EJD5" s="815"/>
      <c r="EJE5" s="815"/>
      <c r="EJF5" s="815"/>
      <c r="EJG5" s="815"/>
      <c r="EJH5" s="815"/>
      <c r="EJI5" s="815"/>
      <c r="EJJ5" s="815"/>
      <c r="EJK5" s="815"/>
      <c r="EJL5" s="815"/>
      <c r="EJM5" s="815"/>
      <c r="EJN5" s="815"/>
      <c r="EJO5" s="815"/>
      <c r="EJP5" s="815"/>
      <c r="EJQ5" s="815"/>
      <c r="EJR5" s="815"/>
      <c r="EJS5" s="815"/>
      <c r="EJT5" s="815"/>
      <c r="EJU5" s="815"/>
      <c r="EJV5" s="815"/>
      <c r="EJW5" s="815"/>
      <c r="EJX5" s="815"/>
      <c r="EJY5" s="815"/>
      <c r="EJZ5" s="815"/>
      <c r="EKA5" s="815"/>
      <c r="EKB5" s="815"/>
      <c r="EKC5" s="815"/>
      <c r="EKD5" s="815"/>
      <c r="EKE5" s="815"/>
      <c r="EKF5" s="815"/>
      <c r="EKG5" s="815"/>
      <c r="EKH5" s="815"/>
      <c r="EKI5" s="815"/>
      <c r="EKJ5" s="815"/>
      <c r="EKK5" s="815"/>
      <c r="EKL5" s="815"/>
      <c r="EKM5" s="815"/>
      <c r="EKN5" s="815"/>
      <c r="EKO5" s="815"/>
      <c r="EKP5" s="815"/>
      <c r="EKQ5" s="815"/>
      <c r="EKR5" s="815"/>
      <c r="EKS5" s="815"/>
      <c r="EKT5" s="815"/>
      <c r="EKU5" s="815"/>
      <c r="EKV5" s="815"/>
      <c r="EKW5" s="815"/>
      <c r="EKX5" s="815"/>
      <c r="EKY5" s="815"/>
      <c r="EKZ5" s="815"/>
      <c r="ELA5" s="815"/>
      <c r="ELB5" s="815"/>
      <c r="ELC5" s="815"/>
      <c r="ELD5" s="815"/>
      <c r="ELE5" s="815"/>
      <c r="ELF5" s="815"/>
      <c r="ELG5" s="815"/>
      <c r="ELH5" s="815"/>
      <c r="ELI5" s="815"/>
      <c r="ELJ5" s="815"/>
      <c r="ELK5" s="815"/>
      <c r="ELL5" s="815"/>
      <c r="ELM5" s="815"/>
      <c r="ELN5" s="815"/>
      <c r="ELO5" s="815"/>
      <c r="ELP5" s="815"/>
      <c r="ELQ5" s="815"/>
      <c r="ELR5" s="815"/>
      <c r="ELS5" s="815"/>
      <c r="ELT5" s="815"/>
      <c r="ELU5" s="815"/>
      <c r="ELV5" s="815"/>
      <c r="ELW5" s="815"/>
      <c r="ELX5" s="815"/>
      <c r="ELY5" s="815"/>
      <c r="ELZ5" s="815"/>
      <c r="EMA5" s="815"/>
      <c r="EMB5" s="815"/>
      <c r="EMC5" s="815"/>
      <c r="EMD5" s="815"/>
      <c r="EME5" s="815"/>
      <c r="EMF5" s="815"/>
      <c r="EMG5" s="815"/>
      <c r="EMH5" s="815"/>
      <c r="EMI5" s="815"/>
      <c r="EMJ5" s="815"/>
      <c r="EMK5" s="815"/>
      <c r="EML5" s="815"/>
      <c r="EMM5" s="815"/>
      <c r="EMN5" s="815"/>
      <c r="EMO5" s="815"/>
      <c r="EMP5" s="815"/>
      <c r="EMQ5" s="815"/>
      <c r="EMR5" s="815"/>
      <c r="EMS5" s="815"/>
      <c r="EMT5" s="815"/>
      <c r="EMU5" s="815"/>
      <c r="EMV5" s="815"/>
      <c r="EMW5" s="815"/>
      <c r="EMX5" s="815"/>
      <c r="EMY5" s="815"/>
      <c r="EMZ5" s="815"/>
      <c r="ENA5" s="815"/>
      <c r="ENB5" s="815"/>
      <c r="ENC5" s="815"/>
      <c r="END5" s="815"/>
      <c r="ENE5" s="815"/>
      <c r="ENF5" s="815"/>
      <c r="ENG5" s="815"/>
      <c r="ENH5" s="815"/>
      <c r="ENI5" s="815"/>
      <c r="ENJ5" s="815"/>
      <c r="ENK5" s="815"/>
      <c r="ENL5" s="815"/>
      <c r="ENM5" s="815"/>
      <c r="ENN5" s="815"/>
      <c r="ENO5" s="815"/>
      <c r="ENP5" s="815"/>
      <c r="ENQ5" s="815"/>
      <c r="ENR5" s="815"/>
      <c r="ENS5" s="815"/>
      <c r="ENT5" s="815"/>
      <c r="ENU5" s="815"/>
      <c r="ENV5" s="815"/>
      <c r="ENW5" s="815"/>
      <c r="ENX5" s="815"/>
      <c r="ENY5" s="815"/>
      <c r="ENZ5" s="815"/>
      <c r="EOA5" s="815"/>
      <c r="EOB5" s="815"/>
      <c r="EOC5" s="815"/>
      <c r="EOD5" s="815"/>
      <c r="EOE5" s="815"/>
      <c r="EOF5" s="815"/>
      <c r="EOG5" s="815"/>
      <c r="EOH5" s="815"/>
      <c r="EOI5" s="815"/>
      <c r="EOJ5" s="815"/>
      <c r="EOK5" s="815"/>
      <c r="EOL5" s="815"/>
      <c r="EOM5" s="815"/>
      <c r="EON5" s="815"/>
      <c r="EOO5" s="815"/>
      <c r="EOP5" s="815"/>
      <c r="EOQ5" s="815"/>
      <c r="EOR5" s="815"/>
      <c r="EOS5" s="815"/>
      <c r="EOT5" s="815"/>
      <c r="EOU5" s="815"/>
      <c r="EOV5" s="815"/>
      <c r="EOW5" s="815"/>
      <c r="EOX5" s="815"/>
      <c r="EOY5" s="815"/>
      <c r="EOZ5" s="815"/>
      <c r="EPA5" s="815"/>
      <c r="EPB5" s="815"/>
      <c r="EPC5" s="815"/>
      <c r="EPD5" s="815"/>
      <c r="EPE5" s="815"/>
      <c r="EPF5" s="815"/>
      <c r="EPG5" s="815"/>
      <c r="EPH5" s="815"/>
      <c r="EPI5" s="815"/>
      <c r="EPJ5" s="815"/>
      <c r="EPK5" s="815"/>
      <c r="EPL5" s="815"/>
      <c r="EPM5" s="815"/>
      <c r="EPN5" s="815"/>
      <c r="EPO5" s="815"/>
      <c r="EPP5" s="815"/>
      <c r="EPQ5" s="815"/>
      <c r="EPR5" s="815"/>
      <c r="EPS5" s="815"/>
      <c r="EPT5" s="815"/>
      <c r="EPU5" s="815"/>
      <c r="EPV5" s="815"/>
      <c r="EPW5" s="815"/>
      <c r="EPX5" s="815"/>
      <c r="EPY5" s="815"/>
      <c r="EPZ5" s="815"/>
      <c r="EQA5" s="815"/>
      <c r="EQB5" s="815"/>
      <c r="EQC5" s="815"/>
      <c r="EQD5" s="815"/>
      <c r="EQE5" s="815"/>
      <c r="EQF5" s="815"/>
      <c r="EQG5" s="815"/>
      <c r="EQH5" s="815"/>
      <c r="EQI5" s="815"/>
      <c r="EQJ5" s="815"/>
      <c r="EQK5" s="815"/>
      <c r="EQL5" s="815"/>
      <c r="EQM5" s="815"/>
      <c r="EQN5" s="815"/>
      <c r="EQO5" s="815"/>
      <c r="EQP5" s="815"/>
      <c r="EQQ5" s="815"/>
      <c r="EQR5" s="815"/>
      <c r="EQS5" s="815"/>
      <c r="EQT5" s="815"/>
      <c r="EQU5" s="815"/>
      <c r="EQV5" s="815"/>
      <c r="EQW5" s="815"/>
      <c r="EQX5" s="815"/>
      <c r="EQY5" s="815"/>
      <c r="EQZ5" s="815"/>
      <c r="ERA5" s="815"/>
      <c r="ERB5" s="815"/>
      <c r="ERC5" s="815"/>
      <c r="ERD5" s="815"/>
      <c r="ERE5" s="815"/>
      <c r="ERF5" s="815"/>
      <c r="ERG5" s="815"/>
      <c r="ERH5" s="815"/>
      <c r="ERI5" s="815"/>
      <c r="ERJ5" s="815"/>
      <c r="ERK5" s="815"/>
      <c r="ERL5" s="815"/>
      <c r="ERM5" s="815"/>
      <c r="ERN5" s="815"/>
      <c r="ERO5" s="815"/>
      <c r="ERP5" s="815"/>
      <c r="ERQ5" s="815"/>
      <c r="ERR5" s="815"/>
      <c r="ERS5" s="815"/>
      <c r="ERT5" s="815"/>
      <c r="ERU5" s="815"/>
      <c r="ERV5" s="815"/>
      <c r="ERW5" s="815"/>
      <c r="ERX5" s="815"/>
      <c r="ERY5" s="815"/>
      <c r="ERZ5" s="815"/>
      <c r="ESA5" s="815"/>
      <c r="ESB5" s="815"/>
      <c r="ESC5" s="815"/>
      <c r="ESD5" s="815"/>
      <c r="ESE5" s="815"/>
      <c r="ESF5" s="815"/>
      <c r="ESG5" s="815"/>
      <c r="ESH5" s="815"/>
      <c r="ESI5" s="815"/>
      <c r="ESJ5" s="815"/>
      <c r="ESK5" s="815"/>
      <c r="ESL5" s="815"/>
      <c r="ESM5" s="815"/>
      <c r="ESN5" s="815"/>
      <c r="ESO5" s="815"/>
      <c r="ESP5" s="815"/>
      <c r="ESQ5" s="815"/>
      <c r="ESR5" s="815"/>
      <c r="ESS5" s="815"/>
      <c r="EST5" s="815"/>
      <c r="ESU5" s="815"/>
      <c r="ESV5" s="815"/>
      <c r="ESW5" s="815"/>
      <c r="ESX5" s="815"/>
      <c r="ESY5" s="815"/>
      <c r="ESZ5" s="815"/>
      <c r="ETA5" s="815"/>
      <c r="ETB5" s="815"/>
      <c r="ETC5" s="815"/>
      <c r="ETD5" s="815"/>
      <c r="ETE5" s="815"/>
      <c r="ETF5" s="815"/>
      <c r="ETG5" s="815"/>
      <c r="ETH5" s="815"/>
      <c r="ETI5" s="815"/>
      <c r="ETJ5" s="815"/>
      <c r="ETK5" s="815"/>
      <c r="ETL5" s="815"/>
      <c r="ETM5" s="815"/>
      <c r="ETN5" s="815"/>
      <c r="ETO5" s="815"/>
      <c r="ETP5" s="815"/>
      <c r="ETQ5" s="815"/>
      <c r="ETR5" s="815"/>
      <c r="ETS5" s="815"/>
      <c r="ETT5" s="815"/>
      <c r="ETU5" s="815"/>
      <c r="ETV5" s="815"/>
      <c r="ETW5" s="815"/>
      <c r="ETX5" s="815"/>
      <c r="ETY5" s="815"/>
      <c r="ETZ5" s="815"/>
      <c r="EUA5" s="815"/>
      <c r="EUB5" s="815"/>
      <c r="EUC5" s="815"/>
      <c r="EUD5" s="815"/>
      <c r="EUE5" s="815"/>
      <c r="EUF5" s="815"/>
      <c r="EUG5" s="815"/>
      <c r="EUH5" s="815"/>
      <c r="EUI5" s="815"/>
      <c r="EUJ5" s="815"/>
      <c r="EUK5" s="815"/>
      <c r="EUL5" s="815"/>
      <c r="EUM5" s="815"/>
      <c r="EUN5" s="815"/>
      <c r="EUO5" s="815"/>
      <c r="EUP5" s="815"/>
      <c r="EUQ5" s="815"/>
      <c r="EUR5" s="815"/>
      <c r="EUS5" s="815"/>
      <c r="EUT5" s="815"/>
      <c r="EUU5" s="815"/>
      <c r="EUV5" s="815"/>
      <c r="EUW5" s="815"/>
      <c r="EUX5" s="815"/>
      <c r="EUY5" s="815"/>
      <c r="EUZ5" s="815"/>
      <c r="EVA5" s="815"/>
      <c r="EVB5" s="815"/>
      <c r="EVC5" s="815"/>
      <c r="EVD5" s="815"/>
      <c r="EVE5" s="815"/>
      <c r="EVF5" s="815"/>
      <c r="EVG5" s="815"/>
      <c r="EVH5" s="815"/>
      <c r="EVI5" s="815"/>
      <c r="EVJ5" s="815"/>
      <c r="EVK5" s="815"/>
      <c r="EVL5" s="815"/>
      <c r="EVM5" s="815"/>
      <c r="EVN5" s="815"/>
      <c r="EVO5" s="815"/>
      <c r="EVP5" s="815"/>
      <c r="EVQ5" s="815"/>
      <c r="EVR5" s="815"/>
      <c r="EVS5" s="815"/>
      <c r="EVT5" s="815"/>
      <c r="EVU5" s="815"/>
      <c r="EVV5" s="815"/>
      <c r="EVW5" s="815"/>
      <c r="EVX5" s="815"/>
      <c r="EVY5" s="815"/>
      <c r="EVZ5" s="815"/>
      <c r="EWA5" s="815"/>
      <c r="EWB5" s="815"/>
      <c r="EWC5" s="815"/>
      <c r="EWD5" s="815"/>
      <c r="EWE5" s="815"/>
      <c r="EWF5" s="815"/>
      <c r="EWG5" s="815"/>
      <c r="EWH5" s="815"/>
      <c r="EWI5" s="815"/>
      <c r="EWJ5" s="815"/>
      <c r="EWK5" s="815"/>
      <c r="EWL5" s="815"/>
      <c r="EWM5" s="815"/>
      <c r="EWN5" s="815"/>
      <c r="EWO5" s="815"/>
      <c r="EWP5" s="815"/>
      <c r="EWQ5" s="815"/>
      <c r="EWR5" s="815"/>
      <c r="EWS5" s="815"/>
      <c r="EWT5" s="815"/>
      <c r="EWU5" s="815"/>
      <c r="EWV5" s="815"/>
      <c r="EWW5" s="815"/>
      <c r="EWX5" s="815"/>
      <c r="EWY5" s="815"/>
      <c r="EWZ5" s="815"/>
      <c r="EXA5" s="815"/>
      <c r="EXB5" s="815"/>
      <c r="EXC5" s="815"/>
      <c r="EXD5" s="815"/>
      <c r="EXE5" s="815"/>
      <c r="EXF5" s="815"/>
      <c r="EXG5" s="815"/>
      <c r="EXH5" s="815"/>
      <c r="EXI5" s="815"/>
      <c r="EXJ5" s="815"/>
      <c r="EXK5" s="815"/>
      <c r="EXL5" s="815"/>
      <c r="EXM5" s="815"/>
      <c r="EXN5" s="815"/>
      <c r="EXO5" s="815"/>
      <c r="EXP5" s="815"/>
      <c r="EXQ5" s="815"/>
      <c r="EXR5" s="815"/>
      <c r="EXS5" s="815"/>
      <c r="EXT5" s="815"/>
      <c r="EXU5" s="815"/>
      <c r="EXV5" s="815"/>
      <c r="EXW5" s="815"/>
      <c r="EXX5" s="815"/>
      <c r="EXY5" s="815"/>
      <c r="EXZ5" s="815"/>
      <c r="EYA5" s="815"/>
      <c r="EYB5" s="815"/>
      <c r="EYC5" s="815"/>
      <c r="EYD5" s="815"/>
      <c r="EYE5" s="815"/>
      <c r="EYF5" s="815"/>
      <c r="EYG5" s="815"/>
      <c r="EYH5" s="815"/>
      <c r="EYI5" s="815"/>
      <c r="EYJ5" s="815"/>
      <c r="EYK5" s="815"/>
      <c r="EYL5" s="815"/>
      <c r="EYM5" s="815"/>
      <c r="EYN5" s="815"/>
      <c r="EYO5" s="815"/>
      <c r="EYP5" s="815"/>
      <c r="EYQ5" s="815"/>
      <c r="EYR5" s="815"/>
      <c r="EYS5" s="815"/>
      <c r="EYT5" s="815"/>
      <c r="EYU5" s="815"/>
      <c r="EYV5" s="815"/>
      <c r="EYW5" s="815"/>
      <c r="EYX5" s="815"/>
      <c r="EYY5" s="815"/>
      <c r="EYZ5" s="815"/>
      <c r="EZA5" s="815"/>
      <c r="EZB5" s="815"/>
      <c r="EZC5" s="815"/>
      <c r="EZD5" s="815"/>
      <c r="EZE5" s="815"/>
      <c r="EZF5" s="815"/>
      <c r="EZG5" s="815"/>
      <c r="EZH5" s="815"/>
      <c r="EZI5" s="815"/>
      <c r="EZJ5" s="815"/>
      <c r="EZK5" s="815"/>
      <c r="EZL5" s="815"/>
      <c r="EZM5" s="815"/>
      <c r="EZN5" s="815"/>
      <c r="EZO5" s="815"/>
      <c r="EZP5" s="815"/>
      <c r="EZQ5" s="815"/>
      <c r="EZR5" s="815"/>
      <c r="EZS5" s="815"/>
      <c r="EZT5" s="815"/>
      <c r="EZU5" s="815"/>
      <c r="EZV5" s="815"/>
      <c r="EZW5" s="815"/>
      <c r="EZX5" s="815"/>
      <c r="EZY5" s="815"/>
      <c r="EZZ5" s="815"/>
      <c r="FAA5" s="815"/>
      <c r="FAB5" s="815"/>
      <c r="FAC5" s="815"/>
      <c r="FAD5" s="815"/>
      <c r="FAE5" s="815"/>
      <c r="FAF5" s="815"/>
      <c r="FAG5" s="815"/>
      <c r="FAH5" s="815"/>
      <c r="FAI5" s="815"/>
      <c r="FAJ5" s="815"/>
      <c r="FAK5" s="815"/>
      <c r="FAL5" s="815"/>
      <c r="FAM5" s="815"/>
      <c r="FAN5" s="815"/>
      <c r="FAO5" s="815"/>
      <c r="FAP5" s="815"/>
      <c r="FAQ5" s="815"/>
      <c r="FAR5" s="815"/>
      <c r="FAS5" s="815"/>
      <c r="FAT5" s="815"/>
      <c r="FAU5" s="815"/>
      <c r="FAV5" s="815"/>
      <c r="FAW5" s="815"/>
      <c r="FAX5" s="815"/>
      <c r="FAY5" s="815"/>
      <c r="FAZ5" s="815"/>
      <c r="FBA5" s="815"/>
      <c r="FBB5" s="815"/>
      <c r="FBC5" s="815"/>
      <c r="FBD5" s="815"/>
      <c r="FBE5" s="815"/>
      <c r="FBF5" s="815"/>
      <c r="FBG5" s="815"/>
      <c r="FBH5" s="815"/>
      <c r="FBI5" s="815"/>
      <c r="FBJ5" s="815"/>
      <c r="FBK5" s="815"/>
      <c r="FBL5" s="815"/>
      <c r="FBM5" s="815"/>
      <c r="FBN5" s="815"/>
      <c r="FBO5" s="815"/>
      <c r="FBP5" s="815"/>
      <c r="FBQ5" s="815"/>
      <c r="FBR5" s="815"/>
      <c r="FBS5" s="815"/>
      <c r="FBT5" s="815"/>
      <c r="FBU5" s="815"/>
      <c r="FBV5" s="815"/>
      <c r="FBW5" s="815"/>
      <c r="FBX5" s="815"/>
      <c r="FBY5" s="815"/>
      <c r="FBZ5" s="815"/>
      <c r="FCA5" s="815"/>
      <c r="FCB5" s="815"/>
      <c r="FCC5" s="815"/>
      <c r="FCD5" s="815"/>
      <c r="FCE5" s="815"/>
      <c r="FCF5" s="815"/>
      <c r="FCG5" s="815"/>
      <c r="FCH5" s="815"/>
      <c r="FCI5" s="815"/>
      <c r="FCJ5" s="815"/>
      <c r="FCK5" s="815"/>
      <c r="FCL5" s="815"/>
      <c r="FCM5" s="815"/>
      <c r="FCN5" s="815"/>
      <c r="FCO5" s="815"/>
      <c r="FCP5" s="815"/>
      <c r="FCQ5" s="815"/>
      <c r="FCR5" s="815"/>
      <c r="FCS5" s="815"/>
      <c r="FCT5" s="815"/>
      <c r="FCU5" s="815"/>
      <c r="FCV5" s="815"/>
      <c r="FCW5" s="815"/>
      <c r="FCX5" s="815"/>
      <c r="FCY5" s="815"/>
      <c r="FCZ5" s="815"/>
      <c r="FDA5" s="815"/>
      <c r="FDB5" s="815"/>
      <c r="FDC5" s="815"/>
      <c r="FDD5" s="815"/>
      <c r="FDE5" s="815"/>
      <c r="FDF5" s="815"/>
      <c r="FDG5" s="815"/>
      <c r="FDH5" s="815"/>
      <c r="FDI5" s="815"/>
      <c r="FDJ5" s="815"/>
      <c r="FDK5" s="815"/>
      <c r="FDL5" s="815"/>
      <c r="FDM5" s="815"/>
      <c r="FDN5" s="815"/>
      <c r="FDO5" s="815"/>
      <c r="FDP5" s="815"/>
      <c r="FDQ5" s="815"/>
      <c r="FDR5" s="815"/>
      <c r="FDS5" s="815"/>
      <c r="FDT5" s="815"/>
      <c r="FDU5" s="815"/>
      <c r="FDV5" s="815"/>
      <c r="FDW5" s="815"/>
      <c r="FDX5" s="815"/>
      <c r="FDY5" s="815"/>
      <c r="FDZ5" s="815"/>
      <c r="FEA5" s="815"/>
      <c r="FEB5" s="815"/>
      <c r="FEC5" s="815"/>
      <c r="FED5" s="815"/>
      <c r="FEE5" s="815"/>
      <c r="FEF5" s="815"/>
      <c r="FEG5" s="815"/>
      <c r="FEH5" s="815"/>
      <c r="FEI5" s="815"/>
      <c r="FEJ5" s="815"/>
      <c r="FEK5" s="815"/>
      <c r="FEL5" s="815"/>
      <c r="FEM5" s="815"/>
      <c r="FEN5" s="815"/>
      <c r="FEO5" s="815"/>
      <c r="FEP5" s="815"/>
      <c r="FEQ5" s="815"/>
      <c r="FER5" s="815"/>
      <c r="FES5" s="815"/>
      <c r="FET5" s="815"/>
      <c r="FEU5" s="815"/>
      <c r="FEV5" s="815"/>
      <c r="FEW5" s="815"/>
      <c r="FEX5" s="815"/>
      <c r="FEY5" s="815"/>
      <c r="FEZ5" s="815"/>
      <c r="FFA5" s="815"/>
      <c r="FFB5" s="815"/>
      <c r="FFC5" s="815"/>
      <c r="FFD5" s="815"/>
      <c r="FFE5" s="815"/>
      <c r="FFF5" s="815"/>
      <c r="FFG5" s="815"/>
      <c r="FFH5" s="815"/>
      <c r="FFI5" s="815"/>
      <c r="FFJ5" s="815"/>
      <c r="FFK5" s="815"/>
      <c r="FFL5" s="815"/>
      <c r="FFM5" s="815"/>
      <c r="FFN5" s="815"/>
      <c r="FFO5" s="815"/>
      <c r="FFP5" s="815"/>
      <c r="FFQ5" s="815"/>
      <c r="FFR5" s="815"/>
      <c r="FFS5" s="815"/>
      <c r="FFT5" s="815"/>
      <c r="FFU5" s="815"/>
      <c r="FFV5" s="815"/>
      <c r="FFW5" s="815"/>
      <c r="FFX5" s="815"/>
      <c r="FFY5" s="815"/>
      <c r="FFZ5" s="815"/>
      <c r="FGA5" s="815"/>
      <c r="FGB5" s="815"/>
      <c r="FGC5" s="815"/>
      <c r="FGD5" s="815"/>
      <c r="FGE5" s="815"/>
      <c r="FGF5" s="815"/>
      <c r="FGG5" s="815"/>
      <c r="FGH5" s="815"/>
      <c r="FGI5" s="815"/>
      <c r="FGJ5" s="815"/>
      <c r="FGK5" s="815"/>
      <c r="FGL5" s="815"/>
      <c r="FGM5" s="815"/>
      <c r="FGN5" s="815"/>
      <c r="FGO5" s="815"/>
      <c r="FGP5" s="815"/>
      <c r="FGQ5" s="815"/>
      <c r="FGR5" s="815"/>
      <c r="FGS5" s="815"/>
      <c r="FGT5" s="815"/>
      <c r="FGU5" s="815"/>
      <c r="FGV5" s="815"/>
      <c r="FGW5" s="815"/>
      <c r="FGX5" s="815"/>
      <c r="FGY5" s="815"/>
      <c r="FGZ5" s="815"/>
      <c r="FHA5" s="815"/>
      <c r="FHB5" s="815"/>
      <c r="FHC5" s="815"/>
      <c r="FHD5" s="815"/>
      <c r="FHE5" s="815"/>
      <c r="FHF5" s="815"/>
      <c r="FHG5" s="815"/>
      <c r="FHH5" s="815"/>
      <c r="FHI5" s="815"/>
      <c r="FHJ5" s="815"/>
      <c r="FHK5" s="815"/>
      <c r="FHL5" s="815"/>
      <c r="FHM5" s="815"/>
      <c r="FHN5" s="815"/>
      <c r="FHO5" s="815"/>
      <c r="FHP5" s="815"/>
      <c r="FHQ5" s="815"/>
      <c r="FHR5" s="815"/>
      <c r="FHS5" s="815"/>
      <c r="FHT5" s="815"/>
      <c r="FHU5" s="815"/>
      <c r="FHV5" s="815"/>
      <c r="FHW5" s="815"/>
      <c r="FHX5" s="815"/>
      <c r="FHY5" s="815"/>
      <c r="FHZ5" s="815"/>
      <c r="FIA5" s="815"/>
      <c r="FIB5" s="815"/>
      <c r="FIC5" s="815"/>
      <c r="FID5" s="815"/>
      <c r="FIE5" s="815"/>
      <c r="FIF5" s="815"/>
      <c r="FIG5" s="815"/>
      <c r="FIH5" s="815"/>
      <c r="FII5" s="815"/>
      <c r="FIJ5" s="815"/>
      <c r="FIK5" s="815"/>
      <c r="FIL5" s="815"/>
      <c r="FIM5" s="815"/>
      <c r="FIN5" s="815"/>
      <c r="FIO5" s="815"/>
      <c r="FIP5" s="815"/>
      <c r="FIQ5" s="815"/>
      <c r="FIR5" s="815"/>
      <c r="FIS5" s="815"/>
      <c r="FIT5" s="815"/>
      <c r="FIU5" s="815"/>
      <c r="FIV5" s="815"/>
      <c r="FIW5" s="815"/>
      <c r="FIX5" s="815"/>
      <c r="FIY5" s="815"/>
      <c r="FIZ5" s="815"/>
      <c r="FJA5" s="815"/>
      <c r="FJB5" s="815"/>
      <c r="FJC5" s="815"/>
      <c r="FJD5" s="815"/>
      <c r="FJE5" s="815"/>
      <c r="FJF5" s="815"/>
      <c r="FJG5" s="815"/>
      <c r="FJH5" s="815"/>
      <c r="FJI5" s="815"/>
      <c r="FJJ5" s="815"/>
      <c r="FJK5" s="815"/>
      <c r="FJL5" s="815"/>
      <c r="FJM5" s="815"/>
      <c r="FJN5" s="815"/>
      <c r="FJO5" s="815"/>
      <c r="FJP5" s="815"/>
      <c r="FJQ5" s="815"/>
      <c r="FJR5" s="815"/>
      <c r="FJS5" s="815"/>
      <c r="FJT5" s="815"/>
      <c r="FJU5" s="815"/>
      <c r="FJV5" s="815"/>
      <c r="FJW5" s="815"/>
      <c r="FJX5" s="815"/>
      <c r="FJY5" s="815"/>
      <c r="FJZ5" s="815"/>
      <c r="FKA5" s="815"/>
      <c r="FKB5" s="815"/>
      <c r="FKC5" s="815"/>
      <c r="FKD5" s="815"/>
      <c r="FKE5" s="815"/>
      <c r="FKF5" s="815"/>
      <c r="FKG5" s="815"/>
      <c r="FKH5" s="815"/>
      <c r="FKI5" s="815"/>
      <c r="FKJ5" s="815"/>
      <c r="FKK5" s="815"/>
      <c r="FKL5" s="815"/>
      <c r="FKM5" s="815"/>
      <c r="FKN5" s="815"/>
      <c r="FKO5" s="815"/>
      <c r="FKP5" s="815"/>
      <c r="FKQ5" s="815"/>
      <c r="FKR5" s="815"/>
      <c r="FKS5" s="815"/>
      <c r="FKT5" s="815"/>
      <c r="FKU5" s="815"/>
      <c r="FKV5" s="815"/>
      <c r="FKW5" s="815"/>
      <c r="FKX5" s="815"/>
      <c r="FKY5" s="815"/>
      <c r="FKZ5" s="815"/>
      <c r="FLA5" s="815"/>
      <c r="FLB5" s="815"/>
      <c r="FLC5" s="815"/>
      <c r="FLD5" s="815"/>
      <c r="FLE5" s="815"/>
      <c r="FLF5" s="815"/>
      <c r="FLG5" s="815"/>
      <c r="FLH5" s="815"/>
      <c r="FLI5" s="815"/>
      <c r="FLJ5" s="815"/>
      <c r="FLK5" s="815"/>
      <c r="FLL5" s="815"/>
      <c r="FLM5" s="815"/>
      <c r="FLN5" s="815"/>
      <c r="FLO5" s="815"/>
      <c r="FLP5" s="815"/>
      <c r="FLQ5" s="815"/>
      <c r="FLR5" s="815"/>
      <c r="FLS5" s="815"/>
      <c r="FLT5" s="815"/>
      <c r="FLU5" s="815"/>
      <c r="FLV5" s="815"/>
      <c r="FLW5" s="815"/>
      <c r="FLX5" s="815"/>
      <c r="FLY5" s="815"/>
      <c r="FLZ5" s="815"/>
      <c r="FMA5" s="815"/>
      <c r="FMB5" s="815"/>
      <c r="FMC5" s="815"/>
      <c r="FMD5" s="815"/>
      <c r="FME5" s="815"/>
      <c r="FMF5" s="815"/>
      <c r="FMG5" s="815"/>
      <c r="FMH5" s="815"/>
      <c r="FMI5" s="815"/>
      <c r="FMJ5" s="815"/>
      <c r="FMK5" s="815"/>
      <c r="FML5" s="815"/>
      <c r="FMM5" s="815"/>
      <c r="FMN5" s="815"/>
      <c r="FMO5" s="815"/>
      <c r="FMP5" s="815"/>
      <c r="FMQ5" s="815"/>
      <c r="FMR5" s="815"/>
      <c r="FMS5" s="815"/>
      <c r="FMT5" s="815"/>
      <c r="FMU5" s="815"/>
      <c r="FMV5" s="815"/>
      <c r="FMW5" s="815"/>
      <c r="FMX5" s="815"/>
      <c r="FMY5" s="815"/>
      <c r="FMZ5" s="815"/>
      <c r="FNA5" s="815"/>
      <c r="FNB5" s="815"/>
      <c r="FNC5" s="815"/>
      <c r="FND5" s="815"/>
      <c r="FNE5" s="815"/>
      <c r="FNF5" s="815"/>
      <c r="FNG5" s="815"/>
      <c r="FNH5" s="815"/>
      <c r="FNI5" s="815"/>
      <c r="FNJ5" s="815"/>
      <c r="FNK5" s="815"/>
      <c r="FNL5" s="815"/>
      <c r="FNM5" s="815"/>
      <c r="FNN5" s="815"/>
      <c r="FNO5" s="815"/>
      <c r="FNP5" s="815"/>
      <c r="FNQ5" s="815"/>
      <c r="FNR5" s="815"/>
      <c r="FNS5" s="815"/>
      <c r="FNT5" s="815"/>
      <c r="FNU5" s="815"/>
      <c r="FNV5" s="815"/>
      <c r="FNW5" s="815"/>
      <c r="FNX5" s="815"/>
      <c r="FNY5" s="815"/>
      <c r="FNZ5" s="815"/>
      <c r="FOA5" s="815"/>
      <c r="FOB5" s="815"/>
      <c r="FOC5" s="815"/>
      <c r="FOD5" s="815"/>
      <c r="FOE5" s="815"/>
      <c r="FOF5" s="815"/>
      <c r="FOG5" s="815"/>
      <c r="FOH5" s="815"/>
      <c r="FOI5" s="815"/>
      <c r="FOJ5" s="815"/>
      <c r="FOK5" s="815"/>
      <c r="FOL5" s="815"/>
      <c r="FOM5" s="815"/>
      <c r="FON5" s="815"/>
      <c r="FOO5" s="815"/>
      <c r="FOP5" s="815"/>
      <c r="FOQ5" s="815"/>
      <c r="FOR5" s="815"/>
      <c r="FOS5" s="815"/>
      <c r="FOT5" s="815"/>
      <c r="FOU5" s="815"/>
      <c r="FOV5" s="815"/>
      <c r="FOW5" s="815"/>
      <c r="FOX5" s="815"/>
      <c r="FOY5" s="815"/>
      <c r="FOZ5" s="815"/>
      <c r="FPA5" s="815"/>
      <c r="FPB5" s="815"/>
      <c r="FPC5" s="815"/>
      <c r="FPD5" s="815"/>
      <c r="FPE5" s="815"/>
      <c r="FPF5" s="815"/>
      <c r="FPG5" s="815"/>
      <c r="FPH5" s="815"/>
      <c r="FPI5" s="815"/>
      <c r="FPJ5" s="815"/>
      <c r="FPK5" s="815"/>
      <c r="FPL5" s="815"/>
      <c r="FPM5" s="815"/>
      <c r="FPN5" s="815"/>
      <c r="FPO5" s="815"/>
      <c r="FPP5" s="815"/>
      <c r="FPQ5" s="815"/>
      <c r="FPR5" s="815"/>
      <c r="FPS5" s="815"/>
      <c r="FPT5" s="815"/>
      <c r="FPU5" s="815"/>
      <c r="FPV5" s="815"/>
      <c r="FPW5" s="815"/>
      <c r="FPX5" s="815"/>
      <c r="FPY5" s="815"/>
      <c r="FPZ5" s="815"/>
      <c r="FQA5" s="815"/>
      <c r="FQB5" s="815"/>
      <c r="FQC5" s="815"/>
      <c r="FQD5" s="815"/>
      <c r="FQE5" s="815"/>
      <c r="FQF5" s="815"/>
      <c r="FQG5" s="815"/>
      <c r="FQH5" s="815"/>
      <c r="FQI5" s="815"/>
      <c r="FQJ5" s="815"/>
      <c r="FQK5" s="815"/>
      <c r="FQL5" s="815"/>
      <c r="FQM5" s="815"/>
      <c r="FQN5" s="815"/>
      <c r="FQO5" s="815"/>
      <c r="FQP5" s="815"/>
      <c r="FQQ5" s="815"/>
      <c r="FQR5" s="815"/>
      <c r="FQS5" s="815"/>
      <c r="FQT5" s="815"/>
      <c r="FQU5" s="815"/>
      <c r="FQV5" s="815"/>
      <c r="FQW5" s="815"/>
      <c r="FQX5" s="815"/>
      <c r="FQY5" s="815"/>
      <c r="FQZ5" s="815"/>
      <c r="FRA5" s="815"/>
      <c r="FRB5" s="815"/>
      <c r="FRC5" s="815"/>
      <c r="FRD5" s="815"/>
      <c r="FRE5" s="815"/>
      <c r="FRF5" s="815"/>
      <c r="FRG5" s="815"/>
      <c r="FRH5" s="815"/>
      <c r="FRI5" s="815"/>
      <c r="FRJ5" s="815"/>
      <c r="FRK5" s="815"/>
      <c r="FRL5" s="815"/>
      <c r="FRM5" s="815"/>
      <c r="FRN5" s="815"/>
      <c r="FRO5" s="815"/>
      <c r="FRP5" s="815"/>
      <c r="FRQ5" s="815"/>
      <c r="FRR5" s="815"/>
      <c r="FRS5" s="815"/>
      <c r="FRT5" s="815"/>
      <c r="FRU5" s="815"/>
      <c r="FRV5" s="815"/>
      <c r="FRW5" s="815"/>
      <c r="FRX5" s="815"/>
      <c r="FRY5" s="815"/>
      <c r="FRZ5" s="815"/>
      <c r="FSA5" s="815"/>
      <c r="FSB5" s="815"/>
      <c r="FSC5" s="815"/>
      <c r="FSD5" s="815"/>
      <c r="FSE5" s="815"/>
      <c r="FSF5" s="815"/>
      <c r="FSG5" s="815"/>
      <c r="FSH5" s="815"/>
      <c r="FSI5" s="815"/>
      <c r="FSJ5" s="815"/>
      <c r="FSK5" s="815"/>
      <c r="FSL5" s="815"/>
      <c r="FSM5" s="815"/>
      <c r="FSN5" s="815"/>
      <c r="FSO5" s="815"/>
      <c r="FSP5" s="815"/>
      <c r="FSQ5" s="815"/>
      <c r="FSR5" s="815"/>
      <c r="FSS5" s="815"/>
      <c r="FST5" s="815"/>
      <c r="FSU5" s="815"/>
      <c r="FSV5" s="815"/>
      <c r="FSW5" s="815"/>
      <c r="FSX5" s="815"/>
      <c r="FSY5" s="815"/>
      <c r="FSZ5" s="815"/>
      <c r="FTA5" s="815"/>
      <c r="FTB5" s="815"/>
      <c r="FTC5" s="815"/>
      <c r="FTD5" s="815"/>
      <c r="FTE5" s="815"/>
      <c r="FTF5" s="815"/>
      <c r="FTG5" s="815"/>
      <c r="FTH5" s="815"/>
      <c r="FTI5" s="815"/>
      <c r="FTJ5" s="815"/>
      <c r="FTK5" s="815"/>
      <c r="FTL5" s="815"/>
      <c r="FTM5" s="815"/>
      <c r="FTN5" s="815"/>
      <c r="FTO5" s="815"/>
      <c r="FTP5" s="815"/>
      <c r="FTQ5" s="815"/>
      <c r="FTR5" s="815"/>
      <c r="FTS5" s="815"/>
      <c r="FTT5" s="815"/>
      <c r="FTU5" s="815"/>
      <c r="FTV5" s="815"/>
      <c r="FTW5" s="815"/>
      <c r="FTX5" s="815"/>
      <c r="FTY5" s="815"/>
      <c r="FTZ5" s="815"/>
      <c r="FUA5" s="815"/>
      <c r="FUB5" s="815"/>
      <c r="FUC5" s="815"/>
      <c r="FUD5" s="815"/>
      <c r="FUE5" s="815"/>
      <c r="FUF5" s="815"/>
      <c r="FUG5" s="815"/>
      <c r="FUH5" s="815"/>
      <c r="FUI5" s="815"/>
      <c r="FUJ5" s="815"/>
      <c r="FUK5" s="815"/>
      <c r="FUL5" s="815"/>
      <c r="FUM5" s="815"/>
      <c r="FUN5" s="815"/>
      <c r="FUO5" s="815"/>
      <c r="FUP5" s="815"/>
      <c r="FUQ5" s="815"/>
      <c r="FUR5" s="815"/>
      <c r="FUS5" s="815"/>
      <c r="FUT5" s="815"/>
      <c r="FUU5" s="815"/>
      <c r="FUV5" s="815"/>
      <c r="FUW5" s="815"/>
      <c r="FUX5" s="815"/>
      <c r="FUY5" s="815"/>
      <c r="FUZ5" s="815"/>
      <c r="FVA5" s="815"/>
      <c r="FVB5" s="815"/>
      <c r="FVC5" s="815"/>
      <c r="FVD5" s="815"/>
      <c r="FVE5" s="815"/>
      <c r="FVF5" s="815"/>
      <c r="FVG5" s="815"/>
      <c r="FVH5" s="815"/>
      <c r="FVI5" s="815"/>
      <c r="FVJ5" s="815"/>
      <c r="FVK5" s="815"/>
      <c r="FVL5" s="815"/>
      <c r="FVM5" s="815"/>
      <c r="FVN5" s="815"/>
      <c r="FVO5" s="815"/>
      <c r="FVP5" s="815"/>
      <c r="FVQ5" s="815"/>
      <c r="FVR5" s="815"/>
      <c r="FVS5" s="815"/>
      <c r="FVT5" s="815"/>
      <c r="FVU5" s="815"/>
      <c r="FVV5" s="815"/>
      <c r="FVW5" s="815"/>
      <c r="FVX5" s="815"/>
      <c r="FVY5" s="815"/>
      <c r="FVZ5" s="815"/>
      <c r="FWA5" s="815"/>
      <c r="FWB5" s="815"/>
      <c r="FWC5" s="815"/>
      <c r="FWD5" s="815"/>
      <c r="FWE5" s="815"/>
      <c r="FWF5" s="815"/>
      <c r="FWG5" s="815"/>
      <c r="FWH5" s="815"/>
      <c r="FWI5" s="815"/>
      <c r="FWJ5" s="815"/>
      <c r="FWK5" s="815"/>
      <c r="FWL5" s="815"/>
      <c r="FWM5" s="815"/>
      <c r="FWN5" s="815"/>
      <c r="FWO5" s="815"/>
      <c r="FWP5" s="815"/>
      <c r="FWQ5" s="815"/>
      <c r="FWR5" s="815"/>
      <c r="FWS5" s="815"/>
      <c r="FWT5" s="815"/>
      <c r="FWU5" s="815"/>
      <c r="FWV5" s="815"/>
      <c r="FWW5" s="815"/>
      <c r="FWX5" s="815"/>
      <c r="FWY5" s="815"/>
      <c r="FWZ5" s="815"/>
      <c r="FXA5" s="815"/>
      <c r="FXB5" s="815"/>
      <c r="FXC5" s="815"/>
      <c r="FXD5" s="815"/>
      <c r="FXE5" s="815"/>
      <c r="FXF5" s="815"/>
      <c r="FXG5" s="815"/>
      <c r="FXH5" s="815"/>
      <c r="FXI5" s="815"/>
      <c r="FXJ5" s="815"/>
      <c r="FXK5" s="815"/>
      <c r="FXL5" s="815"/>
      <c r="FXM5" s="815"/>
      <c r="FXN5" s="815"/>
      <c r="FXO5" s="815"/>
      <c r="FXP5" s="815"/>
      <c r="FXQ5" s="815"/>
      <c r="FXR5" s="815"/>
      <c r="FXS5" s="815"/>
      <c r="FXT5" s="815"/>
      <c r="FXU5" s="815"/>
      <c r="FXV5" s="815"/>
      <c r="FXW5" s="815"/>
      <c r="FXX5" s="815"/>
      <c r="FXY5" s="815"/>
      <c r="FXZ5" s="815"/>
      <c r="FYA5" s="815"/>
      <c r="FYB5" s="815"/>
      <c r="FYC5" s="815"/>
      <c r="FYD5" s="815"/>
      <c r="FYE5" s="815"/>
      <c r="FYF5" s="815"/>
      <c r="FYG5" s="815"/>
      <c r="FYH5" s="815"/>
      <c r="FYI5" s="815"/>
      <c r="FYJ5" s="815"/>
      <c r="FYK5" s="815"/>
      <c r="FYL5" s="815"/>
      <c r="FYM5" s="815"/>
      <c r="FYN5" s="815"/>
      <c r="FYO5" s="815"/>
      <c r="FYP5" s="815"/>
      <c r="FYQ5" s="815"/>
      <c r="FYR5" s="815"/>
      <c r="FYS5" s="815"/>
      <c r="FYT5" s="815"/>
      <c r="FYU5" s="815"/>
      <c r="FYV5" s="815"/>
      <c r="FYW5" s="815"/>
      <c r="FYX5" s="815"/>
      <c r="FYY5" s="815"/>
      <c r="FYZ5" s="815"/>
      <c r="FZA5" s="815"/>
      <c r="FZB5" s="815"/>
      <c r="FZC5" s="815"/>
      <c r="FZD5" s="815"/>
      <c r="FZE5" s="815"/>
      <c r="FZF5" s="815"/>
      <c r="FZG5" s="815"/>
      <c r="FZH5" s="815"/>
      <c r="FZI5" s="815"/>
      <c r="FZJ5" s="815"/>
      <c r="FZK5" s="815"/>
      <c r="FZL5" s="815"/>
      <c r="FZM5" s="815"/>
      <c r="FZN5" s="815"/>
      <c r="FZO5" s="815"/>
      <c r="FZP5" s="815"/>
      <c r="FZQ5" s="815"/>
      <c r="FZR5" s="815"/>
      <c r="FZS5" s="815"/>
      <c r="FZT5" s="815"/>
      <c r="FZU5" s="815"/>
      <c r="FZV5" s="815"/>
      <c r="FZW5" s="815"/>
      <c r="FZX5" s="815"/>
      <c r="FZY5" s="815"/>
      <c r="FZZ5" s="815"/>
      <c r="GAA5" s="815"/>
      <c r="GAB5" s="815"/>
      <c r="GAC5" s="815"/>
      <c r="GAD5" s="815"/>
      <c r="GAE5" s="815"/>
      <c r="GAF5" s="815"/>
      <c r="GAG5" s="815"/>
      <c r="GAH5" s="815"/>
      <c r="GAI5" s="815"/>
      <c r="GAJ5" s="815"/>
      <c r="GAK5" s="815"/>
      <c r="GAL5" s="815"/>
      <c r="GAM5" s="815"/>
      <c r="GAN5" s="815"/>
      <c r="GAO5" s="815"/>
      <c r="GAP5" s="815"/>
      <c r="GAQ5" s="815"/>
      <c r="GAR5" s="815"/>
      <c r="GAS5" s="815"/>
      <c r="GAT5" s="815"/>
      <c r="GAU5" s="815"/>
      <c r="GAV5" s="815"/>
      <c r="GAW5" s="815"/>
      <c r="GAX5" s="815"/>
      <c r="GAY5" s="815"/>
      <c r="GAZ5" s="815"/>
      <c r="GBA5" s="815"/>
      <c r="GBB5" s="815"/>
      <c r="GBC5" s="815"/>
      <c r="GBD5" s="815"/>
      <c r="GBE5" s="815"/>
      <c r="GBF5" s="815"/>
      <c r="GBG5" s="815"/>
      <c r="GBH5" s="815"/>
      <c r="GBI5" s="815"/>
      <c r="GBJ5" s="815"/>
      <c r="GBK5" s="815"/>
      <c r="GBL5" s="815"/>
      <c r="GBM5" s="815"/>
      <c r="GBN5" s="815"/>
      <c r="GBO5" s="815"/>
      <c r="GBP5" s="815"/>
      <c r="GBQ5" s="815"/>
      <c r="GBR5" s="815"/>
      <c r="GBS5" s="815"/>
      <c r="GBT5" s="815"/>
      <c r="GBU5" s="815"/>
      <c r="GBV5" s="815"/>
      <c r="GBW5" s="815"/>
      <c r="GBX5" s="815"/>
      <c r="GBY5" s="815"/>
      <c r="GBZ5" s="815"/>
      <c r="GCA5" s="815"/>
      <c r="GCB5" s="815"/>
      <c r="GCC5" s="815"/>
      <c r="GCD5" s="815"/>
      <c r="GCE5" s="815"/>
      <c r="GCF5" s="815"/>
      <c r="GCG5" s="815"/>
      <c r="GCH5" s="815"/>
      <c r="GCI5" s="815"/>
      <c r="GCJ5" s="815"/>
      <c r="GCK5" s="815"/>
      <c r="GCL5" s="815"/>
      <c r="GCM5" s="815"/>
      <c r="GCN5" s="815"/>
      <c r="GCO5" s="815"/>
      <c r="GCP5" s="815"/>
      <c r="GCQ5" s="815"/>
      <c r="GCR5" s="815"/>
      <c r="GCS5" s="815"/>
      <c r="GCT5" s="815"/>
      <c r="GCU5" s="815"/>
      <c r="GCV5" s="815"/>
      <c r="GCW5" s="815"/>
      <c r="GCX5" s="815"/>
      <c r="GCY5" s="815"/>
      <c r="GCZ5" s="815"/>
      <c r="GDA5" s="815"/>
      <c r="GDB5" s="815"/>
      <c r="GDC5" s="815"/>
      <c r="GDD5" s="815"/>
      <c r="GDE5" s="815"/>
      <c r="GDF5" s="815"/>
      <c r="GDG5" s="815"/>
      <c r="GDH5" s="815"/>
      <c r="GDI5" s="815"/>
      <c r="GDJ5" s="815"/>
      <c r="GDK5" s="815"/>
      <c r="GDL5" s="815"/>
      <c r="GDM5" s="815"/>
      <c r="GDN5" s="815"/>
      <c r="GDO5" s="815"/>
      <c r="GDP5" s="815"/>
      <c r="GDQ5" s="815"/>
      <c r="GDR5" s="815"/>
      <c r="GDS5" s="815"/>
      <c r="GDT5" s="815"/>
      <c r="GDU5" s="815"/>
      <c r="GDV5" s="815"/>
      <c r="GDW5" s="815"/>
      <c r="GDX5" s="815"/>
      <c r="GDY5" s="815"/>
      <c r="GDZ5" s="815"/>
      <c r="GEA5" s="815"/>
      <c r="GEB5" s="815"/>
      <c r="GEC5" s="815"/>
      <c r="GED5" s="815"/>
      <c r="GEE5" s="815"/>
      <c r="GEF5" s="815"/>
      <c r="GEG5" s="815"/>
      <c r="GEH5" s="815"/>
      <c r="GEI5" s="815"/>
      <c r="GEJ5" s="815"/>
      <c r="GEK5" s="815"/>
      <c r="GEL5" s="815"/>
      <c r="GEM5" s="815"/>
      <c r="GEN5" s="815"/>
      <c r="GEO5" s="815"/>
      <c r="GEP5" s="815"/>
      <c r="GEQ5" s="815"/>
      <c r="GER5" s="815"/>
      <c r="GES5" s="815"/>
      <c r="GET5" s="815"/>
      <c r="GEU5" s="815"/>
      <c r="GEV5" s="815"/>
      <c r="GEW5" s="815"/>
      <c r="GEX5" s="815"/>
      <c r="GEY5" s="815"/>
      <c r="GEZ5" s="815"/>
      <c r="GFA5" s="815"/>
      <c r="GFB5" s="815"/>
      <c r="GFC5" s="815"/>
      <c r="GFD5" s="815"/>
      <c r="GFE5" s="815"/>
      <c r="GFF5" s="815"/>
      <c r="GFG5" s="815"/>
      <c r="GFH5" s="815"/>
      <c r="GFI5" s="815"/>
      <c r="GFJ5" s="815"/>
      <c r="GFK5" s="815"/>
      <c r="GFL5" s="815"/>
      <c r="GFM5" s="815"/>
      <c r="GFN5" s="815"/>
      <c r="GFO5" s="815"/>
      <c r="GFP5" s="815"/>
      <c r="GFQ5" s="815"/>
      <c r="GFR5" s="815"/>
      <c r="GFS5" s="815"/>
      <c r="GFT5" s="815"/>
      <c r="GFU5" s="815"/>
      <c r="GFV5" s="815"/>
      <c r="GFW5" s="815"/>
      <c r="GFX5" s="815"/>
      <c r="GFY5" s="815"/>
      <c r="GFZ5" s="815"/>
      <c r="GGA5" s="815"/>
      <c r="GGB5" s="815"/>
      <c r="GGC5" s="815"/>
      <c r="GGD5" s="815"/>
      <c r="GGE5" s="815"/>
      <c r="GGF5" s="815"/>
      <c r="GGG5" s="815"/>
      <c r="GGH5" s="815"/>
      <c r="GGI5" s="815"/>
      <c r="GGJ5" s="815"/>
      <c r="GGK5" s="815"/>
      <c r="GGL5" s="815"/>
      <c r="GGM5" s="815"/>
      <c r="GGN5" s="815"/>
      <c r="GGO5" s="815"/>
      <c r="GGP5" s="815"/>
      <c r="GGQ5" s="815"/>
      <c r="GGR5" s="815"/>
      <c r="GGS5" s="815"/>
      <c r="GGT5" s="815"/>
      <c r="GGU5" s="815"/>
      <c r="GGV5" s="815"/>
      <c r="GGW5" s="815"/>
      <c r="GGX5" s="815"/>
      <c r="GGY5" s="815"/>
      <c r="GGZ5" s="815"/>
      <c r="GHA5" s="815"/>
      <c r="GHB5" s="815"/>
      <c r="GHC5" s="815"/>
      <c r="GHD5" s="815"/>
      <c r="GHE5" s="815"/>
      <c r="GHF5" s="815"/>
      <c r="GHG5" s="815"/>
      <c r="GHH5" s="815"/>
      <c r="GHI5" s="815"/>
      <c r="GHJ5" s="815"/>
      <c r="GHK5" s="815"/>
      <c r="GHL5" s="815"/>
      <c r="GHM5" s="815"/>
      <c r="GHN5" s="815"/>
      <c r="GHO5" s="815"/>
      <c r="GHP5" s="815"/>
      <c r="GHQ5" s="815"/>
      <c r="GHR5" s="815"/>
      <c r="GHS5" s="815"/>
      <c r="GHT5" s="815"/>
      <c r="GHU5" s="815"/>
      <c r="GHV5" s="815"/>
      <c r="GHW5" s="815"/>
      <c r="GHX5" s="815"/>
      <c r="GHY5" s="815"/>
      <c r="GHZ5" s="815"/>
      <c r="GIA5" s="815"/>
      <c r="GIB5" s="815"/>
      <c r="GIC5" s="815"/>
      <c r="GID5" s="815"/>
      <c r="GIE5" s="815"/>
      <c r="GIF5" s="815"/>
      <c r="GIG5" s="815"/>
      <c r="GIH5" s="815"/>
      <c r="GII5" s="815"/>
      <c r="GIJ5" s="815"/>
      <c r="GIK5" s="815"/>
      <c r="GIL5" s="815"/>
      <c r="GIM5" s="815"/>
      <c r="GIN5" s="815"/>
      <c r="GIO5" s="815"/>
      <c r="GIP5" s="815"/>
      <c r="GIQ5" s="815"/>
      <c r="GIR5" s="815"/>
      <c r="GIS5" s="815"/>
      <c r="GIT5" s="815"/>
      <c r="GIU5" s="815"/>
      <c r="GIV5" s="815"/>
      <c r="GIW5" s="815"/>
      <c r="GIX5" s="815"/>
      <c r="GIY5" s="815"/>
      <c r="GIZ5" s="815"/>
      <c r="GJA5" s="815"/>
      <c r="GJB5" s="815"/>
      <c r="GJC5" s="815"/>
      <c r="GJD5" s="815"/>
      <c r="GJE5" s="815"/>
      <c r="GJF5" s="815"/>
      <c r="GJG5" s="815"/>
      <c r="GJH5" s="815"/>
      <c r="GJI5" s="815"/>
      <c r="GJJ5" s="815"/>
      <c r="GJK5" s="815"/>
      <c r="GJL5" s="815"/>
      <c r="GJM5" s="815"/>
      <c r="GJN5" s="815"/>
      <c r="GJO5" s="815"/>
      <c r="GJP5" s="815"/>
      <c r="GJQ5" s="815"/>
      <c r="GJR5" s="815"/>
      <c r="GJS5" s="815"/>
      <c r="GJT5" s="815"/>
      <c r="GJU5" s="815"/>
      <c r="GJV5" s="815"/>
      <c r="GJW5" s="815"/>
      <c r="GJX5" s="815"/>
      <c r="GJY5" s="815"/>
      <c r="GJZ5" s="815"/>
      <c r="GKA5" s="815"/>
      <c r="GKB5" s="815"/>
      <c r="GKC5" s="815"/>
      <c r="GKD5" s="815"/>
      <c r="GKE5" s="815"/>
      <c r="GKF5" s="815"/>
      <c r="GKG5" s="815"/>
      <c r="GKH5" s="815"/>
      <c r="GKI5" s="815"/>
      <c r="GKJ5" s="815"/>
      <c r="GKK5" s="815"/>
      <c r="GKL5" s="815"/>
      <c r="GKM5" s="815"/>
      <c r="GKN5" s="815"/>
      <c r="GKO5" s="815"/>
      <c r="GKP5" s="815"/>
      <c r="GKQ5" s="815"/>
      <c r="GKR5" s="815"/>
      <c r="GKS5" s="815"/>
      <c r="GKT5" s="815"/>
      <c r="GKU5" s="815"/>
      <c r="GKV5" s="815"/>
      <c r="GKW5" s="815"/>
      <c r="GKX5" s="815"/>
      <c r="GKY5" s="815"/>
      <c r="GKZ5" s="815"/>
      <c r="GLA5" s="815"/>
      <c r="GLB5" s="815"/>
      <c r="GLC5" s="815"/>
      <c r="GLD5" s="815"/>
      <c r="GLE5" s="815"/>
      <c r="GLF5" s="815"/>
      <c r="GLG5" s="815"/>
      <c r="GLH5" s="815"/>
      <c r="GLI5" s="815"/>
      <c r="GLJ5" s="815"/>
      <c r="GLK5" s="815"/>
      <c r="GLL5" s="815"/>
      <c r="GLM5" s="815"/>
      <c r="GLN5" s="815"/>
      <c r="GLO5" s="815"/>
      <c r="GLP5" s="815"/>
      <c r="GLQ5" s="815"/>
      <c r="GLR5" s="815"/>
      <c r="GLS5" s="815"/>
      <c r="GLT5" s="815"/>
      <c r="GLU5" s="815"/>
      <c r="GLV5" s="815"/>
      <c r="GLW5" s="815"/>
      <c r="GLX5" s="815"/>
      <c r="GLY5" s="815"/>
      <c r="GLZ5" s="815"/>
      <c r="GMA5" s="815"/>
      <c r="GMB5" s="815"/>
      <c r="GMC5" s="815"/>
      <c r="GMD5" s="815"/>
      <c r="GME5" s="815"/>
      <c r="GMF5" s="815"/>
      <c r="GMG5" s="815"/>
      <c r="GMH5" s="815"/>
      <c r="GMI5" s="815"/>
      <c r="GMJ5" s="815"/>
      <c r="GMK5" s="815"/>
      <c r="GML5" s="815"/>
      <c r="GMM5" s="815"/>
      <c r="GMN5" s="815"/>
      <c r="GMO5" s="815"/>
      <c r="GMP5" s="815"/>
      <c r="GMQ5" s="815"/>
      <c r="GMR5" s="815"/>
      <c r="GMS5" s="815"/>
      <c r="GMT5" s="815"/>
      <c r="GMU5" s="815"/>
      <c r="GMV5" s="815"/>
      <c r="GMW5" s="815"/>
      <c r="GMX5" s="815"/>
      <c r="GMY5" s="815"/>
      <c r="GMZ5" s="815"/>
      <c r="GNA5" s="815"/>
      <c r="GNB5" s="815"/>
      <c r="GNC5" s="815"/>
      <c r="GND5" s="815"/>
      <c r="GNE5" s="815"/>
      <c r="GNF5" s="815"/>
      <c r="GNG5" s="815"/>
      <c r="GNH5" s="815"/>
      <c r="GNI5" s="815"/>
      <c r="GNJ5" s="815"/>
      <c r="GNK5" s="815"/>
      <c r="GNL5" s="815"/>
      <c r="GNM5" s="815"/>
      <c r="GNN5" s="815"/>
      <c r="GNO5" s="815"/>
      <c r="GNP5" s="815"/>
      <c r="GNQ5" s="815"/>
      <c r="GNR5" s="815"/>
      <c r="GNS5" s="815"/>
      <c r="GNT5" s="815"/>
      <c r="GNU5" s="815"/>
      <c r="GNV5" s="815"/>
      <c r="GNW5" s="815"/>
      <c r="GNX5" s="815"/>
      <c r="GNY5" s="815"/>
      <c r="GNZ5" s="815"/>
      <c r="GOA5" s="815"/>
      <c r="GOB5" s="815"/>
      <c r="GOC5" s="815"/>
      <c r="GOD5" s="815"/>
      <c r="GOE5" s="815"/>
      <c r="GOF5" s="815"/>
      <c r="GOG5" s="815"/>
      <c r="GOH5" s="815"/>
      <c r="GOI5" s="815"/>
      <c r="GOJ5" s="815"/>
      <c r="GOK5" s="815"/>
      <c r="GOL5" s="815"/>
      <c r="GOM5" s="815"/>
      <c r="GON5" s="815"/>
      <c r="GOO5" s="815"/>
      <c r="GOP5" s="815"/>
      <c r="GOQ5" s="815"/>
      <c r="GOR5" s="815"/>
      <c r="GOS5" s="815"/>
      <c r="GOT5" s="815"/>
      <c r="GOU5" s="815"/>
      <c r="GOV5" s="815"/>
      <c r="GOW5" s="815"/>
      <c r="GOX5" s="815"/>
      <c r="GOY5" s="815"/>
      <c r="GOZ5" s="815"/>
      <c r="GPA5" s="815"/>
      <c r="GPB5" s="815"/>
      <c r="GPC5" s="815"/>
      <c r="GPD5" s="815"/>
      <c r="GPE5" s="815"/>
      <c r="GPF5" s="815"/>
      <c r="GPG5" s="815"/>
      <c r="GPH5" s="815"/>
      <c r="GPI5" s="815"/>
      <c r="GPJ5" s="815"/>
      <c r="GPK5" s="815"/>
      <c r="GPL5" s="815"/>
      <c r="GPM5" s="815"/>
      <c r="GPN5" s="815"/>
      <c r="GPO5" s="815"/>
      <c r="GPP5" s="815"/>
      <c r="GPQ5" s="815"/>
      <c r="GPR5" s="815"/>
      <c r="GPS5" s="815"/>
      <c r="GPT5" s="815"/>
      <c r="GPU5" s="815"/>
      <c r="GPV5" s="815"/>
      <c r="GPW5" s="815"/>
      <c r="GPX5" s="815"/>
      <c r="GPY5" s="815"/>
      <c r="GPZ5" s="815"/>
      <c r="GQA5" s="815"/>
      <c r="GQB5" s="815"/>
      <c r="GQC5" s="815"/>
      <c r="GQD5" s="815"/>
      <c r="GQE5" s="815"/>
      <c r="GQF5" s="815"/>
      <c r="GQG5" s="815"/>
      <c r="GQH5" s="815"/>
      <c r="GQI5" s="815"/>
      <c r="GQJ5" s="815"/>
      <c r="GQK5" s="815"/>
      <c r="GQL5" s="815"/>
      <c r="GQM5" s="815"/>
      <c r="GQN5" s="815"/>
      <c r="GQO5" s="815"/>
      <c r="GQP5" s="815"/>
      <c r="GQQ5" s="815"/>
      <c r="GQR5" s="815"/>
      <c r="GQS5" s="815"/>
      <c r="GQT5" s="815"/>
      <c r="GQU5" s="815"/>
      <c r="GQV5" s="815"/>
      <c r="GQW5" s="815"/>
      <c r="GQX5" s="815"/>
      <c r="GQY5" s="815"/>
      <c r="GQZ5" s="815"/>
      <c r="GRA5" s="815"/>
      <c r="GRB5" s="815"/>
      <c r="GRC5" s="815"/>
      <c r="GRD5" s="815"/>
      <c r="GRE5" s="815"/>
      <c r="GRF5" s="815"/>
      <c r="GRG5" s="815"/>
      <c r="GRH5" s="815"/>
      <c r="GRI5" s="815"/>
      <c r="GRJ5" s="815"/>
      <c r="GRK5" s="815"/>
      <c r="GRL5" s="815"/>
      <c r="GRM5" s="815"/>
      <c r="GRN5" s="815"/>
      <c r="GRO5" s="815"/>
      <c r="GRP5" s="815"/>
      <c r="GRQ5" s="815"/>
      <c r="GRR5" s="815"/>
      <c r="GRS5" s="815"/>
      <c r="GRT5" s="815"/>
      <c r="GRU5" s="815"/>
      <c r="GRV5" s="815"/>
      <c r="GRW5" s="815"/>
      <c r="GRX5" s="815"/>
      <c r="GRY5" s="815"/>
      <c r="GRZ5" s="815"/>
      <c r="GSA5" s="815"/>
      <c r="GSB5" s="815"/>
      <c r="GSC5" s="815"/>
      <c r="GSD5" s="815"/>
      <c r="GSE5" s="815"/>
      <c r="GSF5" s="815"/>
      <c r="GSG5" s="815"/>
      <c r="GSH5" s="815"/>
      <c r="GSI5" s="815"/>
      <c r="GSJ5" s="815"/>
      <c r="GSK5" s="815"/>
      <c r="GSL5" s="815"/>
      <c r="GSM5" s="815"/>
      <c r="GSN5" s="815"/>
      <c r="GSO5" s="815"/>
      <c r="GSP5" s="815"/>
      <c r="GSQ5" s="815"/>
      <c r="GSR5" s="815"/>
      <c r="GSS5" s="815"/>
      <c r="GST5" s="815"/>
      <c r="GSU5" s="815"/>
      <c r="GSV5" s="815"/>
      <c r="GSW5" s="815"/>
      <c r="GSX5" s="815"/>
      <c r="GSY5" s="815"/>
      <c r="GSZ5" s="815"/>
      <c r="GTA5" s="815"/>
      <c r="GTB5" s="815"/>
      <c r="GTC5" s="815"/>
      <c r="GTD5" s="815"/>
      <c r="GTE5" s="815"/>
      <c r="GTF5" s="815"/>
      <c r="GTG5" s="815"/>
      <c r="GTH5" s="815"/>
      <c r="GTI5" s="815"/>
      <c r="GTJ5" s="815"/>
      <c r="GTK5" s="815"/>
      <c r="GTL5" s="815"/>
      <c r="GTM5" s="815"/>
      <c r="GTN5" s="815"/>
      <c r="GTO5" s="815"/>
      <c r="GTP5" s="815"/>
      <c r="GTQ5" s="815"/>
      <c r="GTR5" s="815"/>
      <c r="GTS5" s="815"/>
      <c r="GTT5" s="815"/>
      <c r="GTU5" s="815"/>
      <c r="GTV5" s="815"/>
      <c r="GTW5" s="815"/>
      <c r="GTX5" s="815"/>
      <c r="GTY5" s="815"/>
      <c r="GTZ5" s="815"/>
      <c r="GUA5" s="815"/>
      <c r="GUB5" s="815"/>
      <c r="GUC5" s="815"/>
      <c r="GUD5" s="815"/>
      <c r="GUE5" s="815"/>
      <c r="GUF5" s="815"/>
      <c r="GUG5" s="815"/>
      <c r="GUH5" s="815"/>
      <c r="GUI5" s="815"/>
      <c r="GUJ5" s="815"/>
      <c r="GUK5" s="815"/>
      <c r="GUL5" s="815"/>
      <c r="GUM5" s="815"/>
      <c r="GUN5" s="815"/>
      <c r="GUO5" s="815"/>
      <c r="GUP5" s="815"/>
      <c r="GUQ5" s="815"/>
      <c r="GUR5" s="815"/>
      <c r="GUS5" s="815"/>
      <c r="GUT5" s="815"/>
      <c r="GUU5" s="815"/>
      <c r="GUV5" s="815"/>
      <c r="GUW5" s="815"/>
      <c r="GUX5" s="815"/>
      <c r="GUY5" s="815"/>
      <c r="GUZ5" s="815"/>
      <c r="GVA5" s="815"/>
      <c r="GVB5" s="815"/>
      <c r="GVC5" s="815"/>
      <c r="GVD5" s="815"/>
      <c r="GVE5" s="815"/>
      <c r="GVF5" s="815"/>
      <c r="GVG5" s="815"/>
      <c r="GVH5" s="815"/>
      <c r="GVI5" s="815"/>
      <c r="GVJ5" s="815"/>
      <c r="GVK5" s="815"/>
      <c r="GVL5" s="815"/>
      <c r="GVM5" s="815"/>
      <c r="GVN5" s="815"/>
      <c r="GVO5" s="815"/>
      <c r="GVP5" s="815"/>
      <c r="GVQ5" s="815"/>
      <c r="GVR5" s="815"/>
      <c r="GVS5" s="815"/>
      <c r="GVT5" s="815"/>
      <c r="GVU5" s="815"/>
      <c r="GVV5" s="815"/>
      <c r="GVW5" s="815"/>
      <c r="GVX5" s="815"/>
      <c r="GVY5" s="815"/>
      <c r="GVZ5" s="815"/>
      <c r="GWA5" s="815"/>
      <c r="GWB5" s="815"/>
      <c r="GWC5" s="815"/>
      <c r="GWD5" s="815"/>
      <c r="GWE5" s="815"/>
      <c r="GWF5" s="815"/>
      <c r="GWG5" s="815"/>
      <c r="GWH5" s="815"/>
      <c r="GWI5" s="815"/>
      <c r="GWJ5" s="815"/>
      <c r="GWK5" s="815"/>
      <c r="GWL5" s="815"/>
      <c r="GWM5" s="815"/>
      <c r="GWN5" s="815"/>
      <c r="GWO5" s="815"/>
      <c r="GWP5" s="815"/>
      <c r="GWQ5" s="815"/>
      <c r="GWR5" s="815"/>
      <c r="GWS5" s="815"/>
      <c r="GWT5" s="815"/>
      <c r="GWU5" s="815"/>
      <c r="GWV5" s="815"/>
      <c r="GWW5" s="815"/>
      <c r="GWX5" s="815"/>
      <c r="GWY5" s="815"/>
      <c r="GWZ5" s="815"/>
      <c r="GXA5" s="815"/>
      <c r="GXB5" s="815"/>
      <c r="GXC5" s="815"/>
      <c r="GXD5" s="815"/>
      <c r="GXE5" s="815"/>
      <c r="GXF5" s="815"/>
      <c r="GXG5" s="815"/>
      <c r="GXH5" s="815"/>
      <c r="GXI5" s="815"/>
      <c r="GXJ5" s="815"/>
      <c r="GXK5" s="815"/>
      <c r="GXL5" s="815"/>
      <c r="GXM5" s="815"/>
      <c r="GXN5" s="815"/>
      <c r="GXO5" s="815"/>
      <c r="GXP5" s="815"/>
      <c r="GXQ5" s="815"/>
      <c r="GXR5" s="815"/>
      <c r="GXS5" s="815"/>
      <c r="GXT5" s="815"/>
      <c r="GXU5" s="815"/>
      <c r="GXV5" s="815"/>
      <c r="GXW5" s="815"/>
      <c r="GXX5" s="815"/>
      <c r="GXY5" s="815"/>
      <c r="GXZ5" s="815"/>
      <c r="GYA5" s="815"/>
      <c r="GYB5" s="815"/>
      <c r="GYC5" s="815"/>
      <c r="GYD5" s="815"/>
      <c r="GYE5" s="815"/>
      <c r="GYF5" s="815"/>
      <c r="GYG5" s="815"/>
      <c r="GYH5" s="815"/>
      <c r="GYI5" s="815"/>
      <c r="GYJ5" s="815"/>
      <c r="GYK5" s="815"/>
      <c r="GYL5" s="815"/>
      <c r="GYM5" s="815"/>
      <c r="GYN5" s="815"/>
      <c r="GYO5" s="815"/>
      <c r="GYP5" s="815"/>
      <c r="GYQ5" s="815"/>
      <c r="GYR5" s="815"/>
      <c r="GYS5" s="815"/>
      <c r="GYT5" s="815"/>
      <c r="GYU5" s="815"/>
      <c r="GYV5" s="815"/>
      <c r="GYW5" s="815"/>
      <c r="GYX5" s="815"/>
      <c r="GYY5" s="815"/>
      <c r="GYZ5" s="815"/>
      <c r="GZA5" s="815"/>
      <c r="GZB5" s="815"/>
      <c r="GZC5" s="815"/>
      <c r="GZD5" s="815"/>
      <c r="GZE5" s="815"/>
      <c r="GZF5" s="815"/>
      <c r="GZG5" s="815"/>
      <c r="GZH5" s="815"/>
      <c r="GZI5" s="815"/>
      <c r="GZJ5" s="815"/>
      <c r="GZK5" s="815"/>
      <c r="GZL5" s="815"/>
      <c r="GZM5" s="815"/>
      <c r="GZN5" s="815"/>
      <c r="GZO5" s="815"/>
      <c r="GZP5" s="815"/>
      <c r="GZQ5" s="815"/>
      <c r="GZR5" s="815"/>
      <c r="GZS5" s="815"/>
      <c r="GZT5" s="815"/>
      <c r="GZU5" s="815"/>
      <c r="GZV5" s="815"/>
      <c r="GZW5" s="815"/>
      <c r="GZX5" s="815"/>
      <c r="GZY5" s="815"/>
      <c r="GZZ5" s="815"/>
      <c r="HAA5" s="815"/>
      <c r="HAB5" s="815"/>
      <c r="HAC5" s="815"/>
      <c r="HAD5" s="815"/>
      <c r="HAE5" s="815"/>
      <c r="HAF5" s="815"/>
      <c r="HAG5" s="815"/>
      <c r="HAH5" s="815"/>
      <c r="HAI5" s="815"/>
      <c r="HAJ5" s="815"/>
      <c r="HAK5" s="815"/>
      <c r="HAL5" s="815"/>
      <c r="HAM5" s="815"/>
      <c r="HAN5" s="815"/>
      <c r="HAO5" s="815"/>
      <c r="HAP5" s="815"/>
      <c r="HAQ5" s="815"/>
      <c r="HAR5" s="815"/>
      <c r="HAS5" s="815"/>
      <c r="HAT5" s="815"/>
      <c r="HAU5" s="815"/>
      <c r="HAV5" s="815"/>
      <c r="HAW5" s="815"/>
      <c r="HAX5" s="815"/>
      <c r="HAY5" s="815"/>
      <c r="HAZ5" s="815"/>
      <c r="HBA5" s="815"/>
      <c r="HBB5" s="815"/>
      <c r="HBC5" s="815"/>
      <c r="HBD5" s="815"/>
      <c r="HBE5" s="815"/>
      <c r="HBF5" s="815"/>
      <c r="HBG5" s="815"/>
      <c r="HBH5" s="815"/>
      <c r="HBI5" s="815"/>
      <c r="HBJ5" s="815"/>
      <c r="HBK5" s="815"/>
      <c r="HBL5" s="815"/>
      <c r="HBM5" s="815"/>
      <c r="HBN5" s="815"/>
      <c r="HBO5" s="815"/>
      <c r="HBP5" s="815"/>
      <c r="HBQ5" s="815"/>
      <c r="HBR5" s="815"/>
      <c r="HBS5" s="815"/>
      <c r="HBT5" s="815"/>
      <c r="HBU5" s="815"/>
      <c r="HBV5" s="815"/>
      <c r="HBW5" s="815"/>
      <c r="HBX5" s="815"/>
      <c r="HBY5" s="815"/>
      <c r="HBZ5" s="815"/>
      <c r="HCA5" s="815"/>
      <c r="HCB5" s="815"/>
      <c r="HCC5" s="815"/>
      <c r="HCD5" s="815"/>
      <c r="HCE5" s="815"/>
      <c r="HCF5" s="815"/>
      <c r="HCG5" s="815"/>
      <c r="HCH5" s="815"/>
      <c r="HCI5" s="815"/>
      <c r="HCJ5" s="815"/>
      <c r="HCK5" s="815"/>
      <c r="HCL5" s="815"/>
      <c r="HCM5" s="815"/>
      <c r="HCN5" s="815"/>
      <c r="HCO5" s="815"/>
      <c r="HCP5" s="815"/>
      <c r="HCQ5" s="815"/>
      <c r="HCR5" s="815"/>
      <c r="HCS5" s="815"/>
      <c r="HCT5" s="815"/>
      <c r="HCU5" s="815"/>
      <c r="HCV5" s="815"/>
      <c r="HCW5" s="815"/>
      <c r="HCX5" s="815"/>
      <c r="HCY5" s="815"/>
      <c r="HCZ5" s="815"/>
      <c r="HDA5" s="815"/>
      <c r="HDB5" s="815"/>
      <c r="HDC5" s="815"/>
      <c r="HDD5" s="815"/>
      <c r="HDE5" s="815"/>
      <c r="HDF5" s="815"/>
      <c r="HDG5" s="815"/>
      <c r="HDH5" s="815"/>
      <c r="HDI5" s="815"/>
      <c r="HDJ5" s="815"/>
      <c r="HDK5" s="815"/>
      <c r="HDL5" s="815"/>
      <c r="HDM5" s="815"/>
      <c r="HDN5" s="815"/>
      <c r="HDO5" s="815"/>
      <c r="HDP5" s="815"/>
      <c r="HDQ5" s="815"/>
      <c r="HDR5" s="815"/>
      <c r="HDS5" s="815"/>
      <c r="HDT5" s="815"/>
      <c r="HDU5" s="815"/>
      <c r="HDV5" s="815"/>
      <c r="HDW5" s="815"/>
      <c r="HDX5" s="815"/>
      <c r="HDY5" s="815"/>
      <c r="HDZ5" s="815"/>
      <c r="HEA5" s="815"/>
      <c r="HEB5" s="815"/>
      <c r="HEC5" s="815"/>
      <c r="HED5" s="815"/>
      <c r="HEE5" s="815"/>
      <c r="HEF5" s="815"/>
      <c r="HEG5" s="815"/>
      <c r="HEH5" s="815"/>
      <c r="HEI5" s="815"/>
      <c r="HEJ5" s="815"/>
      <c r="HEK5" s="815"/>
      <c r="HEL5" s="815"/>
      <c r="HEM5" s="815"/>
      <c r="HEN5" s="815"/>
      <c r="HEO5" s="815"/>
      <c r="HEP5" s="815"/>
      <c r="HEQ5" s="815"/>
      <c r="HER5" s="815"/>
      <c r="HES5" s="815"/>
      <c r="HET5" s="815"/>
      <c r="HEU5" s="815"/>
      <c r="HEV5" s="815"/>
      <c r="HEW5" s="815"/>
      <c r="HEX5" s="815"/>
      <c r="HEY5" s="815"/>
      <c r="HEZ5" s="815"/>
      <c r="HFA5" s="815"/>
      <c r="HFB5" s="815"/>
      <c r="HFC5" s="815"/>
      <c r="HFD5" s="815"/>
      <c r="HFE5" s="815"/>
      <c r="HFF5" s="815"/>
      <c r="HFG5" s="815"/>
      <c r="HFH5" s="815"/>
      <c r="HFI5" s="815"/>
      <c r="HFJ5" s="815"/>
      <c r="HFK5" s="815"/>
      <c r="HFL5" s="815"/>
      <c r="HFM5" s="815"/>
      <c r="HFN5" s="815"/>
      <c r="HFO5" s="815"/>
      <c r="HFP5" s="815"/>
      <c r="HFQ5" s="815"/>
      <c r="HFR5" s="815"/>
      <c r="HFS5" s="815"/>
      <c r="HFT5" s="815"/>
      <c r="HFU5" s="815"/>
      <c r="HFV5" s="815"/>
      <c r="HFW5" s="815"/>
      <c r="HFX5" s="815"/>
      <c r="HFY5" s="815"/>
      <c r="HFZ5" s="815"/>
      <c r="HGA5" s="815"/>
      <c r="HGB5" s="815"/>
      <c r="HGC5" s="815"/>
      <c r="HGD5" s="815"/>
      <c r="HGE5" s="815"/>
      <c r="HGF5" s="815"/>
      <c r="HGG5" s="815"/>
      <c r="HGH5" s="815"/>
      <c r="HGI5" s="815"/>
      <c r="HGJ5" s="815"/>
      <c r="HGK5" s="815"/>
      <c r="HGL5" s="815"/>
      <c r="HGM5" s="815"/>
      <c r="HGN5" s="815"/>
      <c r="HGO5" s="815"/>
      <c r="HGP5" s="815"/>
      <c r="HGQ5" s="815"/>
      <c r="HGR5" s="815"/>
      <c r="HGS5" s="815"/>
      <c r="HGT5" s="815"/>
      <c r="HGU5" s="815"/>
      <c r="HGV5" s="815"/>
      <c r="HGW5" s="815"/>
      <c r="HGX5" s="815"/>
      <c r="HGY5" s="815"/>
      <c r="HGZ5" s="815"/>
      <c r="HHA5" s="815"/>
      <c r="HHB5" s="815"/>
      <c r="HHC5" s="815"/>
      <c r="HHD5" s="815"/>
      <c r="HHE5" s="815"/>
      <c r="HHF5" s="815"/>
      <c r="HHG5" s="815"/>
      <c r="HHH5" s="815"/>
      <c r="HHI5" s="815"/>
      <c r="HHJ5" s="815"/>
      <c r="HHK5" s="815"/>
      <c r="HHL5" s="815"/>
      <c r="HHM5" s="815"/>
      <c r="HHN5" s="815"/>
      <c r="HHO5" s="815"/>
      <c r="HHP5" s="815"/>
      <c r="HHQ5" s="815"/>
      <c r="HHR5" s="815"/>
      <c r="HHS5" s="815"/>
      <c r="HHT5" s="815"/>
      <c r="HHU5" s="815"/>
      <c r="HHV5" s="815"/>
      <c r="HHW5" s="815"/>
      <c r="HHX5" s="815"/>
      <c r="HHY5" s="815"/>
      <c r="HHZ5" s="815"/>
      <c r="HIA5" s="815"/>
      <c r="HIB5" s="815"/>
      <c r="HIC5" s="815"/>
      <c r="HID5" s="815"/>
      <c r="HIE5" s="815"/>
      <c r="HIF5" s="815"/>
      <c r="HIG5" s="815"/>
      <c r="HIH5" s="815"/>
      <c r="HII5" s="815"/>
      <c r="HIJ5" s="815"/>
      <c r="HIK5" s="815"/>
      <c r="HIL5" s="815"/>
      <c r="HIM5" s="815"/>
      <c r="HIN5" s="815"/>
      <c r="HIO5" s="815"/>
      <c r="HIP5" s="815"/>
      <c r="HIQ5" s="815"/>
      <c r="HIR5" s="815"/>
      <c r="HIS5" s="815"/>
      <c r="HIT5" s="815"/>
      <c r="HIU5" s="815"/>
      <c r="HIV5" s="815"/>
      <c r="HIW5" s="815"/>
      <c r="HIX5" s="815"/>
      <c r="HIY5" s="815"/>
      <c r="HIZ5" s="815"/>
      <c r="HJA5" s="815"/>
      <c r="HJB5" s="815"/>
      <c r="HJC5" s="815"/>
      <c r="HJD5" s="815"/>
      <c r="HJE5" s="815"/>
      <c r="HJF5" s="815"/>
      <c r="HJG5" s="815"/>
      <c r="HJH5" s="815"/>
      <c r="HJI5" s="815"/>
      <c r="HJJ5" s="815"/>
      <c r="HJK5" s="815"/>
      <c r="HJL5" s="815"/>
      <c r="HJM5" s="815"/>
      <c r="HJN5" s="815"/>
      <c r="HJO5" s="815"/>
      <c r="HJP5" s="815"/>
      <c r="HJQ5" s="815"/>
      <c r="HJR5" s="815"/>
      <c r="HJS5" s="815"/>
      <c r="HJT5" s="815"/>
      <c r="HJU5" s="815"/>
      <c r="HJV5" s="815"/>
      <c r="HJW5" s="815"/>
      <c r="HJX5" s="815"/>
      <c r="HJY5" s="815"/>
      <c r="HJZ5" s="815"/>
      <c r="HKA5" s="815"/>
      <c r="HKB5" s="815"/>
      <c r="HKC5" s="815"/>
      <c r="HKD5" s="815"/>
      <c r="HKE5" s="815"/>
      <c r="HKF5" s="815"/>
      <c r="HKG5" s="815"/>
      <c r="HKH5" s="815"/>
      <c r="HKI5" s="815"/>
      <c r="HKJ5" s="815"/>
      <c r="HKK5" s="815"/>
      <c r="HKL5" s="815"/>
      <c r="HKM5" s="815"/>
      <c r="HKN5" s="815"/>
      <c r="HKO5" s="815"/>
      <c r="HKP5" s="815"/>
      <c r="HKQ5" s="815"/>
      <c r="HKR5" s="815"/>
      <c r="HKS5" s="815"/>
      <c r="HKT5" s="815"/>
      <c r="HKU5" s="815"/>
      <c r="HKV5" s="815"/>
      <c r="HKW5" s="815"/>
      <c r="HKX5" s="815"/>
      <c r="HKY5" s="815"/>
      <c r="HKZ5" s="815"/>
      <c r="HLA5" s="815"/>
      <c r="HLB5" s="815"/>
      <c r="HLC5" s="815"/>
      <c r="HLD5" s="815"/>
      <c r="HLE5" s="815"/>
      <c r="HLF5" s="815"/>
      <c r="HLG5" s="815"/>
      <c r="HLH5" s="815"/>
      <c r="HLI5" s="815"/>
      <c r="HLJ5" s="815"/>
      <c r="HLK5" s="815"/>
      <c r="HLL5" s="815"/>
      <c r="HLM5" s="815"/>
      <c r="HLN5" s="815"/>
      <c r="HLO5" s="815"/>
      <c r="HLP5" s="815"/>
      <c r="HLQ5" s="815"/>
      <c r="HLR5" s="815"/>
      <c r="HLS5" s="815"/>
      <c r="HLT5" s="815"/>
      <c r="HLU5" s="815"/>
      <c r="HLV5" s="815"/>
      <c r="HLW5" s="815"/>
      <c r="HLX5" s="815"/>
      <c r="HLY5" s="815"/>
      <c r="HLZ5" s="815"/>
      <c r="HMA5" s="815"/>
      <c r="HMB5" s="815"/>
      <c r="HMC5" s="815"/>
      <c r="HMD5" s="815"/>
      <c r="HME5" s="815"/>
      <c r="HMF5" s="815"/>
      <c r="HMG5" s="815"/>
      <c r="HMH5" s="815"/>
      <c r="HMI5" s="815"/>
      <c r="HMJ5" s="815"/>
      <c r="HMK5" s="815"/>
      <c r="HML5" s="815"/>
      <c r="HMM5" s="815"/>
      <c r="HMN5" s="815"/>
      <c r="HMO5" s="815"/>
      <c r="HMP5" s="815"/>
      <c r="HMQ5" s="815"/>
      <c r="HMR5" s="815"/>
      <c r="HMS5" s="815"/>
      <c r="HMT5" s="815"/>
      <c r="HMU5" s="815"/>
      <c r="HMV5" s="815"/>
      <c r="HMW5" s="815"/>
      <c r="HMX5" s="815"/>
      <c r="HMY5" s="815"/>
      <c r="HMZ5" s="815"/>
      <c r="HNA5" s="815"/>
      <c r="HNB5" s="815"/>
      <c r="HNC5" s="815"/>
      <c r="HND5" s="815"/>
      <c r="HNE5" s="815"/>
      <c r="HNF5" s="815"/>
      <c r="HNG5" s="815"/>
      <c r="HNH5" s="815"/>
      <c r="HNI5" s="815"/>
      <c r="HNJ5" s="815"/>
      <c r="HNK5" s="815"/>
      <c r="HNL5" s="815"/>
      <c r="HNM5" s="815"/>
      <c r="HNN5" s="815"/>
      <c r="HNO5" s="815"/>
      <c r="HNP5" s="815"/>
      <c r="HNQ5" s="815"/>
      <c r="HNR5" s="815"/>
      <c r="HNS5" s="815"/>
      <c r="HNT5" s="815"/>
      <c r="HNU5" s="815"/>
      <c r="HNV5" s="815"/>
      <c r="HNW5" s="815"/>
      <c r="HNX5" s="815"/>
      <c r="HNY5" s="815"/>
      <c r="HNZ5" s="815"/>
      <c r="HOA5" s="815"/>
      <c r="HOB5" s="815"/>
      <c r="HOC5" s="815"/>
      <c r="HOD5" s="815"/>
      <c r="HOE5" s="815"/>
      <c r="HOF5" s="815"/>
      <c r="HOG5" s="815"/>
      <c r="HOH5" s="815"/>
      <c r="HOI5" s="815"/>
      <c r="HOJ5" s="815"/>
      <c r="HOK5" s="815"/>
      <c r="HOL5" s="815"/>
      <c r="HOM5" s="815"/>
      <c r="HON5" s="815"/>
      <c r="HOO5" s="815"/>
      <c r="HOP5" s="815"/>
      <c r="HOQ5" s="815"/>
      <c r="HOR5" s="815"/>
      <c r="HOS5" s="815"/>
      <c r="HOT5" s="815"/>
      <c r="HOU5" s="815"/>
      <c r="HOV5" s="815"/>
      <c r="HOW5" s="815"/>
      <c r="HOX5" s="815"/>
      <c r="HOY5" s="815"/>
      <c r="HOZ5" s="815"/>
      <c r="HPA5" s="815"/>
      <c r="HPB5" s="815"/>
      <c r="HPC5" s="815"/>
      <c r="HPD5" s="815"/>
      <c r="HPE5" s="815"/>
      <c r="HPF5" s="815"/>
      <c r="HPG5" s="815"/>
      <c r="HPH5" s="815"/>
      <c r="HPI5" s="815"/>
      <c r="HPJ5" s="815"/>
      <c r="HPK5" s="815"/>
      <c r="HPL5" s="815"/>
      <c r="HPM5" s="815"/>
      <c r="HPN5" s="815"/>
      <c r="HPO5" s="815"/>
      <c r="HPP5" s="815"/>
      <c r="HPQ5" s="815"/>
      <c r="HPR5" s="815"/>
      <c r="HPS5" s="815"/>
      <c r="HPT5" s="815"/>
      <c r="HPU5" s="815"/>
      <c r="HPV5" s="815"/>
      <c r="HPW5" s="815"/>
      <c r="HPX5" s="815"/>
      <c r="HPY5" s="815"/>
      <c r="HPZ5" s="815"/>
      <c r="HQA5" s="815"/>
      <c r="HQB5" s="815"/>
      <c r="HQC5" s="815"/>
      <c r="HQD5" s="815"/>
      <c r="HQE5" s="815"/>
      <c r="HQF5" s="815"/>
      <c r="HQG5" s="815"/>
      <c r="HQH5" s="815"/>
      <c r="HQI5" s="815"/>
      <c r="HQJ5" s="815"/>
      <c r="HQK5" s="815"/>
      <c r="HQL5" s="815"/>
      <c r="HQM5" s="815"/>
      <c r="HQN5" s="815"/>
      <c r="HQO5" s="815"/>
      <c r="HQP5" s="815"/>
      <c r="HQQ5" s="815"/>
      <c r="HQR5" s="815"/>
      <c r="HQS5" s="815"/>
      <c r="HQT5" s="815"/>
      <c r="HQU5" s="815"/>
      <c r="HQV5" s="815"/>
      <c r="HQW5" s="815"/>
      <c r="HQX5" s="815"/>
      <c r="HQY5" s="815"/>
      <c r="HQZ5" s="815"/>
      <c r="HRA5" s="815"/>
      <c r="HRB5" s="815"/>
      <c r="HRC5" s="815"/>
      <c r="HRD5" s="815"/>
      <c r="HRE5" s="815"/>
      <c r="HRF5" s="815"/>
      <c r="HRG5" s="815"/>
      <c r="HRH5" s="815"/>
      <c r="HRI5" s="815"/>
      <c r="HRJ5" s="815"/>
      <c r="HRK5" s="815"/>
      <c r="HRL5" s="815"/>
      <c r="HRM5" s="815"/>
      <c r="HRN5" s="815"/>
      <c r="HRO5" s="815"/>
      <c r="HRP5" s="815"/>
      <c r="HRQ5" s="815"/>
      <c r="HRR5" s="815"/>
      <c r="HRS5" s="815"/>
      <c r="HRT5" s="815"/>
      <c r="HRU5" s="815"/>
      <c r="HRV5" s="815"/>
      <c r="HRW5" s="815"/>
      <c r="HRX5" s="815"/>
      <c r="HRY5" s="815"/>
      <c r="HRZ5" s="815"/>
      <c r="HSA5" s="815"/>
      <c r="HSB5" s="815"/>
      <c r="HSC5" s="815"/>
      <c r="HSD5" s="815"/>
      <c r="HSE5" s="815"/>
      <c r="HSF5" s="815"/>
      <c r="HSG5" s="815"/>
      <c r="HSH5" s="815"/>
      <c r="HSI5" s="815"/>
      <c r="HSJ5" s="815"/>
      <c r="HSK5" s="815"/>
      <c r="HSL5" s="815"/>
      <c r="HSM5" s="815"/>
      <c r="HSN5" s="815"/>
      <c r="HSO5" s="815"/>
      <c r="HSP5" s="815"/>
      <c r="HSQ5" s="815"/>
      <c r="HSR5" s="815"/>
      <c r="HSS5" s="815"/>
      <c r="HST5" s="815"/>
      <c r="HSU5" s="815"/>
      <c r="HSV5" s="815"/>
      <c r="HSW5" s="815"/>
      <c r="HSX5" s="815"/>
      <c r="HSY5" s="815"/>
      <c r="HSZ5" s="815"/>
      <c r="HTA5" s="815"/>
      <c r="HTB5" s="815"/>
      <c r="HTC5" s="815"/>
      <c r="HTD5" s="815"/>
      <c r="HTE5" s="815"/>
      <c r="HTF5" s="815"/>
      <c r="HTG5" s="815"/>
      <c r="HTH5" s="815"/>
      <c r="HTI5" s="815"/>
      <c r="HTJ5" s="815"/>
      <c r="HTK5" s="815"/>
      <c r="HTL5" s="815"/>
      <c r="HTM5" s="815"/>
      <c r="HTN5" s="815"/>
      <c r="HTO5" s="815"/>
      <c r="HTP5" s="815"/>
      <c r="HTQ5" s="815"/>
      <c r="HTR5" s="815"/>
      <c r="HTS5" s="815"/>
      <c r="HTT5" s="815"/>
      <c r="HTU5" s="815"/>
      <c r="HTV5" s="815"/>
      <c r="HTW5" s="815"/>
      <c r="HTX5" s="815"/>
      <c r="HTY5" s="815"/>
      <c r="HTZ5" s="815"/>
      <c r="HUA5" s="815"/>
      <c r="HUB5" s="815"/>
      <c r="HUC5" s="815"/>
      <c r="HUD5" s="815"/>
      <c r="HUE5" s="815"/>
      <c r="HUF5" s="815"/>
      <c r="HUG5" s="815"/>
      <c r="HUH5" s="815"/>
      <c r="HUI5" s="815"/>
      <c r="HUJ5" s="815"/>
      <c r="HUK5" s="815"/>
      <c r="HUL5" s="815"/>
      <c r="HUM5" s="815"/>
      <c r="HUN5" s="815"/>
      <c r="HUO5" s="815"/>
      <c r="HUP5" s="815"/>
      <c r="HUQ5" s="815"/>
      <c r="HUR5" s="815"/>
      <c r="HUS5" s="815"/>
      <c r="HUT5" s="815"/>
      <c r="HUU5" s="815"/>
      <c r="HUV5" s="815"/>
      <c r="HUW5" s="815"/>
      <c r="HUX5" s="815"/>
      <c r="HUY5" s="815"/>
      <c r="HUZ5" s="815"/>
      <c r="HVA5" s="815"/>
      <c r="HVB5" s="815"/>
      <c r="HVC5" s="815"/>
      <c r="HVD5" s="815"/>
      <c r="HVE5" s="815"/>
      <c r="HVF5" s="815"/>
      <c r="HVG5" s="815"/>
      <c r="HVH5" s="815"/>
      <c r="HVI5" s="815"/>
      <c r="HVJ5" s="815"/>
      <c r="HVK5" s="815"/>
      <c r="HVL5" s="815"/>
      <c r="HVM5" s="815"/>
      <c r="HVN5" s="815"/>
      <c r="HVO5" s="815"/>
      <c r="HVP5" s="815"/>
      <c r="HVQ5" s="815"/>
      <c r="HVR5" s="815"/>
      <c r="HVS5" s="815"/>
      <c r="HVT5" s="815"/>
      <c r="HVU5" s="815"/>
      <c r="HVV5" s="815"/>
      <c r="HVW5" s="815"/>
      <c r="HVX5" s="815"/>
      <c r="HVY5" s="815"/>
      <c r="HVZ5" s="815"/>
      <c r="HWA5" s="815"/>
      <c r="HWB5" s="815"/>
      <c r="HWC5" s="815"/>
      <c r="HWD5" s="815"/>
      <c r="HWE5" s="815"/>
      <c r="HWF5" s="815"/>
      <c r="HWG5" s="815"/>
      <c r="HWH5" s="815"/>
      <c r="HWI5" s="815"/>
      <c r="HWJ5" s="815"/>
      <c r="HWK5" s="815"/>
      <c r="HWL5" s="815"/>
      <c r="HWM5" s="815"/>
      <c r="HWN5" s="815"/>
      <c r="HWO5" s="815"/>
      <c r="HWP5" s="815"/>
      <c r="HWQ5" s="815"/>
      <c r="HWR5" s="815"/>
      <c r="HWS5" s="815"/>
      <c r="HWT5" s="815"/>
      <c r="HWU5" s="815"/>
      <c r="HWV5" s="815"/>
      <c r="HWW5" s="815"/>
      <c r="HWX5" s="815"/>
      <c r="HWY5" s="815"/>
      <c r="HWZ5" s="815"/>
      <c r="HXA5" s="815"/>
      <c r="HXB5" s="815"/>
      <c r="HXC5" s="815"/>
      <c r="HXD5" s="815"/>
      <c r="HXE5" s="815"/>
      <c r="HXF5" s="815"/>
      <c r="HXG5" s="815"/>
      <c r="HXH5" s="815"/>
      <c r="HXI5" s="815"/>
      <c r="HXJ5" s="815"/>
      <c r="HXK5" s="815"/>
      <c r="HXL5" s="815"/>
      <c r="HXM5" s="815"/>
      <c r="HXN5" s="815"/>
      <c r="HXO5" s="815"/>
      <c r="HXP5" s="815"/>
      <c r="HXQ5" s="815"/>
      <c r="HXR5" s="815"/>
      <c r="HXS5" s="815"/>
      <c r="HXT5" s="815"/>
      <c r="HXU5" s="815"/>
      <c r="HXV5" s="815"/>
      <c r="HXW5" s="815"/>
      <c r="HXX5" s="815"/>
      <c r="HXY5" s="815"/>
      <c r="HXZ5" s="815"/>
      <c r="HYA5" s="815"/>
      <c r="HYB5" s="815"/>
      <c r="HYC5" s="815"/>
      <c r="HYD5" s="815"/>
      <c r="HYE5" s="815"/>
      <c r="HYF5" s="815"/>
      <c r="HYG5" s="815"/>
      <c r="HYH5" s="815"/>
      <c r="HYI5" s="815"/>
      <c r="HYJ5" s="815"/>
      <c r="HYK5" s="815"/>
      <c r="HYL5" s="815"/>
      <c r="HYM5" s="815"/>
      <c r="HYN5" s="815"/>
      <c r="HYO5" s="815"/>
      <c r="HYP5" s="815"/>
      <c r="HYQ5" s="815"/>
      <c r="HYR5" s="815"/>
      <c r="HYS5" s="815"/>
      <c r="HYT5" s="815"/>
      <c r="HYU5" s="815"/>
      <c r="HYV5" s="815"/>
      <c r="HYW5" s="815"/>
      <c r="HYX5" s="815"/>
      <c r="HYY5" s="815"/>
      <c r="HYZ5" s="815"/>
      <c r="HZA5" s="815"/>
      <c r="HZB5" s="815"/>
      <c r="HZC5" s="815"/>
      <c r="HZD5" s="815"/>
      <c r="HZE5" s="815"/>
      <c r="HZF5" s="815"/>
      <c r="HZG5" s="815"/>
      <c r="HZH5" s="815"/>
      <c r="HZI5" s="815"/>
      <c r="HZJ5" s="815"/>
      <c r="HZK5" s="815"/>
      <c r="HZL5" s="815"/>
      <c r="HZM5" s="815"/>
      <c r="HZN5" s="815"/>
      <c r="HZO5" s="815"/>
      <c r="HZP5" s="815"/>
      <c r="HZQ5" s="815"/>
      <c r="HZR5" s="815"/>
      <c r="HZS5" s="815"/>
      <c r="HZT5" s="815"/>
      <c r="HZU5" s="815"/>
      <c r="HZV5" s="815"/>
      <c r="HZW5" s="815"/>
      <c r="HZX5" s="815"/>
      <c r="HZY5" s="815"/>
      <c r="HZZ5" s="815"/>
      <c r="IAA5" s="815"/>
      <c r="IAB5" s="815"/>
      <c r="IAC5" s="815"/>
      <c r="IAD5" s="815"/>
      <c r="IAE5" s="815"/>
      <c r="IAF5" s="815"/>
      <c r="IAG5" s="815"/>
      <c r="IAH5" s="815"/>
      <c r="IAI5" s="815"/>
      <c r="IAJ5" s="815"/>
      <c r="IAK5" s="815"/>
      <c r="IAL5" s="815"/>
      <c r="IAM5" s="815"/>
      <c r="IAN5" s="815"/>
      <c r="IAO5" s="815"/>
      <c r="IAP5" s="815"/>
      <c r="IAQ5" s="815"/>
      <c r="IAR5" s="815"/>
      <c r="IAS5" s="815"/>
      <c r="IAT5" s="815"/>
      <c r="IAU5" s="815"/>
      <c r="IAV5" s="815"/>
      <c r="IAW5" s="815"/>
      <c r="IAX5" s="815"/>
      <c r="IAY5" s="815"/>
      <c r="IAZ5" s="815"/>
      <c r="IBA5" s="815"/>
      <c r="IBB5" s="815"/>
      <c r="IBC5" s="815"/>
      <c r="IBD5" s="815"/>
      <c r="IBE5" s="815"/>
      <c r="IBF5" s="815"/>
      <c r="IBG5" s="815"/>
      <c r="IBH5" s="815"/>
      <c r="IBI5" s="815"/>
      <c r="IBJ5" s="815"/>
      <c r="IBK5" s="815"/>
      <c r="IBL5" s="815"/>
      <c r="IBM5" s="815"/>
      <c r="IBN5" s="815"/>
      <c r="IBO5" s="815"/>
      <c r="IBP5" s="815"/>
      <c r="IBQ5" s="815"/>
      <c r="IBR5" s="815"/>
      <c r="IBS5" s="815"/>
      <c r="IBT5" s="815"/>
      <c r="IBU5" s="815"/>
      <c r="IBV5" s="815"/>
      <c r="IBW5" s="815"/>
      <c r="IBX5" s="815"/>
      <c r="IBY5" s="815"/>
      <c r="IBZ5" s="815"/>
      <c r="ICA5" s="815"/>
      <c r="ICB5" s="815"/>
      <c r="ICC5" s="815"/>
      <c r="ICD5" s="815"/>
      <c r="ICE5" s="815"/>
      <c r="ICF5" s="815"/>
      <c r="ICG5" s="815"/>
      <c r="ICH5" s="815"/>
      <c r="ICI5" s="815"/>
      <c r="ICJ5" s="815"/>
      <c r="ICK5" s="815"/>
      <c r="ICL5" s="815"/>
      <c r="ICM5" s="815"/>
      <c r="ICN5" s="815"/>
      <c r="ICO5" s="815"/>
      <c r="ICP5" s="815"/>
      <c r="ICQ5" s="815"/>
      <c r="ICR5" s="815"/>
      <c r="ICS5" s="815"/>
      <c r="ICT5" s="815"/>
      <c r="ICU5" s="815"/>
      <c r="ICV5" s="815"/>
      <c r="ICW5" s="815"/>
      <c r="ICX5" s="815"/>
      <c r="ICY5" s="815"/>
      <c r="ICZ5" s="815"/>
      <c r="IDA5" s="815"/>
      <c r="IDB5" s="815"/>
      <c r="IDC5" s="815"/>
      <c r="IDD5" s="815"/>
      <c r="IDE5" s="815"/>
      <c r="IDF5" s="815"/>
      <c r="IDG5" s="815"/>
      <c r="IDH5" s="815"/>
      <c r="IDI5" s="815"/>
      <c r="IDJ5" s="815"/>
      <c r="IDK5" s="815"/>
      <c r="IDL5" s="815"/>
      <c r="IDM5" s="815"/>
      <c r="IDN5" s="815"/>
      <c r="IDO5" s="815"/>
      <c r="IDP5" s="815"/>
      <c r="IDQ5" s="815"/>
      <c r="IDR5" s="815"/>
      <c r="IDS5" s="815"/>
      <c r="IDT5" s="815"/>
      <c r="IDU5" s="815"/>
      <c r="IDV5" s="815"/>
      <c r="IDW5" s="815"/>
      <c r="IDX5" s="815"/>
      <c r="IDY5" s="815"/>
      <c r="IDZ5" s="815"/>
      <c r="IEA5" s="815"/>
      <c r="IEB5" s="815"/>
      <c r="IEC5" s="815"/>
      <c r="IED5" s="815"/>
      <c r="IEE5" s="815"/>
      <c r="IEF5" s="815"/>
      <c r="IEG5" s="815"/>
      <c r="IEH5" s="815"/>
      <c r="IEI5" s="815"/>
      <c r="IEJ5" s="815"/>
      <c r="IEK5" s="815"/>
      <c r="IEL5" s="815"/>
      <c r="IEM5" s="815"/>
      <c r="IEN5" s="815"/>
      <c r="IEO5" s="815"/>
      <c r="IEP5" s="815"/>
      <c r="IEQ5" s="815"/>
      <c r="IER5" s="815"/>
      <c r="IES5" s="815"/>
      <c r="IET5" s="815"/>
      <c r="IEU5" s="815"/>
      <c r="IEV5" s="815"/>
      <c r="IEW5" s="815"/>
      <c r="IEX5" s="815"/>
      <c r="IEY5" s="815"/>
      <c r="IEZ5" s="815"/>
      <c r="IFA5" s="815"/>
      <c r="IFB5" s="815"/>
      <c r="IFC5" s="815"/>
      <c r="IFD5" s="815"/>
      <c r="IFE5" s="815"/>
      <c r="IFF5" s="815"/>
      <c r="IFG5" s="815"/>
      <c r="IFH5" s="815"/>
      <c r="IFI5" s="815"/>
      <c r="IFJ5" s="815"/>
      <c r="IFK5" s="815"/>
      <c r="IFL5" s="815"/>
      <c r="IFM5" s="815"/>
      <c r="IFN5" s="815"/>
      <c r="IFO5" s="815"/>
      <c r="IFP5" s="815"/>
      <c r="IFQ5" s="815"/>
      <c r="IFR5" s="815"/>
      <c r="IFS5" s="815"/>
      <c r="IFT5" s="815"/>
      <c r="IFU5" s="815"/>
      <c r="IFV5" s="815"/>
      <c r="IFW5" s="815"/>
      <c r="IFX5" s="815"/>
      <c r="IFY5" s="815"/>
      <c r="IFZ5" s="815"/>
      <c r="IGA5" s="815"/>
      <c r="IGB5" s="815"/>
      <c r="IGC5" s="815"/>
      <c r="IGD5" s="815"/>
      <c r="IGE5" s="815"/>
      <c r="IGF5" s="815"/>
      <c r="IGG5" s="815"/>
      <c r="IGH5" s="815"/>
      <c r="IGI5" s="815"/>
      <c r="IGJ5" s="815"/>
      <c r="IGK5" s="815"/>
      <c r="IGL5" s="815"/>
      <c r="IGM5" s="815"/>
      <c r="IGN5" s="815"/>
      <c r="IGO5" s="815"/>
      <c r="IGP5" s="815"/>
      <c r="IGQ5" s="815"/>
      <c r="IGR5" s="815"/>
      <c r="IGS5" s="815"/>
      <c r="IGT5" s="815"/>
      <c r="IGU5" s="815"/>
      <c r="IGV5" s="815"/>
      <c r="IGW5" s="815"/>
      <c r="IGX5" s="815"/>
      <c r="IGY5" s="815"/>
      <c r="IGZ5" s="815"/>
      <c r="IHA5" s="815"/>
      <c r="IHB5" s="815"/>
      <c r="IHC5" s="815"/>
      <c r="IHD5" s="815"/>
      <c r="IHE5" s="815"/>
      <c r="IHF5" s="815"/>
      <c r="IHG5" s="815"/>
      <c r="IHH5" s="815"/>
      <c r="IHI5" s="815"/>
      <c r="IHJ5" s="815"/>
      <c r="IHK5" s="815"/>
      <c r="IHL5" s="815"/>
      <c r="IHM5" s="815"/>
      <c r="IHN5" s="815"/>
      <c r="IHO5" s="815"/>
      <c r="IHP5" s="815"/>
      <c r="IHQ5" s="815"/>
      <c r="IHR5" s="815"/>
      <c r="IHS5" s="815"/>
      <c r="IHT5" s="815"/>
      <c r="IHU5" s="815"/>
      <c r="IHV5" s="815"/>
      <c r="IHW5" s="815"/>
      <c r="IHX5" s="815"/>
      <c r="IHY5" s="815"/>
      <c r="IHZ5" s="815"/>
      <c r="IIA5" s="815"/>
      <c r="IIB5" s="815"/>
      <c r="IIC5" s="815"/>
      <c r="IID5" s="815"/>
      <c r="IIE5" s="815"/>
      <c r="IIF5" s="815"/>
      <c r="IIG5" s="815"/>
      <c r="IIH5" s="815"/>
      <c r="III5" s="815"/>
      <c r="IIJ5" s="815"/>
      <c r="IIK5" s="815"/>
      <c r="IIL5" s="815"/>
      <c r="IIM5" s="815"/>
      <c r="IIN5" s="815"/>
      <c r="IIO5" s="815"/>
      <c r="IIP5" s="815"/>
      <c r="IIQ5" s="815"/>
      <c r="IIR5" s="815"/>
      <c r="IIS5" s="815"/>
      <c r="IIT5" s="815"/>
      <c r="IIU5" s="815"/>
      <c r="IIV5" s="815"/>
      <c r="IIW5" s="815"/>
      <c r="IIX5" s="815"/>
      <c r="IIY5" s="815"/>
      <c r="IIZ5" s="815"/>
      <c r="IJA5" s="815"/>
      <c r="IJB5" s="815"/>
      <c r="IJC5" s="815"/>
      <c r="IJD5" s="815"/>
      <c r="IJE5" s="815"/>
      <c r="IJF5" s="815"/>
      <c r="IJG5" s="815"/>
      <c r="IJH5" s="815"/>
      <c r="IJI5" s="815"/>
      <c r="IJJ5" s="815"/>
      <c r="IJK5" s="815"/>
      <c r="IJL5" s="815"/>
      <c r="IJM5" s="815"/>
      <c r="IJN5" s="815"/>
      <c r="IJO5" s="815"/>
      <c r="IJP5" s="815"/>
      <c r="IJQ5" s="815"/>
      <c r="IJR5" s="815"/>
      <c r="IJS5" s="815"/>
      <c r="IJT5" s="815"/>
      <c r="IJU5" s="815"/>
      <c r="IJV5" s="815"/>
      <c r="IJW5" s="815"/>
      <c r="IJX5" s="815"/>
      <c r="IJY5" s="815"/>
      <c r="IJZ5" s="815"/>
      <c r="IKA5" s="815"/>
      <c r="IKB5" s="815"/>
      <c r="IKC5" s="815"/>
      <c r="IKD5" s="815"/>
      <c r="IKE5" s="815"/>
      <c r="IKF5" s="815"/>
      <c r="IKG5" s="815"/>
      <c r="IKH5" s="815"/>
      <c r="IKI5" s="815"/>
      <c r="IKJ5" s="815"/>
      <c r="IKK5" s="815"/>
      <c r="IKL5" s="815"/>
      <c r="IKM5" s="815"/>
      <c r="IKN5" s="815"/>
      <c r="IKO5" s="815"/>
      <c r="IKP5" s="815"/>
      <c r="IKQ5" s="815"/>
      <c r="IKR5" s="815"/>
      <c r="IKS5" s="815"/>
      <c r="IKT5" s="815"/>
      <c r="IKU5" s="815"/>
      <c r="IKV5" s="815"/>
      <c r="IKW5" s="815"/>
      <c r="IKX5" s="815"/>
      <c r="IKY5" s="815"/>
      <c r="IKZ5" s="815"/>
      <c r="ILA5" s="815"/>
      <c r="ILB5" s="815"/>
      <c r="ILC5" s="815"/>
      <c r="ILD5" s="815"/>
      <c r="ILE5" s="815"/>
      <c r="ILF5" s="815"/>
      <c r="ILG5" s="815"/>
      <c r="ILH5" s="815"/>
      <c r="ILI5" s="815"/>
      <c r="ILJ5" s="815"/>
      <c r="ILK5" s="815"/>
      <c r="ILL5" s="815"/>
      <c r="ILM5" s="815"/>
      <c r="ILN5" s="815"/>
      <c r="ILO5" s="815"/>
      <c r="ILP5" s="815"/>
      <c r="ILQ5" s="815"/>
      <c r="ILR5" s="815"/>
      <c r="ILS5" s="815"/>
      <c r="ILT5" s="815"/>
      <c r="ILU5" s="815"/>
      <c r="ILV5" s="815"/>
      <c r="ILW5" s="815"/>
      <c r="ILX5" s="815"/>
      <c r="ILY5" s="815"/>
      <c r="ILZ5" s="815"/>
      <c r="IMA5" s="815"/>
      <c r="IMB5" s="815"/>
      <c r="IMC5" s="815"/>
      <c r="IMD5" s="815"/>
      <c r="IME5" s="815"/>
      <c r="IMF5" s="815"/>
      <c r="IMG5" s="815"/>
      <c r="IMH5" s="815"/>
      <c r="IMI5" s="815"/>
      <c r="IMJ5" s="815"/>
      <c r="IMK5" s="815"/>
      <c r="IML5" s="815"/>
      <c r="IMM5" s="815"/>
      <c r="IMN5" s="815"/>
      <c r="IMO5" s="815"/>
      <c r="IMP5" s="815"/>
      <c r="IMQ5" s="815"/>
      <c r="IMR5" s="815"/>
      <c r="IMS5" s="815"/>
      <c r="IMT5" s="815"/>
      <c r="IMU5" s="815"/>
      <c r="IMV5" s="815"/>
      <c r="IMW5" s="815"/>
      <c r="IMX5" s="815"/>
      <c r="IMY5" s="815"/>
      <c r="IMZ5" s="815"/>
      <c r="INA5" s="815"/>
      <c r="INB5" s="815"/>
      <c r="INC5" s="815"/>
      <c r="IND5" s="815"/>
      <c r="INE5" s="815"/>
      <c r="INF5" s="815"/>
      <c r="ING5" s="815"/>
      <c r="INH5" s="815"/>
      <c r="INI5" s="815"/>
      <c r="INJ5" s="815"/>
      <c r="INK5" s="815"/>
      <c r="INL5" s="815"/>
      <c r="INM5" s="815"/>
      <c r="INN5" s="815"/>
      <c r="INO5" s="815"/>
      <c r="INP5" s="815"/>
      <c r="INQ5" s="815"/>
      <c r="INR5" s="815"/>
      <c r="INS5" s="815"/>
      <c r="INT5" s="815"/>
      <c r="INU5" s="815"/>
      <c r="INV5" s="815"/>
      <c r="INW5" s="815"/>
      <c r="INX5" s="815"/>
      <c r="INY5" s="815"/>
      <c r="INZ5" s="815"/>
      <c r="IOA5" s="815"/>
      <c r="IOB5" s="815"/>
      <c r="IOC5" s="815"/>
      <c r="IOD5" s="815"/>
      <c r="IOE5" s="815"/>
      <c r="IOF5" s="815"/>
      <c r="IOG5" s="815"/>
      <c r="IOH5" s="815"/>
      <c r="IOI5" s="815"/>
      <c r="IOJ5" s="815"/>
      <c r="IOK5" s="815"/>
      <c r="IOL5" s="815"/>
      <c r="IOM5" s="815"/>
      <c r="ION5" s="815"/>
      <c r="IOO5" s="815"/>
      <c r="IOP5" s="815"/>
      <c r="IOQ5" s="815"/>
      <c r="IOR5" s="815"/>
      <c r="IOS5" s="815"/>
      <c r="IOT5" s="815"/>
      <c r="IOU5" s="815"/>
      <c r="IOV5" s="815"/>
      <c r="IOW5" s="815"/>
      <c r="IOX5" s="815"/>
      <c r="IOY5" s="815"/>
      <c r="IOZ5" s="815"/>
      <c r="IPA5" s="815"/>
      <c r="IPB5" s="815"/>
      <c r="IPC5" s="815"/>
      <c r="IPD5" s="815"/>
      <c r="IPE5" s="815"/>
      <c r="IPF5" s="815"/>
      <c r="IPG5" s="815"/>
      <c r="IPH5" s="815"/>
      <c r="IPI5" s="815"/>
      <c r="IPJ5" s="815"/>
      <c r="IPK5" s="815"/>
      <c r="IPL5" s="815"/>
      <c r="IPM5" s="815"/>
      <c r="IPN5" s="815"/>
      <c r="IPO5" s="815"/>
      <c r="IPP5" s="815"/>
      <c r="IPQ5" s="815"/>
      <c r="IPR5" s="815"/>
      <c r="IPS5" s="815"/>
      <c r="IPT5" s="815"/>
      <c r="IPU5" s="815"/>
      <c r="IPV5" s="815"/>
      <c r="IPW5" s="815"/>
      <c r="IPX5" s="815"/>
      <c r="IPY5" s="815"/>
      <c r="IPZ5" s="815"/>
      <c r="IQA5" s="815"/>
      <c r="IQB5" s="815"/>
      <c r="IQC5" s="815"/>
      <c r="IQD5" s="815"/>
      <c r="IQE5" s="815"/>
      <c r="IQF5" s="815"/>
      <c r="IQG5" s="815"/>
      <c r="IQH5" s="815"/>
      <c r="IQI5" s="815"/>
      <c r="IQJ5" s="815"/>
      <c r="IQK5" s="815"/>
      <c r="IQL5" s="815"/>
      <c r="IQM5" s="815"/>
      <c r="IQN5" s="815"/>
      <c r="IQO5" s="815"/>
      <c r="IQP5" s="815"/>
      <c r="IQQ5" s="815"/>
      <c r="IQR5" s="815"/>
      <c r="IQS5" s="815"/>
      <c r="IQT5" s="815"/>
      <c r="IQU5" s="815"/>
      <c r="IQV5" s="815"/>
      <c r="IQW5" s="815"/>
      <c r="IQX5" s="815"/>
      <c r="IQY5" s="815"/>
      <c r="IQZ5" s="815"/>
      <c r="IRA5" s="815"/>
      <c r="IRB5" s="815"/>
      <c r="IRC5" s="815"/>
      <c r="IRD5" s="815"/>
      <c r="IRE5" s="815"/>
      <c r="IRF5" s="815"/>
      <c r="IRG5" s="815"/>
      <c r="IRH5" s="815"/>
      <c r="IRI5" s="815"/>
      <c r="IRJ5" s="815"/>
      <c r="IRK5" s="815"/>
      <c r="IRL5" s="815"/>
      <c r="IRM5" s="815"/>
      <c r="IRN5" s="815"/>
      <c r="IRO5" s="815"/>
      <c r="IRP5" s="815"/>
      <c r="IRQ5" s="815"/>
      <c r="IRR5" s="815"/>
      <c r="IRS5" s="815"/>
      <c r="IRT5" s="815"/>
      <c r="IRU5" s="815"/>
      <c r="IRV5" s="815"/>
      <c r="IRW5" s="815"/>
      <c r="IRX5" s="815"/>
      <c r="IRY5" s="815"/>
      <c r="IRZ5" s="815"/>
      <c r="ISA5" s="815"/>
      <c r="ISB5" s="815"/>
      <c r="ISC5" s="815"/>
      <c r="ISD5" s="815"/>
      <c r="ISE5" s="815"/>
      <c r="ISF5" s="815"/>
      <c r="ISG5" s="815"/>
      <c r="ISH5" s="815"/>
      <c r="ISI5" s="815"/>
      <c r="ISJ5" s="815"/>
      <c r="ISK5" s="815"/>
      <c r="ISL5" s="815"/>
      <c r="ISM5" s="815"/>
      <c r="ISN5" s="815"/>
      <c r="ISO5" s="815"/>
      <c r="ISP5" s="815"/>
      <c r="ISQ5" s="815"/>
      <c r="ISR5" s="815"/>
      <c r="ISS5" s="815"/>
      <c r="IST5" s="815"/>
      <c r="ISU5" s="815"/>
      <c r="ISV5" s="815"/>
      <c r="ISW5" s="815"/>
      <c r="ISX5" s="815"/>
      <c r="ISY5" s="815"/>
      <c r="ISZ5" s="815"/>
      <c r="ITA5" s="815"/>
      <c r="ITB5" s="815"/>
      <c r="ITC5" s="815"/>
      <c r="ITD5" s="815"/>
      <c r="ITE5" s="815"/>
      <c r="ITF5" s="815"/>
      <c r="ITG5" s="815"/>
      <c r="ITH5" s="815"/>
      <c r="ITI5" s="815"/>
      <c r="ITJ5" s="815"/>
      <c r="ITK5" s="815"/>
      <c r="ITL5" s="815"/>
      <c r="ITM5" s="815"/>
      <c r="ITN5" s="815"/>
      <c r="ITO5" s="815"/>
      <c r="ITP5" s="815"/>
      <c r="ITQ5" s="815"/>
      <c r="ITR5" s="815"/>
      <c r="ITS5" s="815"/>
      <c r="ITT5" s="815"/>
      <c r="ITU5" s="815"/>
      <c r="ITV5" s="815"/>
      <c r="ITW5" s="815"/>
      <c r="ITX5" s="815"/>
      <c r="ITY5" s="815"/>
      <c r="ITZ5" s="815"/>
      <c r="IUA5" s="815"/>
      <c r="IUB5" s="815"/>
      <c r="IUC5" s="815"/>
      <c r="IUD5" s="815"/>
      <c r="IUE5" s="815"/>
      <c r="IUF5" s="815"/>
      <c r="IUG5" s="815"/>
      <c r="IUH5" s="815"/>
      <c r="IUI5" s="815"/>
      <c r="IUJ5" s="815"/>
      <c r="IUK5" s="815"/>
      <c r="IUL5" s="815"/>
      <c r="IUM5" s="815"/>
      <c r="IUN5" s="815"/>
      <c r="IUO5" s="815"/>
      <c r="IUP5" s="815"/>
      <c r="IUQ5" s="815"/>
      <c r="IUR5" s="815"/>
      <c r="IUS5" s="815"/>
      <c r="IUT5" s="815"/>
      <c r="IUU5" s="815"/>
      <c r="IUV5" s="815"/>
      <c r="IUW5" s="815"/>
      <c r="IUX5" s="815"/>
      <c r="IUY5" s="815"/>
      <c r="IUZ5" s="815"/>
      <c r="IVA5" s="815"/>
      <c r="IVB5" s="815"/>
      <c r="IVC5" s="815"/>
      <c r="IVD5" s="815"/>
      <c r="IVE5" s="815"/>
      <c r="IVF5" s="815"/>
      <c r="IVG5" s="815"/>
      <c r="IVH5" s="815"/>
      <c r="IVI5" s="815"/>
      <c r="IVJ5" s="815"/>
      <c r="IVK5" s="815"/>
      <c r="IVL5" s="815"/>
      <c r="IVM5" s="815"/>
      <c r="IVN5" s="815"/>
      <c r="IVO5" s="815"/>
      <c r="IVP5" s="815"/>
      <c r="IVQ5" s="815"/>
      <c r="IVR5" s="815"/>
      <c r="IVS5" s="815"/>
      <c r="IVT5" s="815"/>
      <c r="IVU5" s="815"/>
      <c r="IVV5" s="815"/>
      <c r="IVW5" s="815"/>
      <c r="IVX5" s="815"/>
      <c r="IVY5" s="815"/>
      <c r="IVZ5" s="815"/>
      <c r="IWA5" s="815"/>
      <c r="IWB5" s="815"/>
      <c r="IWC5" s="815"/>
      <c r="IWD5" s="815"/>
      <c r="IWE5" s="815"/>
      <c r="IWF5" s="815"/>
      <c r="IWG5" s="815"/>
      <c r="IWH5" s="815"/>
      <c r="IWI5" s="815"/>
      <c r="IWJ5" s="815"/>
      <c r="IWK5" s="815"/>
      <c r="IWL5" s="815"/>
      <c r="IWM5" s="815"/>
      <c r="IWN5" s="815"/>
      <c r="IWO5" s="815"/>
      <c r="IWP5" s="815"/>
      <c r="IWQ5" s="815"/>
      <c r="IWR5" s="815"/>
      <c r="IWS5" s="815"/>
      <c r="IWT5" s="815"/>
      <c r="IWU5" s="815"/>
      <c r="IWV5" s="815"/>
      <c r="IWW5" s="815"/>
      <c r="IWX5" s="815"/>
      <c r="IWY5" s="815"/>
      <c r="IWZ5" s="815"/>
      <c r="IXA5" s="815"/>
      <c r="IXB5" s="815"/>
      <c r="IXC5" s="815"/>
      <c r="IXD5" s="815"/>
      <c r="IXE5" s="815"/>
      <c r="IXF5" s="815"/>
      <c r="IXG5" s="815"/>
      <c r="IXH5" s="815"/>
      <c r="IXI5" s="815"/>
      <c r="IXJ5" s="815"/>
      <c r="IXK5" s="815"/>
      <c r="IXL5" s="815"/>
      <c r="IXM5" s="815"/>
      <c r="IXN5" s="815"/>
      <c r="IXO5" s="815"/>
      <c r="IXP5" s="815"/>
      <c r="IXQ5" s="815"/>
      <c r="IXR5" s="815"/>
      <c r="IXS5" s="815"/>
      <c r="IXT5" s="815"/>
      <c r="IXU5" s="815"/>
      <c r="IXV5" s="815"/>
      <c r="IXW5" s="815"/>
      <c r="IXX5" s="815"/>
      <c r="IXY5" s="815"/>
      <c r="IXZ5" s="815"/>
      <c r="IYA5" s="815"/>
      <c r="IYB5" s="815"/>
      <c r="IYC5" s="815"/>
      <c r="IYD5" s="815"/>
      <c r="IYE5" s="815"/>
      <c r="IYF5" s="815"/>
      <c r="IYG5" s="815"/>
      <c r="IYH5" s="815"/>
      <c r="IYI5" s="815"/>
      <c r="IYJ5" s="815"/>
      <c r="IYK5" s="815"/>
      <c r="IYL5" s="815"/>
      <c r="IYM5" s="815"/>
      <c r="IYN5" s="815"/>
      <c r="IYO5" s="815"/>
      <c r="IYP5" s="815"/>
      <c r="IYQ5" s="815"/>
      <c r="IYR5" s="815"/>
      <c r="IYS5" s="815"/>
      <c r="IYT5" s="815"/>
      <c r="IYU5" s="815"/>
      <c r="IYV5" s="815"/>
      <c r="IYW5" s="815"/>
      <c r="IYX5" s="815"/>
      <c r="IYY5" s="815"/>
      <c r="IYZ5" s="815"/>
      <c r="IZA5" s="815"/>
      <c r="IZB5" s="815"/>
      <c r="IZC5" s="815"/>
      <c r="IZD5" s="815"/>
      <c r="IZE5" s="815"/>
      <c r="IZF5" s="815"/>
      <c r="IZG5" s="815"/>
      <c r="IZH5" s="815"/>
      <c r="IZI5" s="815"/>
      <c r="IZJ5" s="815"/>
      <c r="IZK5" s="815"/>
      <c r="IZL5" s="815"/>
      <c r="IZM5" s="815"/>
      <c r="IZN5" s="815"/>
      <c r="IZO5" s="815"/>
      <c r="IZP5" s="815"/>
      <c r="IZQ5" s="815"/>
      <c r="IZR5" s="815"/>
      <c r="IZS5" s="815"/>
      <c r="IZT5" s="815"/>
      <c r="IZU5" s="815"/>
      <c r="IZV5" s="815"/>
      <c r="IZW5" s="815"/>
      <c r="IZX5" s="815"/>
      <c r="IZY5" s="815"/>
      <c r="IZZ5" s="815"/>
      <c r="JAA5" s="815"/>
      <c r="JAB5" s="815"/>
      <c r="JAC5" s="815"/>
      <c r="JAD5" s="815"/>
      <c r="JAE5" s="815"/>
      <c r="JAF5" s="815"/>
      <c r="JAG5" s="815"/>
      <c r="JAH5" s="815"/>
      <c r="JAI5" s="815"/>
      <c r="JAJ5" s="815"/>
      <c r="JAK5" s="815"/>
      <c r="JAL5" s="815"/>
      <c r="JAM5" s="815"/>
      <c r="JAN5" s="815"/>
      <c r="JAO5" s="815"/>
      <c r="JAP5" s="815"/>
      <c r="JAQ5" s="815"/>
      <c r="JAR5" s="815"/>
      <c r="JAS5" s="815"/>
      <c r="JAT5" s="815"/>
      <c r="JAU5" s="815"/>
      <c r="JAV5" s="815"/>
      <c r="JAW5" s="815"/>
      <c r="JAX5" s="815"/>
      <c r="JAY5" s="815"/>
      <c r="JAZ5" s="815"/>
      <c r="JBA5" s="815"/>
      <c r="JBB5" s="815"/>
      <c r="JBC5" s="815"/>
      <c r="JBD5" s="815"/>
      <c r="JBE5" s="815"/>
      <c r="JBF5" s="815"/>
      <c r="JBG5" s="815"/>
      <c r="JBH5" s="815"/>
      <c r="JBI5" s="815"/>
      <c r="JBJ5" s="815"/>
      <c r="JBK5" s="815"/>
      <c r="JBL5" s="815"/>
      <c r="JBM5" s="815"/>
      <c r="JBN5" s="815"/>
      <c r="JBO5" s="815"/>
      <c r="JBP5" s="815"/>
      <c r="JBQ5" s="815"/>
      <c r="JBR5" s="815"/>
      <c r="JBS5" s="815"/>
      <c r="JBT5" s="815"/>
      <c r="JBU5" s="815"/>
      <c r="JBV5" s="815"/>
      <c r="JBW5" s="815"/>
      <c r="JBX5" s="815"/>
      <c r="JBY5" s="815"/>
      <c r="JBZ5" s="815"/>
      <c r="JCA5" s="815"/>
      <c r="JCB5" s="815"/>
      <c r="JCC5" s="815"/>
      <c r="JCD5" s="815"/>
      <c r="JCE5" s="815"/>
      <c r="JCF5" s="815"/>
      <c r="JCG5" s="815"/>
      <c r="JCH5" s="815"/>
      <c r="JCI5" s="815"/>
      <c r="JCJ5" s="815"/>
      <c r="JCK5" s="815"/>
      <c r="JCL5" s="815"/>
      <c r="JCM5" s="815"/>
      <c r="JCN5" s="815"/>
      <c r="JCO5" s="815"/>
      <c r="JCP5" s="815"/>
      <c r="JCQ5" s="815"/>
      <c r="JCR5" s="815"/>
      <c r="JCS5" s="815"/>
      <c r="JCT5" s="815"/>
      <c r="JCU5" s="815"/>
      <c r="JCV5" s="815"/>
      <c r="JCW5" s="815"/>
      <c r="JCX5" s="815"/>
      <c r="JCY5" s="815"/>
      <c r="JCZ5" s="815"/>
      <c r="JDA5" s="815"/>
      <c r="JDB5" s="815"/>
      <c r="JDC5" s="815"/>
      <c r="JDD5" s="815"/>
      <c r="JDE5" s="815"/>
      <c r="JDF5" s="815"/>
      <c r="JDG5" s="815"/>
      <c r="JDH5" s="815"/>
      <c r="JDI5" s="815"/>
      <c r="JDJ5" s="815"/>
      <c r="JDK5" s="815"/>
      <c r="JDL5" s="815"/>
      <c r="JDM5" s="815"/>
      <c r="JDN5" s="815"/>
      <c r="JDO5" s="815"/>
      <c r="JDP5" s="815"/>
      <c r="JDQ5" s="815"/>
      <c r="JDR5" s="815"/>
      <c r="JDS5" s="815"/>
      <c r="JDT5" s="815"/>
      <c r="JDU5" s="815"/>
      <c r="JDV5" s="815"/>
      <c r="JDW5" s="815"/>
      <c r="JDX5" s="815"/>
      <c r="JDY5" s="815"/>
      <c r="JDZ5" s="815"/>
      <c r="JEA5" s="815"/>
      <c r="JEB5" s="815"/>
      <c r="JEC5" s="815"/>
      <c r="JED5" s="815"/>
      <c r="JEE5" s="815"/>
      <c r="JEF5" s="815"/>
      <c r="JEG5" s="815"/>
      <c r="JEH5" s="815"/>
      <c r="JEI5" s="815"/>
      <c r="JEJ5" s="815"/>
      <c r="JEK5" s="815"/>
      <c r="JEL5" s="815"/>
      <c r="JEM5" s="815"/>
      <c r="JEN5" s="815"/>
      <c r="JEO5" s="815"/>
      <c r="JEP5" s="815"/>
      <c r="JEQ5" s="815"/>
      <c r="JER5" s="815"/>
      <c r="JES5" s="815"/>
      <c r="JET5" s="815"/>
      <c r="JEU5" s="815"/>
      <c r="JEV5" s="815"/>
      <c r="JEW5" s="815"/>
      <c r="JEX5" s="815"/>
      <c r="JEY5" s="815"/>
      <c r="JEZ5" s="815"/>
      <c r="JFA5" s="815"/>
      <c r="JFB5" s="815"/>
      <c r="JFC5" s="815"/>
      <c r="JFD5" s="815"/>
      <c r="JFE5" s="815"/>
      <c r="JFF5" s="815"/>
      <c r="JFG5" s="815"/>
      <c r="JFH5" s="815"/>
      <c r="JFI5" s="815"/>
      <c r="JFJ5" s="815"/>
      <c r="JFK5" s="815"/>
      <c r="JFL5" s="815"/>
      <c r="JFM5" s="815"/>
      <c r="JFN5" s="815"/>
      <c r="JFO5" s="815"/>
      <c r="JFP5" s="815"/>
      <c r="JFQ5" s="815"/>
      <c r="JFR5" s="815"/>
      <c r="JFS5" s="815"/>
      <c r="JFT5" s="815"/>
      <c r="JFU5" s="815"/>
      <c r="JFV5" s="815"/>
      <c r="JFW5" s="815"/>
      <c r="JFX5" s="815"/>
      <c r="JFY5" s="815"/>
      <c r="JFZ5" s="815"/>
      <c r="JGA5" s="815"/>
      <c r="JGB5" s="815"/>
      <c r="JGC5" s="815"/>
      <c r="JGD5" s="815"/>
      <c r="JGE5" s="815"/>
      <c r="JGF5" s="815"/>
      <c r="JGG5" s="815"/>
      <c r="JGH5" s="815"/>
      <c r="JGI5" s="815"/>
      <c r="JGJ5" s="815"/>
      <c r="JGK5" s="815"/>
      <c r="JGL5" s="815"/>
      <c r="JGM5" s="815"/>
      <c r="JGN5" s="815"/>
      <c r="JGO5" s="815"/>
      <c r="JGP5" s="815"/>
      <c r="JGQ5" s="815"/>
      <c r="JGR5" s="815"/>
      <c r="JGS5" s="815"/>
      <c r="JGT5" s="815"/>
      <c r="JGU5" s="815"/>
      <c r="JGV5" s="815"/>
      <c r="JGW5" s="815"/>
      <c r="JGX5" s="815"/>
      <c r="JGY5" s="815"/>
      <c r="JGZ5" s="815"/>
      <c r="JHA5" s="815"/>
      <c r="JHB5" s="815"/>
      <c r="JHC5" s="815"/>
      <c r="JHD5" s="815"/>
      <c r="JHE5" s="815"/>
      <c r="JHF5" s="815"/>
      <c r="JHG5" s="815"/>
      <c r="JHH5" s="815"/>
      <c r="JHI5" s="815"/>
      <c r="JHJ5" s="815"/>
      <c r="JHK5" s="815"/>
      <c r="JHL5" s="815"/>
      <c r="JHM5" s="815"/>
      <c r="JHN5" s="815"/>
      <c r="JHO5" s="815"/>
      <c r="JHP5" s="815"/>
      <c r="JHQ5" s="815"/>
      <c r="JHR5" s="815"/>
      <c r="JHS5" s="815"/>
      <c r="JHT5" s="815"/>
      <c r="JHU5" s="815"/>
      <c r="JHV5" s="815"/>
      <c r="JHW5" s="815"/>
      <c r="JHX5" s="815"/>
      <c r="JHY5" s="815"/>
      <c r="JHZ5" s="815"/>
      <c r="JIA5" s="815"/>
      <c r="JIB5" s="815"/>
      <c r="JIC5" s="815"/>
      <c r="JID5" s="815"/>
      <c r="JIE5" s="815"/>
      <c r="JIF5" s="815"/>
      <c r="JIG5" s="815"/>
      <c r="JIH5" s="815"/>
      <c r="JII5" s="815"/>
      <c r="JIJ5" s="815"/>
      <c r="JIK5" s="815"/>
      <c r="JIL5" s="815"/>
      <c r="JIM5" s="815"/>
      <c r="JIN5" s="815"/>
      <c r="JIO5" s="815"/>
      <c r="JIP5" s="815"/>
      <c r="JIQ5" s="815"/>
      <c r="JIR5" s="815"/>
      <c r="JIS5" s="815"/>
      <c r="JIT5" s="815"/>
      <c r="JIU5" s="815"/>
      <c r="JIV5" s="815"/>
      <c r="JIW5" s="815"/>
      <c r="JIX5" s="815"/>
      <c r="JIY5" s="815"/>
      <c r="JIZ5" s="815"/>
      <c r="JJA5" s="815"/>
      <c r="JJB5" s="815"/>
      <c r="JJC5" s="815"/>
      <c r="JJD5" s="815"/>
      <c r="JJE5" s="815"/>
      <c r="JJF5" s="815"/>
      <c r="JJG5" s="815"/>
      <c r="JJH5" s="815"/>
      <c r="JJI5" s="815"/>
      <c r="JJJ5" s="815"/>
      <c r="JJK5" s="815"/>
      <c r="JJL5" s="815"/>
      <c r="JJM5" s="815"/>
      <c r="JJN5" s="815"/>
      <c r="JJO5" s="815"/>
      <c r="JJP5" s="815"/>
      <c r="JJQ5" s="815"/>
      <c r="JJR5" s="815"/>
      <c r="JJS5" s="815"/>
      <c r="JJT5" s="815"/>
      <c r="JJU5" s="815"/>
      <c r="JJV5" s="815"/>
      <c r="JJW5" s="815"/>
      <c r="JJX5" s="815"/>
      <c r="JJY5" s="815"/>
      <c r="JJZ5" s="815"/>
      <c r="JKA5" s="815"/>
      <c r="JKB5" s="815"/>
      <c r="JKC5" s="815"/>
      <c r="JKD5" s="815"/>
      <c r="JKE5" s="815"/>
      <c r="JKF5" s="815"/>
      <c r="JKG5" s="815"/>
      <c r="JKH5" s="815"/>
      <c r="JKI5" s="815"/>
      <c r="JKJ5" s="815"/>
      <c r="JKK5" s="815"/>
      <c r="JKL5" s="815"/>
      <c r="JKM5" s="815"/>
      <c r="JKN5" s="815"/>
      <c r="JKO5" s="815"/>
      <c r="JKP5" s="815"/>
      <c r="JKQ5" s="815"/>
      <c r="JKR5" s="815"/>
      <c r="JKS5" s="815"/>
      <c r="JKT5" s="815"/>
      <c r="JKU5" s="815"/>
      <c r="JKV5" s="815"/>
      <c r="JKW5" s="815"/>
      <c r="JKX5" s="815"/>
      <c r="JKY5" s="815"/>
      <c r="JKZ5" s="815"/>
      <c r="JLA5" s="815"/>
      <c r="JLB5" s="815"/>
      <c r="JLC5" s="815"/>
      <c r="JLD5" s="815"/>
      <c r="JLE5" s="815"/>
      <c r="JLF5" s="815"/>
      <c r="JLG5" s="815"/>
      <c r="JLH5" s="815"/>
      <c r="JLI5" s="815"/>
      <c r="JLJ5" s="815"/>
      <c r="JLK5" s="815"/>
      <c r="JLL5" s="815"/>
      <c r="JLM5" s="815"/>
      <c r="JLN5" s="815"/>
      <c r="JLO5" s="815"/>
      <c r="JLP5" s="815"/>
      <c r="JLQ5" s="815"/>
      <c r="JLR5" s="815"/>
      <c r="JLS5" s="815"/>
      <c r="JLT5" s="815"/>
      <c r="JLU5" s="815"/>
      <c r="JLV5" s="815"/>
      <c r="JLW5" s="815"/>
      <c r="JLX5" s="815"/>
      <c r="JLY5" s="815"/>
      <c r="JLZ5" s="815"/>
      <c r="JMA5" s="815"/>
      <c r="JMB5" s="815"/>
      <c r="JMC5" s="815"/>
      <c r="JMD5" s="815"/>
      <c r="JME5" s="815"/>
      <c r="JMF5" s="815"/>
      <c r="JMG5" s="815"/>
      <c r="JMH5" s="815"/>
      <c r="JMI5" s="815"/>
      <c r="JMJ5" s="815"/>
      <c r="JMK5" s="815"/>
      <c r="JML5" s="815"/>
      <c r="JMM5" s="815"/>
      <c r="JMN5" s="815"/>
      <c r="JMO5" s="815"/>
      <c r="JMP5" s="815"/>
      <c r="JMQ5" s="815"/>
      <c r="JMR5" s="815"/>
      <c r="JMS5" s="815"/>
      <c r="JMT5" s="815"/>
      <c r="JMU5" s="815"/>
      <c r="JMV5" s="815"/>
      <c r="JMW5" s="815"/>
      <c r="JMX5" s="815"/>
      <c r="JMY5" s="815"/>
      <c r="JMZ5" s="815"/>
      <c r="JNA5" s="815"/>
      <c r="JNB5" s="815"/>
      <c r="JNC5" s="815"/>
      <c r="JND5" s="815"/>
      <c r="JNE5" s="815"/>
      <c r="JNF5" s="815"/>
      <c r="JNG5" s="815"/>
      <c r="JNH5" s="815"/>
      <c r="JNI5" s="815"/>
      <c r="JNJ5" s="815"/>
      <c r="JNK5" s="815"/>
      <c r="JNL5" s="815"/>
      <c r="JNM5" s="815"/>
      <c r="JNN5" s="815"/>
      <c r="JNO5" s="815"/>
      <c r="JNP5" s="815"/>
      <c r="JNQ5" s="815"/>
      <c r="JNR5" s="815"/>
      <c r="JNS5" s="815"/>
      <c r="JNT5" s="815"/>
      <c r="JNU5" s="815"/>
      <c r="JNV5" s="815"/>
      <c r="JNW5" s="815"/>
      <c r="JNX5" s="815"/>
      <c r="JNY5" s="815"/>
      <c r="JNZ5" s="815"/>
      <c r="JOA5" s="815"/>
      <c r="JOB5" s="815"/>
      <c r="JOC5" s="815"/>
      <c r="JOD5" s="815"/>
      <c r="JOE5" s="815"/>
      <c r="JOF5" s="815"/>
      <c r="JOG5" s="815"/>
      <c r="JOH5" s="815"/>
      <c r="JOI5" s="815"/>
      <c r="JOJ5" s="815"/>
      <c r="JOK5" s="815"/>
      <c r="JOL5" s="815"/>
      <c r="JOM5" s="815"/>
      <c r="JON5" s="815"/>
      <c r="JOO5" s="815"/>
      <c r="JOP5" s="815"/>
      <c r="JOQ5" s="815"/>
      <c r="JOR5" s="815"/>
      <c r="JOS5" s="815"/>
      <c r="JOT5" s="815"/>
      <c r="JOU5" s="815"/>
      <c r="JOV5" s="815"/>
      <c r="JOW5" s="815"/>
      <c r="JOX5" s="815"/>
      <c r="JOY5" s="815"/>
      <c r="JOZ5" s="815"/>
      <c r="JPA5" s="815"/>
      <c r="JPB5" s="815"/>
      <c r="JPC5" s="815"/>
      <c r="JPD5" s="815"/>
      <c r="JPE5" s="815"/>
      <c r="JPF5" s="815"/>
      <c r="JPG5" s="815"/>
      <c r="JPH5" s="815"/>
      <c r="JPI5" s="815"/>
      <c r="JPJ5" s="815"/>
      <c r="JPK5" s="815"/>
      <c r="JPL5" s="815"/>
      <c r="JPM5" s="815"/>
      <c r="JPN5" s="815"/>
      <c r="JPO5" s="815"/>
      <c r="JPP5" s="815"/>
      <c r="JPQ5" s="815"/>
      <c r="JPR5" s="815"/>
      <c r="JPS5" s="815"/>
      <c r="JPT5" s="815"/>
      <c r="JPU5" s="815"/>
      <c r="JPV5" s="815"/>
      <c r="JPW5" s="815"/>
      <c r="JPX5" s="815"/>
      <c r="JPY5" s="815"/>
      <c r="JPZ5" s="815"/>
      <c r="JQA5" s="815"/>
      <c r="JQB5" s="815"/>
      <c r="JQC5" s="815"/>
      <c r="JQD5" s="815"/>
      <c r="JQE5" s="815"/>
      <c r="JQF5" s="815"/>
      <c r="JQG5" s="815"/>
      <c r="JQH5" s="815"/>
      <c r="JQI5" s="815"/>
      <c r="JQJ5" s="815"/>
      <c r="JQK5" s="815"/>
      <c r="JQL5" s="815"/>
      <c r="JQM5" s="815"/>
      <c r="JQN5" s="815"/>
      <c r="JQO5" s="815"/>
      <c r="JQP5" s="815"/>
      <c r="JQQ5" s="815"/>
      <c r="JQR5" s="815"/>
      <c r="JQS5" s="815"/>
      <c r="JQT5" s="815"/>
      <c r="JQU5" s="815"/>
      <c r="JQV5" s="815"/>
      <c r="JQW5" s="815"/>
      <c r="JQX5" s="815"/>
      <c r="JQY5" s="815"/>
      <c r="JQZ5" s="815"/>
      <c r="JRA5" s="815"/>
      <c r="JRB5" s="815"/>
      <c r="JRC5" s="815"/>
      <c r="JRD5" s="815"/>
      <c r="JRE5" s="815"/>
      <c r="JRF5" s="815"/>
      <c r="JRG5" s="815"/>
      <c r="JRH5" s="815"/>
      <c r="JRI5" s="815"/>
      <c r="JRJ5" s="815"/>
      <c r="JRK5" s="815"/>
      <c r="JRL5" s="815"/>
      <c r="JRM5" s="815"/>
      <c r="JRN5" s="815"/>
      <c r="JRO5" s="815"/>
      <c r="JRP5" s="815"/>
      <c r="JRQ5" s="815"/>
      <c r="JRR5" s="815"/>
      <c r="JRS5" s="815"/>
      <c r="JRT5" s="815"/>
      <c r="JRU5" s="815"/>
      <c r="JRV5" s="815"/>
      <c r="JRW5" s="815"/>
      <c r="JRX5" s="815"/>
      <c r="JRY5" s="815"/>
      <c r="JRZ5" s="815"/>
      <c r="JSA5" s="815"/>
      <c r="JSB5" s="815"/>
      <c r="JSC5" s="815"/>
      <c r="JSD5" s="815"/>
      <c r="JSE5" s="815"/>
      <c r="JSF5" s="815"/>
      <c r="JSG5" s="815"/>
      <c r="JSH5" s="815"/>
      <c r="JSI5" s="815"/>
      <c r="JSJ5" s="815"/>
      <c r="JSK5" s="815"/>
      <c r="JSL5" s="815"/>
      <c r="JSM5" s="815"/>
      <c r="JSN5" s="815"/>
      <c r="JSO5" s="815"/>
      <c r="JSP5" s="815"/>
      <c r="JSQ5" s="815"/>
      <c r="JSR5" s="815"/>
      <c r="JSS5" s="815"/>
      <c r="JST5" s="815"/>
      <c r="JSU5" s="815"/>
      <c r="JSV5" s="815"/>
      <c r="JSW5" s="815"/>
      <c r="JSX5" s="815"/>
      <c r="JSY5" s="815"/>
      <c r="JSZ5" s="815"/>
      <c r="JTA5" s="815"/>
      <c r="JTB5" s="815"/>
      <c r="JTC5" s="815"/>
      <c r="JTD5" s="815"/>
      <c r="JTE5" s="815"/>
      <c r="JTF5" s="815"/>
      <c r="JTG5" s="815"/>
      <c r="JTH5" s="815"/>
      <c r="JTI5" s="815"/>
      <c r="JTJ5" s="815"/>
      <c r="JTK5" s="815"/>
      <c r="JTL5" s="815"/>
      <c r="JTM5" s="815"/>
      <c r="JTN5" s="815"/>
      <c r="JTO5" s="815"/>
      <c r="JTP5" s="815"/>
      <c r="JTQ5" s="815"/>
      <c r="JTR5" s="815"/>
      <c r="JTS5" s="815"/>
      <c r="JTT5" s="815"/>
      <c r="JTU5" s="815"/>
      <c r="JTV5" s="815"/>
      <c r="JTW5" s="815"/>
      <c r="JTX5" s="815"/>
      <c r="JTY5" s="815"/>
      <c r="JTZ5" s="815"/>
      <c r="JUA5" s="815"/>
      <c r="JUB5" s="815"/>
      <c r="JUC5" s="815"/>
      <c r="JUD5" s="815"/>
      <c r="JUE5" s="815"/>
      <c r="JUF5" s="815"/>
      <c r="JUG5" s="815"/>
      <c r="JUH5" s="815"/>
      <c r="JUI5" s="815"/>
      <c r="JUJ5" s="815"/>
      <c r="JUK5" s="815"/>
      <c r="JUL5" s="815"/>
      <c r="JUM5" s="815"/>
      <c r="JUN5" s="815"/>
      <c r="JUO5" s="815"/>
      <c r="JUP5" s="815"/>
      <c r="JUQ5" s="815"/>
      <c r="JUR5" s="815"/>
      <c r="JUS5" s="815"/>
      <c r="JUT5" s="815"/>
      <c r="JUU5" s="815"/>
      <c r="JUV5" s="815"/>
      <c r="JUW5" s="815"/>
      <c r="JUX5" s="815"/>
      <c r="JUY5" s="815"/>
      <c r="JUZ5" s="815"/>
      <c r="JVA5" s="815"/>
      <c r="JVB5" s="815"/>
      <c r="JVC5" s="815"/>
      <c r="JVD5" s="815"/>
      <c r="JVE5" s="815"/>
      <c r="JVF5" s="815"/>
      <c r="JVG5" s="815"/>
      <c r="JVH5" s="815"/>
      <c r="JVI5" s="815"/>
      <c r="JVJ5" s="815"/>
      <c r="JVK5" s="815"/>
      <c r="JVL5" s="815"/>
      <c r="JVM5" s="815"/>
      <c r="JVN5" s="815"/>
      <c r="JVO5" s="815"/>
      <c r="JVP5" s="815"/>
      <c r="JVQ5" s="815"/>
      <c r="JVR5" s="815"/>
      <c r="JVS5" s="815"/>
      <c r="JVT5" s="815"/>
      <c r="JVU5" s="815"/>
      <c r="JVV5" s="815"/>
      <c r="JVW5" s="815"/>
      <c r="JVX5" s="815"/>
      <c r="JVY5" s="815"/>
      <c r="JVZ5" s="815"/>
      <c r="JWA5" s="815"/>
      <c r="JWB5" s="815"/>
      <c r="JWC5" s="815"/>
      <c r="JWD5" s="815"/>
      <c r="JWE5" s="815"/>
      <c r="JWF5" s="815"/>
      <c r="JWG5" s="815"/>
      <c r="JWH5" s="815"/>
      <c r="JWI5" s="815"/>
      <c r="JWJ5" s="815"/>
      <c r="JWK5" s="815"/>
      <c r="JWL5" s="815"/>
      <c r="JWM5" s="815"/>
      <c r="JWN5" s="815"/>
      <c r="JWO5" s="815"/>
      <c r="JWP5" s="815"/>
      <c r="JWQ5" s="815"/>
      <c r="JWR5" s="815"/>
      <c r="JWS5" s="815"/>
      <c r="JWT5" s="815"/>
      <c r="JWU5" s="815"/>
      <c r="JWV5" s="815"/>
      <c r="JWW5" s="815"/>
      <c r="JWX5" s="815"/>
      <c r="JWY5" s="815"/>
      <c r="JWZ5" s="815"/>
      <c r="JXA5" s="815"/>
      <c r="JXB5" s="815"/>
      <c r="JXC5" s="815"/>
      <c r="JXD5" s="815"/>
      <c r="JXE5" s="815"/>
      <c r="JXF5" s="815"/>
      <c r="JXG5" s="815"/>
      <c r="JXH5" s="815"/>
      <c r="JXI5" s="815"/>
      <c r="JXJ5" s="815"/>
      <c r="JXK5" s="815"/>
      <c r="JXL5" s="815"/>
      <c r="JXM5" s="815"/>
      <c r="JXN5" s="815"/>
      <c r="JXO5" s="815"/>
      <c r="JXP5" s="815"/>
      <c r="JXQ5" s="815"/>
      <c r="JXR5" s="815"/>
      <c r="JXS5" s="815"/>
      <c r="JXT5" s="815"/>
      <c r="JXU5" s="815"/>
      <c r="JXV5" s="815"/>
      <c r="JXW5" s="815"/>
      <c r="JXX5" s="815"/>
      <c r="JXY5" s="815"/>
      <c r="JXZ5" s="815"/>
      <c r="JYA5" s="815"/>
      <c r="JYB5" s="815"/>
      <c r="JYC5" s="815"/>
      <c r="JYD5" s="815"/>
      <c r="JYE5" s="815"/>
      <c r="JYF5" s="815"/>
      <c r="JYG5" s="815"/>
      <c r="JYH5" s="815"/>
      <c r="JYI5" s="815"/>
      <c r="JYJ5" s="815"/>
      <c r="JYK5" s="815"/>
      <c r="JYL5" s="815"/>
      <c r="JYM5" s="815"/>
      <c r="JYN5" s="815"/>
      <c r="JYO5" s="815"/>
      <c r="JYP5" s="815"/>
      <c r="JYQ5" s="815"/>
      <c r="JYR5" s="815"/>
      <c r="JYS5" s="815"/>
      <c r="JYT5" s="815"/>
      <c r="JYU5" s="815"/>
      <c r="JYV5" s="815"/>
      <c r="JYW5" s="815"/>
      <c r="JYX5" s="815"/>
      <c r="JYY5" s="815"/>
      <c r="JYZ5" s="815"/>
      <c r="JZA5" s="815"/>
      <c r="JZB5" s="815"/>
      <c r="JZC5" s="815"/>
      <c r="JZD5" s="815"/>
      <c r="JZE5" s="815"/>
      <c r="JZF5" s="815"/>
      <c r="JZG5" s="815"/>
      <c r="JZH5" s="815"/>
      <c r="JZI5" s="815"/>
      <c r="JZJ5" s="815"/>
      <c r="JZK5" s="815"/>
      <c r="JZL5" s="815"/>
      <c r="JZM5" s="815"/>
      <c r="JZN5" s="815"/>
      <c r="JZO5" s="815"/>
      <c r="JZP5" s="815"/>
      <c r="JZQ5" s="815"/>
      <c r="JZR5" s="815"/>
      <c r="JZS5" s="815"/>
      <c r="JZT5" s="815"/>
      <c r="JZU5" s="815"/>
      <c r="JZV5" s="815"/>
      <c r="JZW5" s="815"/>
      <c r="JZX5" s="815"/>
      <c r="JZY5" s="815"/>
      <c r="JZZ5" s="815"/>
      <c r="KAA5" s="815"/>
      <c r="KAB5" s="815"/>
      <c r="KAC5" s="815"/>
      <c r="KAD5" s="815"/>
      <c r="KAE5" s="815"/>
      <c r="KAF5" s="815"/>
      <c r="KAG5" s="815"/>
      <c r="KAH5" s="815"/>
      <c r="KAI5" s="815"/>
      <c r="KAJ5" s="815"/>
      <c r="KAK5" s="815"/>
      <c r="KAL5" s="815"/>
      <c r="KAM5" s="815"/>
      <c r="KAN5" s="815"/>
      <c r="KAO5" s="815"/>
      <c r="KAP5" s="815"/>
      <c r="KAQ5" s="815"/>
      <c r="KAR5" s="815"/>
      <c r="KAS5" s="815"/>
      <c r="KAT5" s="815"/>
      <c r="KAU5" s="815"/>
      <c r="KAV5" s="815"/>
      <c r="KAW5" s="815"/>
      <c r="KAX5" s="815"/>
      <c r="KAY5" s="815"/>
      <c r="KAZ5" s="815"/>
      <c r="KBA5" s="815"/>
      <c r="KBB5" s="815"/>
      <c r="KBC5" s="815"/>
      <c r="KBD5" s="815"/>
      <c r="KBE5" s="815"/>
      <c r="KBF5" s="815"/>
      <c r="KBG5" s="815"/>
      <c r="KBH5" s="815"/>
      <c r="KBI5" s="815"/>
      <c r="KBJ5" s="815"/>
      <c r="KBK5" s="815"/>
      <c r="KBL5" s="815"/>
      <c r="KBM5" s="815"/>
      <c r="KBN5" s="815"/>
      <c r="KBO5" s="815"/>
      <c r="KBP5" s="815"/>
      <c r="KBQ5" s="815"/>
      <c r="KBR5" s="815"/>
      <c r="KBS5" s="815"/>
      <c r="KBT5" s="815"/>
      <c r="KBU5" s="815"/>
      <c r="KBV5" s="815"/>
      <c r="KBW5" s="815"/>
      <c r="KBX5" s="815"/>
      <c r="KBY5" s="815"/>
      <c r="KBZ5" s="815"/>
      <c r="KCA5" s="815"/>
      <c r="KCB5" s="815"/>
      <c r="KCC5" s="815"/>
      <c r="KCD5" s="815"/>
      <c r="KCE5" s="815"/>
      <c r="KCF5" s="815"/>
      <c r="KCG5" s="815"/>
      <c r="KCH5" s="815"/>
      <c r="KCI5" s="815"/>
      <c r="KCJ5" s="815"/>
      <c r="KCK5" s="815"/>
      <c r="KCL5" s="815"/>
      <c r="KCM5" s="815"/>
      <c r="KCN5" s="815"/>
      <c r="KCO5" s="815"/>
      <c r="KCP5" s="815"/>
      <c r="KCQ5" s="815"/>
      <c r="KCR5" s="815"/>
      <c r="KCS5" s="815"/>
      <c r="KCT5" s="815"/>
      <c r="KCU5" s="815"/>
      <c r="KCV5" s="815"/>
      <c r="KCW5" s="815"/>
      <c r="KCX5" s="815"/>
      <c r="KCY5" s="815"/>
      <c r="KCZ5" s="815"/>
      <c r="KDA5" s="815"/>
      <c r="KDB5" s="815"/>
      <c r="KDC5" s="815"/>
      <c r="KDD5" s="815"/>
      <c r="KDE5" s="815"/>
      <c r="KDF5" s="815"/>
      <c r="KDG5" s="815"/>
      <c r="KDH5" s="815"/>
      <c r="KDI5" s="815"/>
      <c r="KDJ5" s="815"/>
      <c r="KDK5" s="815"/>
      <c r="KDL5" s="815"/>
      <c r="KDM5" s="815"/>
      <c r="KDN5" s="815"/>
      <c r="KDO5" s="815"/>
      <c r="KDP5" s="815"/>
      <c r="KDQ5" s="815"/>
      <c r="KDR5" s="815"/>
      <c r="KDS5" s="815"/>
      <c r="KDT5" s="815"/>
      <c r="KDU5" s="815"/>
      <c r="KDV5" s="815"/>
      <c r="KDW5" s="815"/>
      <c r="KDX5" s="815"/>
      <c r="KDY5" s="815"/>
      <c r="KDZ5" s="815"/>
      <c r="KEA5" s="815"/>
      <c r="KEB5" s="815"/>
      <c r="KEC5" s="815"/>
      <c r="KED5" s="815"/>
      <c r="KEE5" s="815"/>
      <c r="KEF5" s="815"/>
      <c r="KEG5" s="815"/>
      <c r="KEH5" s="815"/>
      <c r="KEI5" s="815"/>
      <c r="KEJ5" s="815"/>
      <c r="KEK5" s="815"/>
      <c r="KEL5" s="815"/>
      <c r="KEM5" s="815"/>
      <c r="KEN5" s="815"/>
      <c r="KEO5" s="815"/>
      <c r="KEP5" s="815"/>
      <c r="KEQ5" s="815"/>
      <c r="KER5" s="815"/>
      <c r="KES5" s="815"/>
      <c r="KET5" s="815"/>
      <c r="KEU5" s="815"/>
      <c r="KEV5" s="815"/>
      <c r="KEW5" s="815"/>
      <c r="KEX5" s="815"/>
      <c r="KEY5" s="815"/>
      <c r="KEZ5" s="815"/>
      <c r="KFA5" s="815"/>
      <c r="KFB5" s="815"/>
      <c r="KFC5" s="815"/>
      <c r="KFD5" s="815"/>
      <c r="KFE5" s="815"/>
      <c r="KFF5" s="815"/>
      <c r="KFG5" s="815"/>
      <c r="KFH5" s="815"/>
      <c r="KFI5" s="815"/>
      <c r="KFJ5" s="815"/>
      <c r="KFK5" s="815"/>
      <c r="KFL5" s="815"/>
      <c r="KFM5" s="815"/>
      <c r="KFN5" s="815"/>
      <c r="KFO5" s="815"/>
      <c r="KFP5" s="815"/>
      <c r="KFQ5" s="815"/>
      <c r="KFR5" s="815"/>
      <c r="KFS5" s="815"/>
      <c r="KFT5" s="815"/>
      <c r="KFU5" s="815"/>
      <c r="KFV5" s="815"/>
      <c r="KFW5" s="815"/>
      <c r="KFX5" s="815"/>
      <c r="KFY5" s="815"/>
      <c r="KFZ5" s="815"/>
      <c r="KGA5" s="815"/>
      <c r="KGB5" s="815"/>
      <c r="KGC5" s="815"/>
      <c r="KGD5" s="815"/>
      <c r="KGE5" s="815"/>
      <c r="KGF5" s="815"/>
      <c r="KGG5" s="815"/>
      <c r="KGH5" s="815"/>
      <c r="KGI5" s="815"/>
      <c r="KGJ5" s="815"/>
      <c r="KGK5" s="815"/>
      <c r="KGL5" s="815"/>
      <c r="KGM5" s="815"/>
      <c r="KGN5" s="815"/>
      <c r="KGO5" s="815"/>
      <c r="KGP5" s="815"/>
      <c r="KGQ5" s="815"/>
      <c r="KGR5" s="815"/>
      <c r="KGS5" s="815"/>
      <c r="KGT5" s="815"/>
      <c r="KGU5" s="815"/>
      <c r="KGV5" s="815"/>
      <c r="KGW5" s="815"/>
      <c r="KGX5" s="815"/>
      <c r="KGY5" s="815"/>
      <c r="KGZ5" s="815"/>
      <c r="KHA5" s="815"/>
      <c r="KHB5" s="815"/>
      <c r="KHC5" s="815"/>
      <c r="KHD5" s="815"/>
      <c r="KHE5" s="815"/>
      <c r="KHF5" s="815"/>
      <c r="KHG5" s="815"/>
      <c r="KHH5" s="815"/>
      <c r="KHI5" s="815"/>
      <c r="KHJ5" s="815"/>
      <c r="KHK5" s="815"/>
      <c r="KHL5" s="815"/>
      <c r="KHM5" s="815"/>
      <c r="KHN5" s="815"/>
      <c r="KHO5" s="815"/>
      <c r="KHP5" s="815"/>
      <c r="KHQ5" s="815"/>
      <c r="KHR5" s="815"/>
      <c r="KHS5" s="815"/>
      <c r="KHT5" s="815"/>
      <c r="KHU5" s="815"/>
      <c r="KHV5" s="815"/>
      <c r="KHW5" s="815"/>
      <c r="KHX5" s="815"/>
      <c r="KHY5" s="815"/>
      <c r="KHZ5" s="815"/>
      <c r="KIA5" s="815"/>
      <c r="KIB5" s="815"/>
      <c r="KIC5" s="815"/>
      <c r="KID5" s="815"/>
      <c r="KIE5" s="815"/>
      <c r="KIF5" s="815"/>
      <c r="KIG5" s="815"/>
      <c r="KIH5" s="815"/>
      <c r="KII5" s="815"/>
      <c r="KIJ5" s="815"/>
      <c r="KIK5" s="815"/>
      <c r="KIL5" s="815"/>
      <c r="KIM5" s="815"/>
      <c r="KIN5" s="815"/>
      <c r="KIO5" s="815"/>
      <c r="KIP5" s="815"/>
      <c r="KIQ5" s="815"/>
      <c r="KIR5" s="815"/>
      <c r="KIS5" s="815"/>
      <c r="KIT5" s="815"/>
      <c r="KIU5" s="815"/>
      <c r="KIV5" s="815"/>
      <c r="KIW5" s="815"/>
      <c r="KIX5" s="815"/>
      <c r="KIY5" s="815"/>
      <c r="KIZ5" s="815"/>
      <c r="KJA5" s="815"/>
      <c r="KJB5" s="815"/>
      <c r="KJC5" s="815"/>
      <c r="KJD5" s="815"/>
      <c r="KJE5" s="815"/>
      <c r="KJF5" s="815"/>
      <c r="KJG5" s="815"/>
      <c r="KJH5" s="815"/>
      <c r="KJI5" s="815"/>
      <c r="KJJ5" s="815"/>
      <c r="KJK5" s="815"/>
      <c r="KJL5" s="815"/>
      <c r="KJM5" s="815"/>
      <c r="KJN5" s="815"/>
      <c r="KJO5" s="815"/>
      <c r="KJP5" s="815"/>
      <c r="KJQ5" s="815"/>
      <c r="KJR5" s="815"/>
      <c r="KJS5" s="815"/>
      <c r="KJT5" s="815"/>
      <c r="KJU5" s="815"/>
      <c r="KJV5" s="815"/>
      <c r="KJW5" s="815"/>
      <c r="KJX5" s="815"/>
      <c r="KJY5" s="815"/>
      <c r="KJZ5" s="815"/>
      <c r="KKA5" s="815"/>
      <c r="KKB5" s="815"/>
      <c r="KKC5" s="815"/>
      <c r="KKD5" s="815"/>
      <c r="KKE5" s="815"/>
      <c r="KKF5" s="815"/>
      <c r="KKG5" s="815"/>
      <c r="KKH5" s="815"/>
      <c r="KKI5" s="815"/>
      <c r="KKJ5" s="815"/>
      <c r="KKK5" s="815"/>
      <c r="KKL5" s="815"/>
      <c r="KKM5" s="815"/>
      <c r="KKN5" s="815"/>
      <c r="KKO5" s="815"/>
      <c r="KKP5" s="815"/>
      <c r="KKQ5" s="815"/>
      <c r="KKR5" s="815"/>
      <c r="KKS5" s="815"/>
      <c r="KKT5" s="815"/>
      <c r="KKU5" s="815"/>
      <c r="KKV5" s="815"/>
      <c r="KKW5" s="815"/>
      <c r="KKX5" s="815"/>
      <c r="KKY5" s="815"/>
      <c r="KKZ5" s="815"/>
      <c r="KLA5" s="815"/>
      <c r="KLB5" s="815"/>
      <c r="KLC5" s="815"/>
      <c r="KLD5" s="815"/>
      <c r="KLE5" s="815"/>
      <c r="KLF5" s="815"/>
      <c r="KLG5" s="815"/>
      <c r="KLH5" s="815"/>
      <c r="KLI5" s="815"/>
      <c r="KLJ5" s="815"/>
      <c r="KLK5" s="815"/>
      <c r="KLL5" s="815"/>
      <c r="KLM5" s="815"/>
      <c r="KLN5" s="815"/>
      <c r="KLO5" s="815"/>
      <c r="KLP5" s="815"/>
      <c r="KLQ5" s="815"/>
      <c r="KLR5" s="815"/>
      <c r="KLS5" s="815"/>
      <c r="KLT5" s="815"/>
      <c r="KLU5" s="815"/>
      <c r="KLV5" s="815"/>
      <c r="KLW5" s="815"/>
      <c r="KLX5" s="815"/>
      <c r="KLY5" s="815"/>
      <c r="KLZ5" s="815"/>
      <c r="KMA5" s="815"/>
      <c r="KMB5" s="815"/>
      <c r="KMC5" s="815"/>
      <c r="KMD5" s="815"/>
      <c r="KME5" s="815"/>
      <c r="KMF5" s="815"/>
      <c r="KMG5" s="815"/>
      <c r="KMH5" s="815"/>
      <c r="KMI5" s="815"/>
      <c r="KMJ5" s="815"/>
      <c r="KMK5" s="815"/>
      <c r="KML5" s="815"/>
      <c r="KMM5" s="815"/>
      <c r="KMN5" s="815"/>
      <c r="KMO5" s="815"/>
      <c r="KMP5" s="815"/>
      <c r="KMQ5" s="815"/>
      <c r="KMR5" s="815"/>
      <c r="KMS5" s="815"/>
      <c r="KMT5" s="815"/>
      <c r="KMU5" s="815"/>
      <c r="KMV5" s="815"/>
      <c r="KMW5" s="815"/>
      <c r="KMX5" s="815"/>
      <c r="KMY5" s="815"/>
      <c r="KMZ5" s="815"/>
      <c r="KNA5" s="815"/>
      <c r="KNB5" s="815"/>
      <c r="KNC5" s="815"/>
      <c r="KND5" s="815"/>
      <c r="KNE5" s="815"/>
      <c r="KNF5" s="815"/>
      <c r="KNG5" s="815"/>
      <c r="KNH5" s="815"/>
      <c r="KNI5" s="815"/>
      <c r="KNJ5" s="815"/>
      <c r="KNK5" s="815"/>
      <c r="KNL5" s="815"/>
      <c r="KNM5" s="815"/>
      <c r="KNN5" s="815"/>
      <c r="KNO5" s="815"/>
      <c r="KNP5" s="815"/>
      <c r="KNQ5" s="815"/>
      <c r="KNR5" s="815"/>
      <c r="KNS5" s="815"/>
      <c r="KNT5" s="815"/>
      <c r="KNU5" s="815"/>
      <c r="KNV5" s="815"/>
      <c r="KNW5" s="815"/>
      <c r="KNX5" s="815"/>
      <c r="KNY5" s="815"/>
      <c r="KNZ5" s="815"/>
      <c r="KOA5" s="815"/>
      <c r="KOB5" s="815"/>
      <c r="KOC5" s="815"/>
      <c r="KOD5" s="815"/>
      <c r="KOE5" s="815"/>
      <c r="KOF5" s="815"/>
      <c r="KOG5" s="815"/>
      <c r="KOH5" s="815"/>
      <c r="KOI5" s="815"/>
      <c r="KOJ5" s="815"/>
      <c r="KOK5" s="815"/>
      <c r="KOL5" s="815"/>
      <c r="KOM5" s="815"/>
      <c r="KON5" s="815"/>
      <c r="KOO5" s="815"/>
      <c r="KOP5" s="815"/>
      <c r="KOQ5" s="815"/>
      <c r="KOR5" s="815"/>
      <c r="KOS5" s="815"/>
      <c r="KOT5" s="815"/>
      <c r="KOU5" s="815"/>
      <c r="KOV5" s="815"/>
      <c r="KOW5" s="815"/>
      <c r="KOX5" s="815"/>
      <c r="KOY5" s="815"/>
      <c r="KOZ5" s="815"/>
      <c r="KPA5" s="815"/>
      <c r="KPB5" s="815"/>
      <c r="KPC5" s="815"/>
      <c r="KPD5" s="815"/>
      <c r="KPE5" s="815"/>
      <c r="KPF5" s="815"/>
      <c r="KPG5" s="815"/>
      <c r="KPH5" s="815"/>
      <c r="KPI5" s="815"/>
      <c r="KPJ5" s="815"/>
      <c r="KPK5" s="815"/>
      <c r="KPL5" s="815"/>
      <c r="KPM5" s="815"/>
      <c r="KPN5" s="815"/>
      <c r="KPO5" s="815"/>
      <c r="KPP5" s="815"/>
      <c r="KPQ5" s="815"/>
      <c r="KPR5" s="815"/>
      <c r="KPS5" s="815"/>
      <c r="KPT5" s="815"/>
      <c r="KPU5" s="815"/>
      <c r="KPV5" s="815"/>
      <c r="KPW5" s="815"/>
      <c r="KPX5" s="815"/>
      <c r="KPY5" s="815"/>
      <c r="KPZ5" s="815"/>
      <c r="KQA5" s="815"/>
      <c r="KQB5" s="815"/>
      <c r="KQC5" s="815"/>
      <c r="KQD5" s="815"/>
      <c r="KQE5" s="815"/>
      <c r="KQF5" s="815"/>
      <c r="KQG5" s="815"/>
      <c r="KQH5" s="815"/>
      <c r="KQI5" s="815"/>
      <c r="KQJ5" s="815"/>
      <c r="KQK5" s="815"/>
      <c r="KQL5" s="815"/>
      <c r="KQM5" s="815"/>
      <c r="KQN5" s="815"/>
      <c r="KQO5" s="815"/>
      <c r="KQP5" s="815"/>
      <c r="KQQ5" s="815"/>
      <c r="KQR5" s="815"/>
      <c r="KQS5" s="815"/>
      <c r="KQT5" s="815"/>
      <c r="KQU5" s="815"/>
      <c r="KQV5" s="815"/>
      <c r="KQW5" s="815"/>
      <c r="KQX5" s="815"/>
      <c r="KQY5" s="815"/>
      <c r="KQZ5" s="815"/>
      <c r="KRA5" s="815"/>
      <c r="KRB5" s="815"/>
      <c r="KRC5" s="815"/>
      <c r="KRD5" s="815"/>
      <c r="KRE5" s="815"/>
      <c r="KRF5" s="815"/>
      <c r="KRG5" s="815"/>
      <c r="KRH5" s="815"/>
      <c r="KRI5" s="815"/>
      <c r="KRJ5" s="815"/>
      <c r="KRK5" s="815"/>
      <c r="KRL5" s="815"/>
      <c r="KRM5" s="815"/>
      <c r="KRN5" s="815"/>
      <c r="KRO5" s="815"/>
      <c r="KRP5" s="815"/>
      <c r="KRQ5" s="815"/>
      <c r="KRR5" s="815"/>
      <c r="KRS5" s="815"/>
      <c r="KRT5" s="815"/>
      <c r="KRU5" s="815"/>
      <c r="KRV5" s="815"/>
      <c r="KRW5" s="815"/>
      <c r="KRX5" s="815"/>
      <c r="KRY5" s="815"/>
      <c r="KRZ5" s="815"/>
      <c r="KSA5" s="815"/>
      <c r="KSB5" s="815"/>
      <c r="KSC5" s="815"/>
      <c r="KSD5" s="815"/>
      <c r="KSE5" s="815"/>
      <c r="KSF5" s="815"/>
      <c r="KSG5" s="815"/>
      <c r="KSH5" s="815"/>
      <c r="KSI5" s="815"/>
      <c r="KSJ5" s="815"/>
      <c r="KSK5" s="815"/>
      <c r="KSL5" s="815"/>
      <c r="KSM5" s="815"/>
      <c r="KSN5" s="815"/>
      <c r="KSO5" s="815"/>
      <c r="KSP5" s="815"/>
      <c r="KSQ5" s="815"/>
      <c r="KSR5" s="815"/>
      <c r="KSS5" s="815"/>
      <c r="KST5" s="815"/>
      <c r="KSU5" s="815"/>
      <c r="KSV5" s="815"/>
      <c r="KSW5" s="815"/>
      <c r="KSX5" s="815"/>
      <c r="KSY5" s="815"/>
      <c r="KSZ5" s="815"/>
      <c r="KTA5" s="815"/>
      <c r="KTB5" s="815"/>
      <c r="KTC5" s="815"/>
      <c r="KTD5" s="815"/>
      <c r="KTE5" s="815"/>
      <c r="KTF5" s="815"/>
      <c r="KTG5" s="815"/>
      <c r="KTH5" s="815"/>
      <c r="KTI5" s="815"/>
      <c r="KTJ5" s="815"/>
      <c r="KTK5" s="815"/>
      <c r="KTL5" s="815"/>
      <c r="KTM5" s="815"/>
      <c r="KTN5" s="815"/>
      <c r="KTO5" s="815"/>
      <c r="KTP5" s="815"/>
      <c r="KTQ5" s="815"/>
      <c r="KTR5" s="815"/>
      <c r="KTS5" s="815"/>
      <c r="KTT5" s="815"/>
      <c r="KTU5" s="815"/>
      <c r="KTV5" s="815"/>
      <c r="KTW5" s="815"/>
      <c r="KTX5" s="815"/>
      <c r="KTY5" s="815"/>
      <c r="KTZ5" s="815"/>
      <c r="KUA5" s="815"/>
      <c r="KUB5" s="815"/>
      <c r="KUC5" s="815"/>
      <c r="KUD5" s="815"/>
      <c r="KUE5" s="815"/>
      <c r="KUF5" s="815"/>
      <c r="KUG5" s="815"/>
      <c r="KUH5" s="815"/>
      <c r="KUI5" s="815"/>
      <c r="KUJ5" s="815"/>
      <c r="KUK5" s="815"/>
      <c r="KUL5" s="815"/>
      <c r="KUM5" s="815"/>
      <c r="KUN5" s="815"/>
      <c r="KUO5" s="815"/>
      <c r="KUP5" s="815"/>
      <c r="KUQ5" s="815"/>
      <c r="KUR5" s="815"/>
      <c r="KUS5" s="815"/>
      <c r="KUT5" s="815"/>
      <c r="KUU5" s="815"/>
      <c r="KUV5" s="815"/>
      <c r="KUW5" s="815"/>
      <c r="KUX5" s="815"/>
      <c r="KUY5" s="815"/>
      <c r="KUZ5" s="815"/>
      <c r="KVA5" s="815"/>
      <c r="KVB5" s="815"/>
      <c r="KVC5" s="815"/>
      <c r="KVD5" s="815"/>
      <c r="KVE5" s="815"/>
      <c r="KVF5" s="815"/>
      <c r="KVG5" s="815"/>
      <c r="KVH5" s="815"/>
      <c r="KVI5" s="815"/>
      <c r="KVJ5" s="815"/>
      <c r="KVK5" s="815"/>
      <c r="KVL5" s="815"/>
      <c r="KVM5" s="815"/>
      <c r="KVN5" s="815"/>
      <c r="KVO5" s="815"/>
      <c r="KVP5" s="815"/>
      <c r="KVQ5" s="815"/>
      <c r="KVR5" s="815"/>
      <c r="KVS5" s="815"/>
      <c r="KVT5" s="815"/>
      <c r="KVU5" s="815"/>
      <c r="KVV5" s="815"/>
      <c r="KVW5" s="815"/>
      <c r="KVX5" s="815"/>
      <c r="KVY5" s="815"/>
      <c r="KVZ5" s="815"/>
      <c r="KWA5" s="815"/>
      <c r="KWB5" s="815"/>
      <c r="KWC5" s="815"/>
      <c r="KWD5" s="815"/>
      <c r="KWE5" s="815"/>
      <c r="KWF5" s="815"/>
      <c r="KWG5" s="815"/>
      <c r="KWH5" s="815"/>
      <c r="KWI5" s="815"/>
      <c r="KWJ5" s="815"/>
      <c r="KWK5" s="815"/>
      <c r="KWL5" s="815"/>
      <c r="KWM5" s="815"/>
      <c r="KWN5" s="815"/>
      <c r="KWO5" s="815"/>
      <c r="KWP5" s="815"/>
      <c r="KWQ5" s="815"/>
      <c r="KWR5" s="815"/>
      <c r="KWS5" s="815"/>
      <c r="KWT5" s="815"/>
      <c r="KWU5" s="815"/>
      <c r="KWV5" s="815"/>
      <c r="KWW5" s="815"/>
      <c r="KWX5" s="815"/>
      <c r="KWY5" s="815"/>
      <c r="KWZ5" s="815"/>
      <c r="KXA5" s="815"/>
      <c r="KXB5" s="815"/>
      <c r="KXC5" s="815"/>
      <c r="KXD5" s="815"/>
      <c r="KXE5" s="815"/>
      <c r="KXF5" s="815"/>
      <c r="KXG5" s="815"/>
      <c r="KXH5" s="815"/>
      <c r="KXI5" s="815"/>
      <c r="KXJ5" s="815"/>
      <c r="KXK5" s="815"/>
      <c r="KXL5" s="815"/>
      <c r="KXM5" s="815"/>
      <c r="KXN5" s="815"/>
      <c r="KXO5" s="815"/>
      <c r="KXP5" s="815"/>
      <c r="KXQ5" s="815"/>
      <c r="KXR5" s="815"/>
      <c r="KXS5" s="815"/>
      <c r="KXT5" s="815"/>
      <c r="KXU5" s="815"/>
      <c r="KXV5" s="815"/>
      <c r="KXW5" s="815"/>
      <c r="KXX5" s="815"/>
      <c r="KXY5" s="815"/>
      <c r="KXZ5" s="815"/>
      <c r="KYA5" s="815"/>
      <c r="KYB5" s="815"/>
      <c r="KYC5" s="815"/>
      <c r="KYD5" s="815"/>
      <c r="KYE5" s="815"/>
      <c r="KYF5" s="815"/>
      <c r="KYG5" s="815"/>
      <c r="KYH5" s="815"/>
      <c r="KYI5" s="815"/>
      <c r="KYJ5" s="815"/>
      <c r="KYK5" s="815"/>
      <c r="KYL5" s="815"/>
      <c r="KYM5" s="815"/>
      <c r="KYN5" s="815"/>
      <c r="KYO5" s="815"/>
      <c r="KYP5" s="815"/>
      <c r="KYQ5" s="815"/>
      <c r="KYR5" s="815"/>
      <c r="KYS5" s="815"/>
      <c r="KYT5" s="815"/>
      <c r="KYU5" s="815"/>
      <c r="KYV5" s="815"/>
      <c r="KYW5" s="815"/>
      <c r="KYX5" s="815"/>
      <c r="KYY5" s="815"/>
      <c r="KYZ5" s="815"/>
      <c r="KZA5" s="815"/>
      <c r="KZB5" s="815"/>
      <c r="KZC5" s="815"/>
      <c r="KZD5" s="815"/>
      <c r="KZE5" s="815"/>
      <c r="KZF5" s="815"/>
      <c r="KZG5" s="815"/>
      <c r="KZH5" s="815"/>
      <c r="KZI5" s="815"/>
      <c r="KZJ5" s="815"/>
      <c r="KZK5" s="815"/>
      <c r="KZL5" s="815"/>
      <c r="KZM5" s="815"/>
      <c r="KZN5" s="815"/>
      <c r="KZO5" s="815"/>
      <c r="KZP5" s="815"/>
      <c r="KZQ5" s="815"/>
      <c r="KZR5" s="815"/>
      <c r="KZS5" s="815"/>
      <c r="KZT5" s="815"/>
      <c r="KZU5" s="815"/>
      <c r="KZV5" s="815"/>
      <c r="KZW5" s="815"/>
      <c r="KZX5" s="815"/>
      <c r="KZY5" s="815"/>
      <c r="KZZ5" s="815"/>
      <c r="LAA5" s="815"/>
      <c r="LAB5" s="815"/>
      <c r="LAC5" s="815"/>
      <c r="LAD5" s="815"/>
      <c r="LAE5" s="815"/>
      <c r="LAF5" s="815"/>
      <c r="LAG5" s="815"/>
      <c r="LAH5" s="815"/>
      <c r="LAI5" s="815"/>
      <c r="LAJ5" s="815"/>
      <c r="LAK5" s="815"/>
      <c r="LAL5" s="815"/>
      <c r="LAM5" s="815"/>
      <c r="LAN5" s="815"/>
      <c r="LAO5" s="815"/>
      <c r="LAP5" s="815"/>
      <c r="LAQ5" s="815"/>
      <c r="LAR5" s="815"/>
      <c r="LAS5" s="815"/>
      <c r="LAT5" s="815"/>
      <c r="LAU5" s="815"/>
      <c r="LAV5" s="815"/>
      <c r="LAW5" s="815"/>
      <c r="LAX5" s="815"/>
      <c r="LAY5" s="815"/>
      <c r="LAZ5" s="815"/>
      <c r="LBA5" s="815"/>
      <c r="LBB5" s="815"/>
      <c r="LBC5" s="815"/>
      <c r="LBD5" s="815"/>
      <c r="LBE5" s="815"/>
      <c r="LBF5" s="815"/>
      <c r="LBG5" s="815"/>
      <c r="LBH5" s="815"/>
      <c r="LBI5" s="815"/>
      <c r="LBJ5" s="815"/>
      <c r="LBK5" s="815"/>
      <c r="LBL5" s="815"/>
      <c r="LBM5" s="815"/>
      <c r="LBN5" s="815"/>
      <c r="LBO5" s="815"/>
      <c r="LBP5" s="815"/>
      <c r="LBQ5" s="815"/>
      <c r="LBR5" s="815"/>
      <c r="LBS5" s="815"/>
      <c r="LBT5" s="815"/>
      <c r="LBU5" s="815"/>
      <c r="LBV5" s="815"/>
      <c r="LBW5" s="815"/>
      <c r="LBX5" s="815"/>
      <c r="LBY5" s="815"/>
      <c r="LBZ5" s="815"/>
      <c r="LCA5" s="815"/>
      <c r="LCB5" s="815"/>
      <c r="LCC5" s="815"/>
      <c r="LCD5" s="815"/>
      <c r="LCE5" s="815"/>
      <c r="LCF5" s="815"/>
      <c r="LCG5" s="815"/>
      <c r="LCH5" s="815"/>
      <c r="LCI5" s="815"/>
      <c r="LCJ5" s="815"/>
      <c r="LCK5" s="815"/>
      <c r="LCL5" s="815"/>
      <c r="LCM5" s="815"/>
      <c r="LCN5" s="815"/>
      <c r="LCO5" s="815"/>
      <c r="LCP5" s="815"/>
      <c r="LCQ5" s="815"/>
      <c r="LCR5" s="815"/>
      <c r="LCS5" s="815"/>
      <c r="LCT5" s="815"/>
      <c r="LCU5" s="815"/>
      <c r="LCV5" s="815"/>
      <c r="LCW5" s="815"/>
      <c r="LCX5" s="815"/>
      <c r="LCY5" s="815"/>
      <c r="LCZ5" s="815"/>
      <c r="LDA5" s="815"/>
      <c r="LDB5" s="815"/>
      <c r="LDC5" s="815"/>
      <c r="LDD5" s="815"/>
      <c r="LDE5" s="815"/>
      <c r="LDF5" s="815"/>
      <c r="LDG5" s="815"/>
      <c r="LDH5" s="815"/>
      <c r="LDI5" s="815"/>
      <c r="LDJ5" s="815"/>
      <c r="LDK5" s="815"/>
      <c r="LDL5" s="815"/>
      <c r="LDM5" s="815"/>
      <c r="LDN5" s="815"/>
      <c r="LDO5" s="815"/>
      <c r="LDP5" s="815"/>
      <c r="LDQ5" s="815"/>
      <c r="LDR5" s="815"/>
      <c r="LDS5" s="815"/>
      <c r="LDT5" s="815"/>
      <c r="LDU5" s="815"/>
      <c r="LDV5" s="815"/>
      <c r="LDW5" s="815"/>
      <c r="LDX5" s="815"/>
      <c r="LDY5" s="815"/>
      <c r="LDZ5" s="815"/>
      <c r="LEA5" s="815"/>
      <c r="LEB5" s="815"/>
      <c r="LEC5" s="815"/>
      <c r="LED5" s="815"/>
      <c r="LEE5" s="815"/>
      <c r="LEF5" s="815"/>
      <c r="LEG5" s="815"/>
      <c r="LEH5" s="815"/>
      <c r="LEI5" s="815"/>
      <c r="LEJ5" s="815"/>
      <c r="LEK5" s="815"/>
      <c r="LEL5" s="815"/>
      <c r="LEM5" s="815"/>
      <c r="LEN5" s="815"/>
      <c r="LEO5" s="815"/>
      <c r="LEP5" s="815"/>
      <c r="LEQ5" s="815"/>
      <c r="LER5" s="815"/>
      <c r="LES5" s="815"/>
      <c r="LET5" s="815"/>
      <c r="LEU5" s="815"/>
      <c r="LEV5" s="815"/>
      <c r="LEW5" s="815"/>
      <c r="LEX5" s="815"/>
      <c r="LEY5" s="815"/>
      <c r="LEZ5" s="815"/>
      <c r="LFA5" s="815"/>
      <c r="LFB5" s="815"/>
      <c r="LFC5" s="815"/>
      <c r="LFD5" s="815"/>
      <c r="LFE5" s="815"/>
      <c r="LFF5" s="815"/>
      <c r="LFG5" s="815"/>
      <c r="LFH5" s="815"/>
      <c r="LFI5" s="815"/>
      <c r="LFJ5" s="815"/>
      <c r="LFK5" s="815"/>
      <c r="LFL5" s="815"/>
      <c r="LFM5" s="815"/>
      <c r="LFN5" s="815"/>
      <c r="LFO5" s="815"/>
      <c r="LFP5" s="815"/>
      <c r="LFQ5" s="815"/>
      <c r="LFR5" s="815"/>
      <c r="LFS5" s="815"/>
      <c r="LFT5" s="815"/>
      <c r="LFU5" s="815"/>
      <c r="LFV5" s="815"/>
      <c r="LFW5" s="815"/>
      <c r="LFX5" s="815"/>
      <c r="LFY5" s="815"/>
      <c r="LFZ5" s="815"/>
      <c r="LGA5" s="815"/>
      <c r="LGB5" s="815"/>
      <c r="LGC5" s="815"/>
      <c r="LGD5" s="815"/>
      <c r="LGE5" s="815"/>
      <c r="LGF5" s="815"/>
      <c r="LGG5" s="815"/>
      <c r="LGH5" s="815"/>
      <c r="LGI5" s="815"/>
      <c r="LGJ5" s="815"/>
      <c r="LGK5" s="815"/>
      <c r="LGL5" s="815"/>
      <c r="LGM5" s="815"/>
      <c r="LGN5" s="815"/>
      <c r="LGO5" s="815"/>
      <c r="LGP5" s="815"/>
      <c r="LGQ5" s="815"/>
      <c r="LGR5" s="815"/>
      <c r="LGS5" s="815"/>
      <c r="LGT5" s="815"/>
      <c r="LGU5" s="815"/>
      <c r="LGV5" s="815"/>
      <c r="LGW5" s="815"/>
      <c r="LGX5" s="815"/>
      <c r="LGY5" s="815"/>
      <c r="LGZ5" s="815"/>
      <c r="LHA5" s="815"/>
      <c r="LHB5" s="815"/>
      <c r="LHC5" s="815"/>
      <c r="LHD5" s="815"/>
      <c r="LHE5" s="815"/>
      <c r="LHF5" s="815"/>
      <c r="LHG5" s="815"/>
      <c r="LHH5" s="815"/>
      <c r="LHI5" s="815"/>
      <c r="LHJ5" s="815"/>
      <c r="LHK5" s="815"/>
      <c r="LHL5" s="815"/>
      <c r="LHM5" s="815"/>
      <c r="LHN5" s="815"/>
      <c r="LHO5" s="815"/>
      <c r="LHP5" s="815"/>
      <c r="LHQ5" s="815"/>
      <c r="LHR5" s="815"/>
      <c r="LHS5" s="815"/>
      <c r="LHT5" s="815"/>
      <c r="LHU5" s="815"/>
      <c r="LHV5" s="815"/>
      <c r="LHW5" s="815"/>
      <c r="LHX5" s="815"/>
      <c r="LHY5" s="815"/>
      <c r="LHZ5" s="815"/>
      <c r="LIA5" s="815"/>
      <c r="LIB5" s="815"/>
      <c r="LIC5" s="815"/>
      <c r="LID5" s="815"/>
      <c r="LIE5" s="815"/>
      <c r="LIF5" s="815"/>
      <c r="LIG5" s="815"/>
      <c r="LIH5" s="815"/>
      <c r="LII5" s="815"/>
      <c r="LIJ5" s="815"/>
      <c r="LIK5" s="815"/>
      <c r="LIL5" s="815"/>
      <c r="LIM5" s="815"/>
      <c r="LIN5" s="815"/>
      <c r="LIO5" s="815"/>
      <c r="LIP5" s="815"/>
      <c r="LIQ5" s="815"/>
      <c r="LIR5" s="815"/>
      <c r="LIS5" s="815"/>
      <c r="LIT5" s="815"/>
      <c r="LIU5" s="815"/>
      <c r="LIV5" s="815"/>
      <c r="LIW5" s="815"/>
      <c r="LIX5" s="815"/>
      <c r="LIY5" s="815"/>
      <c r="LIZ5" s="815"/>
      <c r="LJA5" s="815"/>
      <c r="LJB5" s="815"/>
      <c r="LJC5" s="815"/>
      <c r="LJD5" s="815"/>
      <c r="LJE5" s="815"/>
      <c r="LJF5" s="815"/>
      <c r="LJG5" s="815"/>
      <c r="LJH5" s="815"/>
      <c r="LJI5" s="815"/>
      <c r="LJJ5" s="815"/>
      <c r="LJK5" s="815"/>
      <c r="LJL5" s="815"/>
      <c r="LJM5" s="815"/>
      <c r="LJN5" s="815"/>
      <c r="LJO5" s="815"/>
      <c r="LJP5" s="815"/>
      <c r="LJQ5" s="815"/>
      <c r="LJR5" s="815"/>
      <c r="LJS5" s="815"/>
      <c r="LJT5" s="815"/>
      <c r="LJU5" s="815"/>
      <c r="LJV5" s="815"/>
      <c r="LJW5" s="815"/>
      <c r="LJX5" s="815"/>
      <c r="LJY5" s="815"/>
      <c r="LJZ5" s="815"/>
      <c r="LKA5" s="815"/>
      <c r="LKB5" s="815"/>
      <c r="LKC5" s="815"/>
      <c r="LKD5" s="815"/>
      <c r="LKE5" s="815"/>
      <c r="LKF5" s="815"/>
      <c r="LKG5" s="815"/>
      <c r="LKH5" s="815"/>
      <c r="LKI5" s="815"/>
      <c r="LKJ5" s="815"/>
      <c r="LKK5" s="815"/>
      <c r="LKL5" s="815"/>
      <c r="LKM5" s="815"/>
      <c r="LKN5" s="815"/>
      <c r="LKO5" s="815"/>
      <c r="LKP5" s="815"/>
      <c r="LKQ5" s="815"/>
      <c r="LKR5" s="815"/>
      <c r="LKS5" s="815"/>
      <c r="LKT5" s="815"/>
      <c r="LKU5" s="815"/>
      <c r="LKV5" s="815"/>
      <c r="LKW5" s="815"/>
      <c r="LKX5" s="815"/>
      <c r="LKY5" s="815"/>
      <c r="LKZ5" s="815"/>
      <c r="LLA5" s="815"/>
      <c r="LLB5" s="815"/>
      <c r="LLC5" s="815"/>
      <c r="LLD5" s="815"/>
      <c r="LLE5" s="815"/>
      <c r="LLF5" s="815"/>
      <c r="LLG5" s="815"/>
      <c r="LLH5" s="815"/>
      <c r="LLI5" s="815"/>
      <c r="LLJ5" s="815"/>
      <c r="LLK5" s="815"/>
      <c r="LLL5" s="815"/>
      <c r="LLM5" s="815"/>
      <c r="LLN5" s="815"/>
      <c r="LLO5" s="815"/>
      <c r="LLP5" s="815"/>
      <c r="LLQ5" s="815"/>
      <c r="LLR5" s="815"/>
      <c r="LLS5" s="815"/>
      <c r="LLT5" s="815"/>
      <c r="LLU5" s="815"/>
      <c r="LLV5" s="815"/>
      <c r="LLW5" s="815"/>
      <c r="LLX5" s="815"/>
      <c r="LLY5" s="815"/>
      <c r="LLZ5" s="815"/>
      <c r="LMA5" s="815"/>
      <c r="LMB5" s="815"/>
      <c r="LMC5" s="815"/>
      <c r="LMD5" s="815"/>
      <c r="LME5" s="815"/>
      <c r="LMF5" s="815"/>
      <c r="LMG5" s="815"/>
      <c r="LMH5" s="815"/>
      <c r="LMI5" s="815"/>
      <c r="LMJ5" s="815"/>
      <c r="LMK5" s="815"/>
      <c r="LML5" s="815"/>
      <c r="LMM5" s="815"/>
      <c r="LMN5" s="815"/>
      <c r="LMO5" s="815"/>
      <c r="LMP5" s="815"/>
      <c r="LMQ5" s="815"/>
      <c r="LMR5" s="815"/>
      <c r="LMS5" s="815"/>
      <c r="LMT5" s="815"/>
      <c r="LMU5" s="815"/>
      <c r="LMV5" s="815"/>
      <c r="LMW5" s="815"/>
      <c r="LMX5" s="815"/>
      <c r="LMY5" s="815"/>
      <c r="LMZ5" s="815"/>
      <c r="LNA5" s="815"/>
      <c r="LNB5" s="815"/>
      <c r="LNC5" s="815"/>
      <c r="LND5" s="815"/>
      <c r="LNE5" s="815"/>
      <c r="LNF5" s="815"/>
      <c r="LNG5" s="815"/>
      <c r="LNH5" s="815"/>
      <c r="LNI5" s="815"/>
      <c r="LNJ5" s="815"/>
      <c r="LNK5" s="815"/>
      <c r="LNL5" s="815"/>
      <c r="LNM5" s="815"/>
      <c r="LNN5" s="815"/>
      <c r="LNO5" s="815"/>
      <c r="LNP5" s="815"/>
      <c r="LNQ5" s="815"/>
      <c r="LNR5" s="815"/>
      <c r="LNS5" s="815"/>
      <c r="LNT5" s="815"/>
      <c r="LNU5" s="815"/>
      <c r="LNV5" s="815"/>
      <c r="LNW5" s="815"/>
      <c r="LNX5" s="815"/>
      <c r="LNY5" s="815"/>
      <c r="LNZ5" s="815"/>
      <c r="LOA5" s="815"/>
      <c r="LOB5" s="815"/>
      <c r="LOC5" s="815"/>
      <c r="LOD5" s="815"/>
      <c r="LOE5" s="815"/>
      <c r="LOF5" s="815"/>
      <c r="LOG5" s="815"/>
      <c r="LOH5" s="815"/>
      <c r="LOI5" s="815"/>
      <c r="LOJ5" s="815"/>
      <c r="LOK5" s="815"/>
      <c r="LOL5" s="815"/>
      <c r="LOM5" s="815"/>
      <c r="LON5" s="815"/>
      <c r="LOO5" s="815"/>
      <c r="LOP5" s="815"/>
      <c r="LOQ5" s="815"/>
      <c r="LOR5" s="815"/>
      <c r="LOS5" s="815"/>
      <c r="LOT5" s="815"/>
      <c r="LOU5" s="815"/>
      <c r="LOV5" s="815"/>
      <c r="LOW5" s="815"/>
      <c r="LOX5" s="815"/>
      <c r="LOY5" s="815"/>
      <c r="LOZ5" s="815"/>
      <c r="LPA5" s="815"/>
      <c r="LPB5" s="815"/>
      <c r="LPC5" s="815"/>
      <c r="LPD5" s="815"/>
      <c r="LPE5" s="815"/>
      <c r="LPF5" s="815"/>
      <c r="LPG5" s="815"/>
      <c r="LPH5" s="815"/>
      <c r="LPI5" s="815"/>
      <c r="LPJ5" s="815"/>
      <c r="LPK5" s="815"/>
      <c r="LPL5" s="815"/>
      <c r="LPM5" s="815"/>
      <c r="LPN5" s="815"/>
      <c r="LPO5" s="815"/>
      <c r="LPP5" s="815"/>
      <c r="LPQ5" s="815"/>
      <c r="LPR5" s="815"/>
      <c r="LPS5" s="815"/>
      <c r="LPT5" s="815"/>
      <c r="LPU5" s="815"/>
      <c r="LPV5" s="815"/>
      <c r="LPW5" s="815"/>
      <c r="LPX5" s="815"/>
      <c r="LPY5" s="815"/>
      <c r="LPZ5" s="815"/>
      <c r="LQA5" s="815"/>
      <c r="LQB5" s="815"/>
      <c r="LQC5" s="815"/>
      <c r="LQD5" s="815"/>
      <c r="LQE5" s="815"/>
      <c r="LQF5" s="815"/>
      <c r="LQG5" s="815"/>
      <c r="LQH5" s="815"/>
      <c r="LQI5" s="815"/>
      <c r="LQJ5" s="815"/>
      <c r="LQK5" s="815"/>
      <c r="LQL5" s="815"/>
      <c r="LQM5" s="815"/>
      <c r="LQN5" s="815"/>
      <c r="LQO5" s="815"/>
      <c r="LQP5" s="815"/>
      <c r="LQQ5" s="815"/>
      <c r="LQR5" s="815"/>
      <c r="LQS5" s="815"/>
      <c r="LQT5" s="815"/>
      <c r="LQU5" s="815"/>
      <c r="LQV5" s="815"/>
      <c r="LQW5" s="815"/>
      <c r="LQX5" s="815"/>
      <c r="LQY5" s="815"/>
      <c r="LQZ5" s="815"/>
      <c r="LRA5" s="815"/>
      <c r="LRB5" s="815"/>
      <c r="LRC5" s="815"/>
      <c r="LRD5" s="815"/>
      <c r="LRE5" s="815"/>
      <c r="LRF5" s="815"/>
      <c r="LRG5" s="815"/>
      <c r="LRH5" s="815"/>
      <c r="LRI5" s="815"/>
      <c r="LRJ5" s="815"/>
      <c r="LRK5" s="815"/>
      <c r="LRL5" s="815"/>
      <c r="LRM5" s="815"/>
      <c r="LRN5" s="815"/>
      <c r="LRO5" s="815"/>
      <c r="LRP5" s="815"/>
      <c r="LRQ5" s="815"/>
      <c r="LRR5" s="815"/>
      <c r="LRS5" s="815"/>
      <c r="LRT5" s="815"/>
      <c r="LRU5" s="815"/>
      <c r="LRV5" s="815"/>
      <c r="LRW5" s="815"/>
      <c r="LRX5" s="815"/>
      <c r="LRY5" s="815"/>
      <c r="LRZ5" s="815"/>
      <c r="LSA5" s="815"/>
      <c r="LSB5" s="815"/>
      <c r="LSC5" s="815"/>
      <c r="LSD5" s="815"/>
      <c r="LSE5" s="815"/>
      <c r="LSF5" s="815"/>
      <c r="LSG5" s="815"/>
      <c r="LSH5" s="815"/>
      <c r="LSI5" s="815"/>
      <c r="LSJ5" s="815"/>
      <c r="LSK5" s="815"/>
      <c r="LSL5" s="815"/>
      <c r="LSM5" s="815"/>
      <c r="LSN5" s="815"/>
      <c r="LSO5" s="815"/>
      <c r="LSP5" s="815"/>
      <c r="LSQ5" s="815"/>
      <c r="LSR5" s="815"/>
      <c r="LSS5" s="815"/>
      <c r="LST5" s="815"/>
      <c r="LSU5" s="815"/>
      <c r="LSV5" s="815"/>
      <c r="LSW5" s="815"/>
      <c r="LSX5" s="815"/>
      <c r="LSY5" s="815"/>
      <c r="LSZ5" s="815"/>
      <c r="LTA5" s="815"/>
      <c r="LTB5" s="815"/>
      <c r="LTC5" s="815"/>
      <c r="LTD5" s="815"/>
      <c r="LTE5" s="815"/>
      <c r="LTF5" s="815"/>
      <c r="LTG5" s="815"/>
      <c r="LTH5" s="815"/>
      <c r="LTI5" s="815"/>
      <c r="LTJ5" s="815"/>
      <c r="LTK5" s="815"/>
      <c r="LTL5" s="815"/>
      <c r="LTM5" s="815"/>
      <c r="LTN5" s="815"/>
      <c r="LTO5" s="815"/>
      <c r="LTP5" s="815"/>
      <c r="LTQ5" s="815"/>
      <c r="LTR5" s="815"/>
      <c r="LTS5" s="815"/>
      <c r="LTT5" s="815"/>
      <c r="LTU5" s="815"/>
      <c r="LTV5" s="815"/>
      <c r="LTW5" s="815"/>
      <c r="LTX5" s="815"/>
      <c r="LTY5" s="815"/>
      <c r="LTZ5" s="815"/>
      <c r="LUA5" s="815"/>
      <c r="LUB5" s="815"/>
      <c r="LUC5" s="815"/>
      <c r="LUD5" s="815"/>
      <c r="LUE5" s="815"/>
      <c r="LUF5" s="815"/>
      <c r="LUG5" s="815"/>
      <c r="LUH5" s="815"/>
      <c r="LUI5" s="815"/>
      <c r="LUJ5" s="815"/>
      <c r="LUK5" s="815"/>
      <c r="LUL5" s="815"/>
      <c r="LUM5" s="815"/>
      <c r="LUN5" s="815"/>
      <c r="LUO5" s="815"/>
      <c r="LUP5" s="815"/>
      <c r="LUQ5" s="815"/>
      <c r="LUR5" s="815"/>
      <c r="LUS5" s="815"/>
      <c r="LUT5" s="815"/>
      <c r="LUU5" s="815"/>
      <c r="LUV5" s="815"/>
      <c r="LUW5" s="815"/>
      <c r="LUX5" s="815"/>
      <c r="LUY5" s="815"/>
      <c r="LUZ5" s="815"/>
      <c r="LVA5" s="815"/>
      <c r="LVB5" s="815"/>
      <c r="LVC5" s="815"/>
      <c r="LVD5" s="815"/>
      <c r="LVE5" s="815"/>
      <c r="LVF5" s="815"/>
      <c r="LVG5" s="815"/>
      <c r="LVH5" s="815"/>
      <c r="LVI5" s="815"/>
      <c r="LVJ5" s="815"/>
      <c r="LVK5" s="815"/>
      <c r="LVL5" s="815"/>
      <c r="LVM5" s="815"/>
      <c r="LVN5" s="815"/>
      <c r="LVO5" s="815"/>
      <c r="LVP5" s="815"/>
      <c r="LVQ5" s="815"/>
      <c r="LVR5" s="815"/>
      <c r="LVS5" s="815"/>
      <c r="LVT5" s="815"/>
      <c r="LVU5" s="815"/>
      <c r="LVV5" s="815"/>
      <c r="LVW5" s="815"/>
      <c r="LVX5" s="815"/>
      <c r="LVY5" s="815"/>
      <c r="LVZ5" s="815"/>
      <c r="LWA5" s="815"/>
      <c r="LWB5" s="815"/>
      <c r="LWC5" s="815"/>
      <c r="LWD5" s="815"/>
      <c r="LWE5" s="815"/>
      <c r="LWF5" s="815"/>
      <c r="LWG5" s="815"/>
      <c r="LWH5" s="815"/>
      <c r="LWI5" s="815"/>
      <c r="LWJ5" s="815"/>
      <c r="LWK5" s="815"/>
      <c r="LWL5" s="815"/>
      <c r="LWM5" s="815"/>
      <c r="LWN5" s="815"/>
      <c r="LWO5" s="815"/>
      <c r="LWP5" s="815"/>
      <c r="LWQ5" s="815"/>
      <c r="LWR5" s="815"/>
      <c r="LWS5" s="815"/>
      <c r="LWT5" s="815"/>
      <c r="LWU5" s="815"/>
      <c r="LWV5" s="815"/>
      <c r="LWW5" s="815"/>
      <c r="LWX5" s="815"/>
      <c r="LWY5" s="815"/>
      <c r="LWZ5" s="815"/>
      <c r="LXA5" s="815"/>
      <c r="LXB5" s="815"/>
      <c r="LXC5" s="815"/>
      <c r="LXD5" s="815"/>
      <c r="LXE5" s="815"/>
      <c r="LXF5" s="815"/>
      <c r="LXG5" s="815"/>
      <c r="LXH5" s="815"/>
      <c r="LXI5" s="815"/>
      <c r="LXJ5" s="815"/>
      <c r="LXK5" s="815"/>
      <c r="LXL5" s="815"/>
      <c r="LXM5" s="815"/>
      <c r="LXN5" s="815"/>
      <c r="LXO5" s="815"/>
      <c r="LXP5" s="815"/>
      <c r="LXQ5" s="815"/>
      <c r="LXR5" s="815"/>
      <c r="LXS5" s="815"/>
      <c r="LXT5" s="815"/>
      <c r="LXU5" s="815"/>
      <c r="LXV5" s="815"/>
      <c r="LXW5" s="815"/>
      <c r="LXX5" s="815"/>
      <c r="LXY5" s="815"/>
      <c r="LXZ5" s="815"/>
      <c r="LYA5" s="815"/>
      <c r="LYB5" s="815"/>
      <c r="LYC5" s="815"/>
      <c r="LYD5" s="815"/>
      <c r="LYE5" s="815"/>
      <c r="LYF5" s="815"/>
      <c r="LYG5" s="815"/>
      <c r="LYH5" s="815"/>
      <c r="LYI5" s="815"/>
      <c r="LYJ5" s="815"/>
      <c r="LYK5" s="815"/>
      <c r="LYL5" s="815"/>
      <c r="LYM5" s="815"/>
      <c r="LYN5" s="815"/>
      <c r="LYO5" s="815"/>
      <c r="LYP5" s="815"/>
      <c r="LYQ5" s="815"/>
      <c r="LYR5" s="815"/>
      <c r="LYS5" s="815"/>
      <c r="LYT5" s="815"/>
      <c r="LYU5" s="815"/>
      <c r="LYV5" s="815"/>
      <c r="LYW5" s="815"/>
      <c r="LYX5" s="815"/>
      <c r="LYY5" s="815"/>
      <c r="LYZ5" s="815"/>
      <c r="LZA5" s="815"/>
      <c r="LZB5" s="815"/>
      <c r="LZC5" s="815"/>
      <c r="LZD5" s="815"/>
      <c r="LZE5" s="815"/>
      <c r="LZF5" s="815"/>
      <c r="LZG5" s="815"/>
      <c r="LZH5" s="815"/>
      <c r="LZI5" s="815"/>
      <c r="LZJ5" s="815"/>
      <c r="LZK5" s="815"/>
      <c r="LZL5" s="815"/>
      <c r="LZM5" s="815"/>
      <c r="LZN5" s="815"/>
      <c r="LZO5" s="815"/>
      <c r="LZP5" s="815"/>
      <c r="LZQ5" s="815"/>
      <c r="LZR5" s="815"/>
      <c r="LZS5" s="815"/>
      <c r="LZT5" s="815"/>
      <c r="LZU5" s="815"/>
      <c r="LZV5" s="815"/>
      <c r="LZW5" s="815"/>
      <c r="LZX5" s="815"/>
      <c r="LZY5" s="815"/>
      <c r="LZZ5" s="815"/>
      <c r="MAA5" s="815"/>
      <c r="MAB5" s="815"/>
      <c r="MAC5" s="815"/>
      <c r="MAD5" s="815"/>
      <c r="MAE5" s="815"/>
      <c r="MAF5" s="815"/>
      <c r="MAG5" s="815"/>
      <c r="MAH5" s="815"/>
      <c r="MAI5" s="815"/>
      <c r="MAJ5" s="815"/>
      <c r="MAK5" s="815"/>
      <c r="MAL5" s="815"/>
      <c r="MAM5" s="815"/>
      <c r="MAN5" s="815"/>
      <c r="MAO5" s="815"/>
      <c r="MAP5" s="815"/>
      <c r="MAQ5" s="815"/>
      <c r="MAR5" s="815"/>
      <c r="MAS5" s="815"/>
      <c r="MAT5" s="815"/>
      <c r="MAU5" s="815"/>
      <c r="MAV5" s="815"/>
      <c r="MAW5" s="815"/>
      <c r="MAX5" s="815"/>
      <c r="MAY5" s="815"/>
      <c r="MAZ5" s="815"/>
      <c r="MBA5" s="815"/>
      <c r="MBB5" s="815"/>
      <c r="MBC5" s="815"/>
      <c r="MBD5" s="815"/>
      <c r="MBE5" s="815"/>
      <c r="MBF5" s="815"/>
      <c r="MBG5" s="815"/>
      <c r="MBH5" s="815"/>
      <c r="MBI5" s="815"/>
      <c r="MBJ5" s="815"/>
      <c r="MBK5" s="815"/>
      <c r="MBL5" s="815"/>
      <c r="MBM5" s="815"/>
      <c r="MBN5" s="815"/>
      <c r="MBO5" s="815"/>
      <c r="MBP5" s="815"/>
      <c r="MBQ5" s="815"/>
      <c r="MBR5" s="815"/>
      <c r="MBS5" s="815"/>
      <c r="MBT5" s="815"/>
      <c r="MBU5" s="815"/>
      <c r="MBV5" s="815"/>
      <c r="MBW5" s="815"/>
      <c r="MBX5" s="815"/>
      <c r="MBY5" s="815"/>
      <c r="MBZ5" s="815"/>
      <c r="MCA5" s="815"/>
      <c r="MCB5" s="815"/>
      <c r="MCC5" s="815"/>
      <c r="MCD5" s="815"/>
      <c r="MCE5" s="815"/>
      <c r="MCF5" s="815"/>
      <c r="MCG5" s="815"/>
      <c r="MCH5" s="815"/>
      <c r="MCI5" s="815"/>
      <c r="MCJ5" s="815"/>
      <c r="MCK5" s="815"/>
      <c r="MCL5" s="815"/>
      <c r="MCM5" s="815"/>
      <c r="MCN5" s="815"/>
      <c r="MCO5" s="815"/>
      <c r="MCP5" s="815"/>
      <c r="MCQ5" s="815"/>
      <c r="MCR5" s="815"/>
      <c r="MCS5" s="815"/>
      <c r="MCT5" s="815"/>
      <c r="MCU5" s="815"/>
      <c r="MCV5" s="815"/>
      <c r="MCW5" s="815"/>
      <c r="MCX5" s="815"/>
      <c r="MCY5" s="815"/>
      <c r="MCZ5" s="815"/>
      <c r="MDA5" s="815"/>
      <c r="MDB5" s="815"/>
      <c r="MDC5" s="815"/>
      <c r="MDD5" s="815"/>
      <c r="MDE5" s="815"/>
      <c r="MDF5" s="815"/>
      <c r="MDG5" s="815"/>
      <c r="MDH5" s="815"/>
      <c r="MDI5" s="815"/>
      <c r="MDJ5" s="815"/>
      <c r="MDK5" s="815"/>
      <c r="MDL5" s="815"/>
      <c r="MDM5" s="815"/>
      <c r="MDN5" s="815"/>
      <c r="MDO5" s="815"/>
      <c r="MDP5" s="815"/>
      <c r="MDQ5" s="815"/>
      <c r="MDR5" s="815"/>
      <c r="MDS5" s="815"/>
      <c r="MDT5" s="815"/>
      <c r="MDU5" s="815"/>
      <c r="MDV5" s="815"/>
      <c r="MDW5" s="815"/>
      <c r="MDX5" s="815"/>
      <c r="MDY5" s="815"/>
      <c r="MDZ5" s="815"/>
      <c r="MEA5" s="815"/>
      <c r="MEB5" s="815"/>
      <c r="MEC5" s="815"/>
      <c r="MED5" s="815"/>
      <c r="MEE5" s="815"/>
      <c r="MEF5" s="815"/>
      <c r="MEG5" s="815"/>
      <c r="MEH5" s="815"/>
      <c r="MEI5" s="815"/>
      <c r="MEJ5" s="815"/>
      <c r="MEK5" s="815"/>
      <c r="MEL5" s="815"/>
      <c r="MEM5" s="815"/>
      <c r="MEN5" s="815"/>
      <c r="MEO5" s="815"/>
      <c r="MEP5" s="815"/>
      <c r="MEQ5" s="815"/>
      <c r="MER5" s="815"/>
      <c r="MES5" s="815"/>
      <c r="MET5" s="815"/>
      <c r="MEU5" s="815"/>
      <c r="MEV5" s="815"/>
      <c r="MEW5" s="815"/>
      <c r="MEX5" s="815"/>
      <c r="MEY5" s="815"/>
      <c r="MEZ5" s="815"/>
      <c r="MFA5" s="815"/>
      <c r="MFB5" s="815"/>
      <c r="MFC5" s="815"/>
      <c r="MFD5" s="815"/>
      <c r="MFE5" s="815"/>
      <c r="MFF5" s="815"/>
      <c r="MFG5" s="815"/>
      <c r="MFH5" s="815"/>
      <c r="MFI5" s="815"/>
      <c r="MFJ5" s="815"/>
      <c r="MFK5" s="815"/>
      <c r="MFL5" s="815"/>
      <c r="MFM5" s="815"/>
      <c r="MFN5" s="815"/>
      <c r="MFO5" s="815"/>
      <c r="MFP5" s="815"/>
      <c r="MFQ5" s="815"/>
      <c r="MFR5" s="815"/>
      <c r="MFS5" s="815"/>
      <c r="MFT5" s="815"/>
      <c r="MFU5" s="815"/>
      <c r="MFV5" s="815"/>
      <c r="MFW5" s="815"/>
      <c r="MFX5" s="815"/>
      <c r="MFY5" s="815"/>
      <c r="MFZ5" s="815"/>
      <c r="MGA5" s="815"/>
      <c r="MGB5" s="815"/>
      <c r="MGC5" s="815"/>
      <c r="MGD5" s="815"/>
      <c r="MGE5" s="815"/>
      <c r="MGF5" s="815"/>
      <c r="MGG5" s="815"/>
      <c r="MGH5" s="815"/>
      <c r="MGI5" s="815"/>
      <c r="MGJ5" s="815"/>
      <c r="MGK5" s="815"/>
      <c r="MGL5" s="815"/>
      <c r="MGM5" s="815"/>
      <c r="MGN5" s="815"/>
      <c r="MGO5" s="815"/>
      <c r="MGP5" s="815"/>
      <c r="MGQ5" s="815"/>
      <c r="MGR5" s="815"/>
      <c r="MGS5" s="815"/>
      <c r="MGT5" s="815"/>
      <c r="MGU5" s="815"/>
      <c r="MGV5" s="815"/>
      <c r="MGW5" s="815"/>
      <c r="MGX5" s="815"/>
      <c r="MGY5" s="815"/>
      <c r="MGZ5" s="815"/>
      <c r="MHA5" s="815"/>
      <c r="MHB5" s="815"/>
      <c r="MHC5" s="815"/>
      <c r="MHD5" s="815"/>
      <c r="MHE5" s="815"/>
      <c r="MHF5" s="815"/>
      <c r="MHG5" s="815"/>
      <c r="MHH5" s="815"/>
      <c r="MHI5" s="815"/>
      <c r="MHJ5" s="815"/>
      <c r="MHK5" s="815"/>
      <c r="MHL5" s="815"/>
      <c r="MHM5" s="815"/>
      <c r="MHN5" s="815"/>
      <c r="MHO5" s="815"/>
      <c r="MHP5" s="815"/>
      <c r="MHQ5" s="815"/>
      <c r="MHR5" s="815"/>
      <c r="MHS5" s="815"/>
      <c r="MHT5" s="815"/>
      <c r="MHU5" s="815"/>
      <c r="MHV5" s="815"/>
      <c r="MHW5" s="815"/>
      <c r="MHX5" s="815"/>
      <c r="MHY5" s="815"/>
      <c r="MHZ5" s="815"/>
      <c r="MIA5" s="815"/>
      <c r="MIB5" s="815"/>
      <c r="MIC5" s="815"/>
      <c r="MID5" s="815"/>
      <c r="MIE5" s="815"/>
      <c r="MIF5" s="815"/>
      <c r="MIG5" s="815"/>
      <c r="MIH5" s="815"/>
      <c r="MII5" s="815"/>
      <c r="MIJ5" s="815"/>
      <c r="MIK5" s="815"/>
      <c r="MIL5" s="815"/>
      <c r="MIM5" s="815"/>
      <c r="MIN5" s="815"/>
      <c r="MIO5" s="815"/>
      <c r="MIP5" s="815"/>
      <c r="MIQ5" s="815"/>
      <c r="MIR5" s="815"/>
      <c r="MIS5" s="815"/>
      <c r="MIT5" s="815"/>
      <c r="MIU5" s="815"/>
      <c r="MIV5" s="815"/>
      <c r="MIW5" s="815"/>
      <c r="MIX5" s="815"/>
      <c r="MIY5" s="815"/>
      <c r="MIZ5" s="815"/>
      <c r="MJA5" s="815"/>
      <c r="MJB5" s="815"/>
      <c r="MJC5" s="815"/>
      <c r="MJD5" s="815"/>
      <c r="MJE5" s="815"/>
      <c r="MJF5" s="815"/>
      <c r="MJG5" s="815"/>
      <c r="MJH5" s="815"/>
      <c r="MJI5" s="815"/>
      <c r="MJJ5" s="815"/>
      <c r="MJK5" s="815"/>
      <c r="MJL5" s="815"/>
      <c r="MJM5" s="815"/>
      <c r="MJN5" s="815"/>
      <c r="MJO5" s="815"/>
      <c r="MJP5" s="815"/>
      <c r="MJQ5" s="815"/>
      <c r="MJR5" s="815"/>
      <c r="MJS5" s="815"/>
      <c r="MJT5" s="815"/>
      <c r="MJU5" s="815"/>
      <c r="MJV5" s="815"/>
      <c r="MJW5" s="815"/>
      <c r="MJX5" s="815"/>
      <c r="MJY5" s="815"/>
      <c r="MJZ5" s="815"/>
      <c r="MKA5" s="815"/>
      <c r="MKB5" s="815"/>
      <c r="MKC5" s="815"/>
      <c r="MKD5" s="815"/>
      <c r="MKE5" s="815"/>
      <c r="MKF5" s="815"/>
      <c r="MKG5" s="815"/>
      <c r="MKH5" s="815"/>
      <c r="MKI5" s="815"/>
      <c r="MKJ5" s="815"/>
      <c r="MKK5" s="815"/>
      <c r="MKL5" s="815"/>
      <c r="MKM5" s="815"/>
      <c r="MKN5" s="815"/>
      <c r="MKO5" s="815"/>
      <c r="MKP5" s="815"/>
      <c r="MKQ5" s="815"/>
      <c r="MKR5" s="815"/>
      <c r="MKS5" s="815"/>
      <c r="MKT5" s="815"/>
      <c r="MKU5" s="815"/>
      <c r="MKV5" s="815"/>
      <c r="MKW5" s="815"/>
      <c r="MKX5" s="815"/>
      <c r="MKY5" s="815"/>
      <c r="MKZ5" s="815"/>
      <c r="MLA5" s="815"/>
      <c r="MLB5" s="815"/>
      <c r="MLC5" s="815"/>
      <c r="MLD5" s="815"/>
      <c r="MLE5" s="815"/>
      <c r="MLF5" s="815"/>
      <c r="MLG5" s="815"/>
      <c r="MLH5" s="815"/>
      <c r="MLI5" s="815"/>
      <c r="MLJ5" s="815"/>
      <c r="MLK5" s="815"/>
      <c r="MLL5" s="815"/>
      <c r="MLM5" s="815"/>
      <c r="MLN5" s="815"/>
      <c r="MLO5" s="815"/>
      <c r="MLP5" s="815"/>
      <c r="MLQ5" s="815"/>
      <c r="MLR5" s="815"/>
      <c r="MLS5" s="815"/>
      <c r="MLT5" s="815"/>
      <c r="MLU5" s="815"/>
      <c r="MLV5" s="815"/>
      <c r="MLW5" s="815"/>
      <c r="MLX5" s="815"/>
      <c r="MLY5" s="815"/>
      <c r="MLZ5" s="815"/>
      <c r="MMA5" s="815"/>
      <c r="MMB5" s="815"/>
      <c r="MMC5" s="815"/>
      <c r="MMD5" s="815"/>
      <c r="MME5" s="815"/>
      <c r="MMF5" s="815"/>
      <c r="MMG5" s="815"/>
      <c r="MMH5" s="815"/>
      <c r="MMI5" s="815"/>
      <c r="MMJ5" s="815"/>
      <c r="MMK5" s="815"/>
      <c r="MML5" s="815"/>
      <c r="MMM5" s="815"/>
      <c r="MMN5" s="815"/>
      <c r="MMO5" s="815"/>
      <c r="MMP5" s="815"/>
      <c r="MMQ5" s="815"/>
      <c r="MMR5" s="815"/>
      <c r="MMS5" s="815"/>
      <c r="MMT5" s="815"/>
      <c r="MMU5" s="815"/>
      <c r="MMV5" s="815"/>
      <c r="MMW5" s="815"/>
      <c r="MMX5" s="815"/>
      <c r="MMY5" s="815"/>
      <c r="MMZ5" s="815"/>
      <c r="MNA5" s="815"/>
      <c r="MNB5" s="815"/>
      <c r="MNC5" s="815"/>
      <c r="MND5" s="815"/>
      <c r="MNE5" s="815"/>
      <c r="MNF5" s="815"/>
      <c r="MNG5" s="815"/>
      <c r="MNH5" s="815"/>
      <c r="MNI5" s="815"/>
      <c r="MNJ5" s="815"/>
      <c r="MNK5" s="815"/>
      <c r="MNL5" s="815"/>
      <c r="MNM5" s="815"/>
      <c r="MNN5" s="815"/>
      <c r="MNO5" s="815"/>
      <c r="MNP5" s="815"/>
      <c r="MNQ5" s="815"/>
      <c r="MNR5" s="815"/>
      <c r="MNS5" s="815"/>
      <c r="MNT5" s="815"/>
      <c r="MNU5" s="815"/>
      <c r="MNV5" s="815"/>
      <c r="MNW5" s="815"/>
      <c r="MNX5" s="815"/>
      <c r="MNY5" s="815"/>
      <c r="MNZ5" s="815"/>
      <c r="MOA5" s="815"/>
      <c r="MOB5" s="815"/>
      <c r="MOC5" s="815"/>
      <c r="MOD5" s="815"/>
      <c r="MOE5" s="815"/>
      <c r="MOF5" s="815"/>
      <c r="MOG5" s="815"/>
      <c r="MOH5" s="815"/>
      <c r="MOI5" s="815"/>
      <c r="MOJ5" s="815"/>
      <c r="MOK5" s="815"/>
      <c r="MOL5" s="815"/>
      <c r="MOM5" s="815"/>
      <c r="MON5" s="815"/>
      <c r="MOO5" s="815"/>
      <c r="MOP5" s="815"/>
      <c r="MOQ5" s="815"/>
      <c r="MOR5" s="815"/>
      <c r="MOS5" s="815"/>
      <c r="MOT5" s="815"/>
      <c r="MOU5" s="815"/>
      <c r="MOV5" s="815"/>
      <c r="MOW5" s="815"/>
      <c r="MOX5" s="815"/>
      <c r="MOY5" s="815"/>
      <c r="MOZ5" s="815"/>
      <c r="MPA5" s="815"/>
      <c r="MPB5" s="815"/>
      <c r="MPC5" s="815"/>
      <c r="MPD5" s="815"/>
      <c r="MPE5" s="815"/>
      <c r="MPF5" s="815"/>
      <c r="MPG5" s="815"/>
      <c r="MPH5" s="815"/>
      <c r="MPI5" s="815"/>
      <c r="MPJ5" s="815"/>
      <c r="MPK5" s="815"/>
      <c r="MPL5" s="815"/>
      <c r="MPM5" s="815"/>
      <c r="MPN5" s="815"/>
      <c r="MPO5" s="815"/>
      <c r="MPP5" s="815"/>
      <c r="MPQ5" s="815"/>
      <c r="MPR5" s="815"/>
      <c r="MPS5" s="815"/>
      <c r="MPT5" s="815"/>
      <c r="MPU5" s="815"/>
      <c r="MPV5" s="815"/>
      <c r="MPW5" s="815"/>
      <c r="MPX5" s="815"/>
      <c r="MPY5" s="815"/>
      <c r="MPZ5" s="815"/>
      <c r="MQA5" s="815"/>
      <c r="MQB5" s="815"/>
      <c r="MQC5" s="815"/>
      <c r="MQD5" s="815"/>
      <c r="MQE5" s="815"/>
      <c r="MQF5" s="815"/>
      <c r="MQG5" s="815"/>
      <c r="MQH5" s="815"/>
      <c r="MQI5" s="815"/>
      <c r="MQJ5" s="815"/>
      <c r="MQK5" s="815"/>
      <c r="MQL5" s="815"/>
      <c r="MQM5" s="815"/>
      <c r="MQN5" s="815"/>
      <c r="MQO5" s="815"/>
      <c r="MQP5" s="815"/>
      <c r="MQQ5" s="815"/>
      <c r="MQR5" s="815"/>
      <c r="MQS5" s="815"/>
      <c r="MQT5" s="815"/>
      <c r="MQU5" s="815"/>
      <c r="MQV5" s="815"/>
      <c r="MQW5" s="815"/>
      <c r="MQX5" s="815"/>
      <c r="MQY5" s="815"/>
      <c r="MQZ5" s="815"/>
      <c r="MRA5" s="815"/>
      <c r="MRB5" s="815"/>
      <c r="MRC5" s="815"/>
      <c r="MRD5" s="815"/>
      <c r="MRE5" s="815"/>
      <c r="MRF5" s="815"/>
      <c r="MRG5" s="815"/>
      <c r="MRH5" s="815"/>
      <c r="MRI5" s="815"/>
      <c r="MRJ5" s="815"/>
      <c r="MRK5" s="815"/>
      <c r="MRL5" s="815"/>
      <c r="MRM5" s="815"/>
      <c r="MRN5" s="815"/>
      <c r="MRO5" s="815"/>
      <c r="MRP5" s="815"/>
      <c r="MRQ5" s="815"/>
      <c r="MRR5" s="815"/>
      <c r="MRS5" s="815"/>
      <c r="MRT5" s="815"/>
      <c r="MRU5" s="815"/>
      <c r="MRV5" s="815"/>
      <c r="MRW5" s="815"/>
      <c r="MRX5" s="815"/>
      <c r="MRY5" s="815"/>
      <c r="MRZ5" s="815"/>
      <c r="MSA5" s="815"/>
      <c r="MSB5" s="815"/>
      <c r="MSC5" s="815"/>
      <c r="MSD5" s="815"/>
      <c r="MSE5" s="815"/>
      <c r="MSF5" s="815"/>
      <c r="MSG5" s="815"/>
      <c r="MSH5" s="815"/>
      <c r="MSI5" s="815"/>
      <c r="MSJ5" s="815"/>
      <c r="MSK5" s="815"/>
      <c r="MSL5" s="815"/>
      <c r="MSM5" s="815"/>
      <c r="MSN5" s="815"/>
      <c r="MSO5" s="815"/>
      <c r="MSP5" s="815"/>
      <c r="MSQ5" s="815"/>
      <c r="MSR5" s="815"/>
      <c r="MSS5" s="815"/>
      <c r="MST5" s="815"/>
      <c r="MSU5" s="815"/>
      <c r="MSV5" s="815"/>
      <c r="MSW5" s="815"/>
      <c r="MSX5" s="815"/>
      <c r="MSY5" s="815"/>
      <c r="MSZ5" s="815"/>
      <c r="MTA5" s="815"/>
      <c r="MTB5" s="815"/>
      <c r="MTC5" s="815"/>
      <c r="MTD5" s="815"/>
      <c r="MTE5" s="815"/>
      <c r="MTF5" s="815"/>
      <c r="MTG5" s="815"/>
      <c r="MTH5" s="815"/>
      <c r="MTI5" s="815"/>
      <c r="MTJ5" s="815"/>
      <c r="MTK5" s="815"/>
      <c r="MTL5" s="815"/>
      <c r="MTM5" s="815"/>
      <c r="MTN5" s="815"/>
      <c r="MTO5" s="815"/>
      <c r="MTP5" s="815"/>
      <c r="MTQ5" s="815"/>
      <c r="MTR5" s="815"/>
      <c r="MTS5" s="815"/>
      <c r="MTT5" s="815"/>
      <c r="MTU5" s="815"/>
      <c r="MTV5" s="815"/>
      <c r="MTW5" s="815"/>
      <c r="MTX5" s="815"/>
      <c r="MTY5" s="815"/>
      <c r="MTZ5" s="815"/>
      <c r="MUA5" s="815"/>
      <c r="MUB5" s="815"/>
      <c r="MUC5" s="815"/>
      <c r="MUD5" s="815"/>
      <c r="MUE5" s="815"/>
      <c r="MUF5" s="815"/>
      <c r="MUG5" s="815"/>
      <c r="MUH5" s="815"/>
      <c r="MUI5" s="815"/>
      <c r="MUJ5" s="815"/>
      <c r="MUK5" s="815"/>
      <c r="MUL5" s="815"/>
      <c r="MUM5" s="815"/>
      <c r="MUN5" s="815"/>
      <c r="MUO5" s="815"/>
      <c r="MUP5" s="815"/>
      <c r="MUQ5" s="815"/>
      <c r="MUR5" s="815"/>
      <c r="MUS5" s="815"/>
      <c r="MUT5" s="815"/>
      <c r="MUU5" s="815"/>
      <c r="MUV5" s="815"/>
      <c r="MUW5" s="815"/>
      <c r="MUX5" s="815"/>
      <c r="MUY5" s="815"/>
      <c r="MUZ5" s="815"/>
      <c r="MVA5" s="815"/>
      <c r="MVB5" s="815"/>
      <c r="MVC5" s="815"/>
      <c r="MVD5" s="815"/>
      <c r="MVE5" s="815"/>
      <c r="MVF5" s="815"/>
      <c r="MVG5" s="815"/>
      <c r="MVH5" s="815"/>
      <c r="MVI5" s="815"/>
      <c r="MVJ5" s="815"/>
      <c r="MVK5" s="815"/>
      <c r="MVL5" s="815"/>
      <c r="MVM5" s="815"/>
      <c r="MVN5" s="815"/>
      <c r="MVO5" s="815"/>
      <c r="MVP5" s="815"/>
      <c r="MVQ5" s="815"/>
      <c r="MVR5" s="815"/>
      <c r="MVS5" s="815"/>
      <c r="MVT5" s="815"/>
      <c r="MVU5" s="815"/>
      <c r="MVV5" s="815"/>
      <c r="MVW5" s="815"/>
      <c r="MVX5" s="815"/>
      <c r="MVY5" s="815"/>
      <c r="MVZ5" s="815"/>
      <c r="MWA5" s="815"/>
      <c r="MWB5" s="815"/>
      <c r="MWC5" s="815"/>
      <c r="MWD5" s="815"/>
      <c r="MWE5" s="815"/>
      <c r="MWF5" s="815"/>
      <c r="MWG5" s="815"/>
      <c r="MWH5" s="815"/>
      <c r="MWI5" s="815"/>
      <c r="MWJ5" s="815"/>
      <c r="MWK5" s="815"/>
      <c r="MWL5" s="815"/>
      <c r="MWM5" s="815"/>
      <c r="MWN5" s="815"/>
      <c r="MWO5" s="815"/>
      <c r="MWP5" s="815"/>
      <c r="MWQ5" s="815"/>
      <c r="MWR5" s="815"/>
      <c r="MWS5" s="815"/>
      <c r="MWT5" s="815"/>
      <c r="MWU5" s="815"/>
      <c r="MWV5" s="815"/>
      <c r="MWW5" s="815"/>
      <c r="MWX5" s="815"/>
      <c r="MWY5" s="815"/>
      <c r="MWZ5" s="815"/>
      <c r="MXA5" s="815"/>
      <c r="MXB5" s="815"/>
      <c r="MXC5" s="815"/>
      <c r="MXD5" s="815"/>
      <c r="MXE5" s="815"/>
      <c r="MXF5" s="815"/>
      <c r="MXG5" s="815"/>
      <c r="MXH5" s="815"/>
      <c r="MXI5" s="815"/>
      <c r="MXJ5" s="815"/>
      <c r="MXK5" s="815"/>
      <c r="MXL5" s="815"/>
      <c r="MXM5" s="815"/>
      <c r="MXN5" s="815"/>
      <c r="MXO5" s="815"/>
      <c r="MXP5" s="815"/>
      <c r="MXQ5" s="815"/>
      <c r="MXR5" s="815"/>
      <c r="MXS5" s="815"/>
      <c r="MXT5" s="815"/>
      <c r="MXU5" s="815"/>
      <c r="MXV5" s="815"/>
      <c r="MXW5" s="815"/>
      <c r="MXX5" s="815"/>
      <c r="MXY5" s="815"/>
      <c r="MXZ5" s="815"/>
      <c r="MYA5" s="815"/>
      <c r="MYB5" s="815"/>
      <c r="MYC5" s="815"/>
      <c r="MYD5" s="815"/>
      <c r="MYE5" s="815"/>
      <c r="MYF5" s="815"/>
      <c r="MYG5" s="815"/>
      <c r="MYH5" s="815"/>
      <c r="MYI5" s="815"/>
      <c r="MYJ5" s="815"/>
      <c r="MYK5" s="815"/>
      <c r="MYL5" s="815"/>
      <c r="MYM5" s="815"/>
      <c r="MYN5" s="815"/>
      <c r="MYO5" s="815"/>
      <c r="MYP5" s="815"/>
      <c r="MYQ5" s="815"/>
      <c r="MYR5" s="815"/>
      <c r="MYS5" s="815"/>
      <c r="MYT5" s="815"/>
      <c r="MYU5" s="815"/>
      <c r="MYV5" s="815"/>
      <c r="MYW5" s="815"/>
      <c r="MYX5" s="815"/>
      <c r="MYY5" s="815"/>
      <c r="MYZ5" s="815"/>
      <c r="MZA5" s="815"/>
      <c r="MZB5" s="815"/>
      <c r="MZC5" s="815"/>
      <c r="MZD5" s="815"/>
      <c r="MZE5" s="815"/>
      <c r="MZF5" s="815"/>
      <c r="MZG5" s="815"/>
      <c r="MZH5" s="815"/>
      <c r="MZI5" s="815"/>
      <c r="MZJ5" s="815"/>
      <c r="MZK5" s="815"/>
      <c r="MZL5" s="815"/>
      <c r="MZM5" s="815"/>
      <c r="MZN5" s="815"/>
      <c r="MZO5" s="815"/>
      <c r="MZP5" s="815"/>
      <c r="MZQ5" s="815"/>
      <c r="MZR5" s="815"/>
      <c r="MZS5" s="815"/>
      <c r="MZT5" s="815"/>
      <c r="MZU5" s="815"/>
      <c r="MZV5" s="815"/>
      <c r="MZW5" s="815"/>
      <c r="MZX5" s="815"/>
      <c r="MZY5" s="815"/>
      <c r="MZZ5" s="815"/>
      <c r="NAA5" s="815"/>
      <c r="NAB5" s="815"/>
      <c r="NAC5" s="815"/>
      <c r="NAD5" s="815"/>
      <c r="NAE5" s="815"/>
      <c r="NAF5" s="815"/>
      <c r="NAG5" s="815"/>
      <c r="NAH5" s="815"/>
      <c r="NAI5" s="815"/>
      <c r="NAJ5" s="815"/>
      <c r="NAK5" s="815"/>
      <c r="NAL5" s="815"/>
      <c r="NAM5" s="815"/>
      <c r="NAN5" s="815"/>
      <c r="NAO5" s="815"/>
      <c r="NAP5" s="815"/>
      <c r="NAQ5" s="815"/>
      <c r="NAR5" s="815"/>
      <c r="NAS5" s="815"/>
      <c r="NAT5" s="815"/>
      <c r="NAU5" s="815"/>
      <c r="NAV5" s="815"/>
      <c r="NAW5" s="815"/>
      <c r="NAX5" s="815"/>
      <c r="NAY5" s="815"/>
      <c r="NAZ5" s="815"/>
      <c r="NBA5" s="815"/>
      <c r="NBB5" s="815"/>
      <c r="NBC5" s="815"/>
      <c r="NBD5" s="815"/>
      <c r="NBE5" s="815"/>
      <c r="NBF5" s="815"/>
      <c r="NBG5" s="815"/>
      <c r="NBH5" s="815"/>
      <c r="NBI5" s="815"/>
      <c r="NBJ5" s="815"/>
      <c r="NBK5" s="815"/>
      <c r="NBL5" s="815"/>
      <c r="NBM5" s="815"/>
      <c r="NBN5" s="815"/>
      <c r="NBO5" s="815"/>
      <c r="NBP5" s="815"/>
      <c r="NBQ5" s="815"/>
      <c r="NBR5" s="815"/>
      <c r="NBS5" s="815"/>
      <c r="NBT5" s="815"/>
      <c r="NBU5" s="815"/>
      <c r="NBV5" s="815"/>
      <c r="NBW5" s="815"/>
      <c r="NBX5" s="815"/>
      <c r="NBY5" s="815"/>
      <c r="NBZ5" s="815"/>
      <c r="NCA5" s="815"/>
      <c r="NCB5" s="815"/>
      <c r="NCC5" s="815"/>
      <c r="NCD5" s="815"/>
      <c r="NCE5" s="815"/>
      <c r="NCF5" s="815"/>
      <c r="NCG5" s="815"/>
      <c r="NCH5" s="815"/>
      <c r="NCI5" s="815"/>
      <c r="NCJ5" s="815"/>
      <c r="NCK5" s="815"/>
      <c r="NCL5" s="815"/>
      <c r="NCM5" s="815"/>
      <c r="NCN5" s="815"/>
      <c r="NCO5" s="815"/>
      <c r="NCP5" s="815"/>
      <c r="NCQ5" s="815"/>
      <c r="NCR5" s="815"/>
      <c r="NCS5" s="815"/>
      <c r="NCT5" s="815"/>
      <c r="NCU5" s="815"/>
      <c r="NCV5" s="815"/>
      <c r="NCW5" s="815"/>
      <c r="NCX5" s="815"/>
      <c r="NCY5" s="815"/>
      <c r="NCZ5" s="815"/>
      <c r="NDA5" s="815"/>
      <c r="NDB5" s="815"/>
      <c r="NDC5" s="815"/>
      <c r="NDD5" s="815"/>
      <c r="NDE5" s="815"/>
      <c r="NDF5" s="815"/>
      <c r="NDG5" s="815"/>
      <c r="NDH5" s="815"/>
      <c r="NDI5" s="815"/>
      <c r="NDJ5" s="815"/>
      <c r="NDK5" s="815"/>
      <c r="NDL5" s="815"/>
      <c r="NDM5" s="815"/>
      <c r="NDN5" s="815"/>
      <c r="NDO5" s="815"/>
      <c r="NDP5" s="815"/>
      <c r="NDQ5" s="815"/>
      <c r="NDR5" s="815"/>
      <c r="NDS5" s="815"/>
      <c r="NDT5" s="815"/>
      <c r="NDU5" s="815"/>
      <c r="NDV5" s="815"/>
      <c r="NDW5" s="815"/>
      <c r="NDX5" s="815"/>
      <c r="NDY5" s="815"/>
      <c r="NDZ5" s="815"/>
      <c r="NEA5" s="815"/>
      <c r="NEB5" s="815"/>
      <c r="NEC5" s="815"/>
      <c r="NED5" s="815"/>
      <c r="NEE5" s="815"/>
      <c r="NEF5" s="815"/>
      <c r="NEG5" s="815"/>
      <c r="NEH5" s="815"/>
      <c r="NEI5" s="815"/>
      <c r="NEJ5" s="815"/>
      <c r="NEK5" s="815"/>
      <c r="NEL5" s="815"/>
      <c r="NEM5" s="815"/>
      <c r="NEN5" s="815"/>
      <c r="NEO5" s="815"/>
      <c r="NEP5" s="815"/>
      <c r="NEQ5" s="815"/>
      <c r="NER5" s="815"/>
      <c r="NES5" s="815"/>
      <c r="NET5" s="815"/>
      <c r="NEU5" s="815"/>
      <c r="NEV5" s="815"/>
      <c r="NEW5" s="815"/>
      <c r="NEX5" s="815"/>
      <c r="NEY5" s="815"/>
      <c r="NEZ5" s="815"/>
      <c r="NFA5" s="815"/>
      <c r="NFB5" s="815"/>
      <c r="NFC5" s="815"/>
      <c r="NFD5" s="815"/>
      <c r="NFE5" s="815"/>
      <c r="NFF5" s="815"/>
      <c r="NFG5" s="815"/>
      <c r="NFH5" s="815"/>
      <c r="NFI5" s="815"/>
      <c r="NFJ5" s="815"/>
      <c r="NFK5" s="815"/>
      <c r="NFL5" s="815"/>
      <c r="NFM5" s="815"/>
      <c r="NFN5" s="815"/>
      <c r="NFO5" s="815"/>
      <c r="NFP5" s="815"/>
      <c r="NFQ5" s="815"/>
      <c r="NFR5" s="815"/>
      <c r="NFS5" s="815"/>
      <c r="NFT5" s="815"/>
      <c r="NFU5" s="815"/>
      <c r="NFV5" s="815"/>
      <c r="NFW5" s="815"/>
      <c r="NFX5" s="815"/>
      <c r="NFY5" s="815"/>
      <c r="NFZ5" s="815"/>
      <c r="NGA5" s="815"/>
      <c r="NGB5" s="815"/>
      <c r="NGC5" s="815"/>
      <c r="NGD5" s="815"/>
      <c r="NGE5" s="815"/>
      <c r="NGF5" s="815"/>
      <c r="NGG5" s="815"/>
      <c r="NGH5" s="815"/>
      <c r="NGI5" s="815"/>
      <c r="NGJ5" s="815"/>
      <c r="NGK5" s="815"/>
      <c r="NGL5" s="815"/>
      <c r="NGM5" s="815"/>
      <c r="NGN5" s="815"/>
      <c r="NGO5" s="815"/>
      <c r="NGP5" s="815"/>
      <c r="NGQ5" s="815"/>
      <c r="NGR5" s="815"/>
      <c r="NGS5" s="815"/>
      <c r="NGT5" s="815"/>
      <c r="NGU5" s="815"/>
      <c r="NGV5" s="815"/>
      <c r="NGW5" s="815"/>
      <c r="NGX5" s="815"/>
      <c r="NGY5" s="815"/>
      <c r="NGZ5" s="815"/>
      <c r="NHA5" s="815"/>
      <c r="NHB5" s="815"/>
      <c r="NHC5" s="815"/>
      <c r="NHD5" s="815"/>
      <c r="NHE5" s="815"/>
      <c r="NHF5" s="815"/>
      <c r="NHG5" s="815"/>
      <c r="NHH5" s="815"/>
      <c r="NHI5" s="815"/>
      <c r="NHJ5" s="815"/>
      <c r="NHK5" s="815"/>
      <c r="NHL5" s="815"/>
      <c r="NHM5" s="815"/>
      <c r="NHN5" s="815"/>
      <c r="NHO5" s="815"/>
      <c r="NHP5" s="815"/>
      <c r="NHQ5" s="815"/>
      <c r="NHR5" s="815"/>
      <c r="NHS5" s="815"/>
      <c r="NHT5" s="815"/>
      <c r="NHU5" s="815"/>
      <c r="NHV5" s="815"/>
      <c r="NHW5" s="815"/>
      <c r="NHX5" s="815"/>
      <c r="NHY5" s="815"/>
      <c r="NHZ5" s="815"/>
      <c r="NIA5" s="815"/>
      <c r="NIB5" s="815"/>
      <c r="NIC5" s="815"/>
      <c r="NID5" s="815"/>
      <c r="NIE5" s="815"/>
      <c r="NIF5" s="815"/>
      <c r="NIG5" s="815"/>
      <c r="NIH5" s="815"/>
      <c r="NII5" s="815"/>
      <c r="NIJ5" s="815"/>
      <c r="NIK5" s="815"/>
      <c r="NIL5" s="815"/>
      <c r="NIM5" s="815"/>
      <c r="NIN5" s="815"/>
      <c r="NIO5" s="815"/>
      <c r="NIP5" s="815"/>
      <c r="NIQ5" s="815"/>
      <c r="NIR5" s="815"/>
      <c r="NIS5" s="815"/>
      <c r="NIT5" s="815"/>
      <c r="NIU5" s="815"/>
      <c r="NIV5" s="815"/>
      <c r="NIW5" s="815"/>
      <c r="NIX5" s="815"/>
      <c r="NIY5" s="815"/>
      <c r="NIZ5" s="815"/>
      <c r="NJA5" s="815"/>
      <c r="NJB5" s="815"/>
      <c r="NJC5" s="815"/>
      <c r="NJD5" s="815"/>
      <c r="NJE5" s="815"/>
      <c r="NJF5" s="815"/>
      <c r="NJG5" s="815"/>
      <c r="NJH5" s="815"/>
      <c r="NJI5" s="815"/>
      <c r="NJJ5" s="815"/>
      <c r="NJK5" s="815"/>
      <c r="NJL5" s="815"/>
      <c r="NJM5" s="815"/>
      <c r="NJN5" s="815"/>
      <c r="NJO5" s="815"/>
      <c r="NJP5" s="815"/>
      <c r="NJQ5" s="815"/>
      <c r="NJR5" s="815"/>
      <c r="NJS5" s="815"/>
      <c r="NJT5" s="815"/>
      <c r="NJU5" s="815"/>
      <c r="NJV5" s="815"/>
      <c r="NJW5" s="815"/>
      <c r="NJX5" s="815"/>
      <c r="NJY5" s="815"/>
      <c r="NJZ5" s="815"/>
      <c r="NKA5" s="815"/>
      <c r="NKB5" s="815"/>
      <c r="NKC5" s="815"/>
      <c r="NKD5" s="815"/>
      <c r="NKE5" s="815"/>
      <c r="NKF5" s="815"/>
      <c r="NKG5" s="815"/>
      <c r="NKH5" s="815"/>
      <c r="NKI5" s="815"/>
      <c r="NKJ5" s="815"/>
      <c r="NKK5" s="815"/>
      <c r="NKL5" s="815"/>
      <c r="NKM5" s="815"/>
      <c r="NKN5" s="815"/>
      <c r="NKO5" s="815"/>
      <c r="NKP5" s="815"/>
      <c r="NKQ5" s="815"/>
      <c r="NKR5" s="815"/>
      <c r="NKS5" s="815"/>
      <c r="NKT5" s="815"/>
      <c r="NKU5" s="815"/>
      <c r="NKV5" s="815"/>
      <c r="NKW5" s="815"/>
      <c r="NKX5" s="815"/>
      <c r="NKY5" s="815"/>
      <c r="NKZ5" s="815"/>
      <c r="NLA5" s="815"/>
      <c r="NLB5" s="815"/>
      <c r="NLC5" s="815"/>
      <c r="NLD5" s="815"/>
      <c r="NLE5" s="815"/>
      <c r="NLF5" s="815"/>
      <c r="NLG5" s="815"/>
      <c r="NLH5" s="815"/>
      <c r="NLI5" s="815"/>
      <c r="NLJ5" s="815"/>
      <c r="NLK5" s="815"/>
      <c r="NLL5" s="815"/>
      <c r="NLM5" s="815"/>
      <c r="NLN5" s="815"/>
      <c r="NLO5" s="815"/>
      <c r="NLP5" s="815"/>
      <c r="NLQ5" s="815"/>
      <c r="NLR5" s="815"/>
      <c r="NLS5" s="815"/>
      <c r="NLT5" s="815"/>
      <c r="NLU5" s="815"/>
      <c r="NLV5" s="815"/>
      <c r="NLW5" s="815"/>
      <c r="NLX5" s="815"/>
      <c r="NLY5" s="815"/>
      <c r="NLZ5" s="815"/>
      <c r="NMA5" s="815"/>
      <c r="NMB5" s="815"/>
      <c r="NMC5" s="815"/>
      <c r="NMD5" s="815"/>
      <c r="NME5" s="815"/>
      <c r="NMF5" s="815"/>
      <c r="NMG5" s="815"/>
      <c r="NMH5" s="815"/>
      <c r="NMI5" s="815"/>
      <c r="NMJ5" s="815"/>
      <c r="NMK5" s="815"/>
      <c r="NML5" s="815"/>
      <c r="NMM5" s="815"/>
      <c r="NMN5" s="815"/>
      <c r="NMO5" s="815"/>
      <c r="NMP5" s="815"/>
      <c r="NMQ5" s="815"/>
      <c r="NMR5" s="815"/>
      <c r="NMS5" s="815"/>
      <c r="NMT5" s="815"/>
      <c r="NMU5" s="815"/>
      <c r="NMV5" s="815"/>
      <c r="NMW5" s="815"/>
      <c r="NMX5" s="815"/>
      <c r="NMY5" s="815"/>
      <c r="NMZ5" s="815"/>
      <c r="NNA5" s="815"/>
      <c r="NNB5" s="815"/>
      <c r="NNC5" s="815"/>
      <c r="NND5" s="815"/>
      <c r="NNE5" s="815"/>
      <c r="NNF5" s="815"/>
      <c r="NNG5" s="815"/>
      <c r="NNH5" s="815"/>
      <c r="NNI5" s="815"/>
      <c r="NNJ5" s="815"/>
      <c r="NNK5" s="815"/>
      <c r="NNL5" s="815"/>
      <c r="NNM5" s="815"/>
      <c r="NNN5" s="815"/>
      <c r="NNO5" s="815"/>
      <c r="NNP5" s="815"/>
      <c r="NNQ5" s="815"/>
      <c r="NNR5" s="815"/>
      <c r="NNS5" s="815"/>
      <c r="NNT5" s="815"/>
      <c r="NNU5" s="815"/>
      <c r="NNV5" s="815"/>
      <c r="NNW5" s="815"/>
      <c r="NNX5" s="815"/>
      <c r="NNY5" s="815"/>
      <c r="NNZ5" s="815"/>
      <c r="NOA5" s="815"/>
      <c r="NOB5" s="815"/>
      <c r="NOC5" s="815"/>
      <c r="NOD5" s="815"/>
      <c r="NOE5" s="815"/>
      <c r="NOF5" s="815"/>
      <c r="NOG5" s="815"/>
      <c r="NOH5" s="815"/>
      <c r="NOI5" s="815"/>
      <c r="NOJ5" s="815"/>
      <c r="NOK5" s="815"/>
      <c r="NOL5" s="815"/>
      <c r="NOM5" s="815"/>
      <c r="NON5" s="815"/>
      <c r="NOO5" s="815"/>
      <c r="NOP5" s="815"/>
      <c r="NOQ5" s="815"/>
      <c r="NOR5" s="815"/>
      <c r="NOS5" s="815"/>
      <c r="NOT5" s="815"/>
      <c r="NOU5" s="815"/>
      <c r="NOV5" s="815"/>
      <c r="NOW5" s="815"/>
      <c r="NOX5" s="815"/>
      <c r="NOY5" s="815"/>
      <c r="NOZ5" s="815"/>
      <c r="NPA5" s="815"/>
      <c r="NPB5" s="815"/>
      <c r="NPC5" s="815"/>
      <c r="NPD5" s="815"/>
      <c r="NPE5" s="815"/>
      <c r="NPF5" s="815"/>
      <c r="NPG5" s="815"/>
      <c r="NPH5" s="815"/>
      <c r="NPI5" s="815"/>
      <c r="NPJ5" s="815"/>
      <c r="NPK5" s="815"/>
      <c r="NPL5" s="815"/>
      <c r="NPM5" s="815"/>
      <c r="NPN5" s="815"/>
      <c r="NPO5" s="815"/>
      <c r="NPP5" s="815"/>
      <c r="NPQ5" s="815"/>
      <c r="NPR5" s="815"/>
      <c r="NPS5" s="815"/>
      <c r="NPT5" s="815"/>
      <c r="NPU5" s="815"/>
      <c r="NPV5" s="815"/>
      <c r="NPW5" s="815"/>
      <c r="NPX5" s="815"/>
      <c r="NPY5" s="815"/>
      <c r="NPZ5" s="815"/>
      <c r="NQA5" s="815"/>
      <c r="NQB5" s="815"/>
      <c r="NQC5" s="815"/>
      <c r="NQD5" s="815"/>
      <c r="NQE5" s="815"/>
      <c r="NQF5" s="815"/>
      <c r="NQG5" s="815"/>
      <c r="NQH5" s="815"/>
      <c r="NQI5" s="815"/>
      <c r="NQJ5" s="815"/>
      <c r="NQK5" s="815"/>
      <c r="NQL5" s="815"/>
      <c r="NQM5" s="815"/>
      <c r="NQN5" s="815"/>
      <c r="NQO5" s="815"/>
      <c r="NQP5" s="815"/>
      <c r="NQQ5" s="815"/>
      <c r="NQR5" s="815"/>
      <c r="NQS5" s="815"/>
      <c r="NQT5" s="815"/>
      <c r="NQU5" s="815"/>
      <c r="NQV5" s="815"/>
      <c r="NQW5" s="815"/>
      <c r="NQX5" s="815"/>
      <c r="NQY5" s="815"/>
      <c r="NQZ5" s="815"/>
      <c r="NRA5" s="815"/>
      <c r="NRB5" s="815"/>
      <c r="NRC5" s="815"/>
      <c r="NRD5" s="815"/>
      <c r="NRE5" s="815"/>
      <c r="NRF5" s="815"/>
      <c r="NRG5" s="815"/>
      <c r="NRH5" s="815"/>
      <c r="NRI5" s="815"/>
      <c r="NRJ5" s="815"/>
      <c r="NRK5" s="815"/>
      <c r="NRL5" s="815"/>
      <c r="NRM5" s="815"/>
      <c r="NRN5" s="815"/>
      <c r="NRO5" s="815"/>
      <c r="NRP5" s="815"/>
      <c r="NRQ5" s="815"/>
      <c r="NRR5" s="815"/>
      <c r="NRS5" s="815"/>
      <c r="NRT5" s="815"/>
      <c r="NRU5" s="815"/>
      <c r="NRV5" s="815"/>
      <c r="NRW5" s="815"/>
      <c r="NRX5" s="815"/>
      <c r="NRY5" s="815"/>
      <c r="NRZ5" s="815"/>
      <c r="NSA5" s="815"/>
      <c r="NSB5" s="815"/>
      <c r="NSC5" s="815"/>
      <c r="NSD5" s="815"/>
      <c r="NSE5" s="815"/>
      <c r="NSF5" s="815"/>
      <c r="NSG5" s="815"/>
      <c r="NSH5" s="815"/>
      <c r="NSI5" s="815"/>
      <c r="NSJ5" s="815"/>
      <c r="NSK5" s="815"/>
      <c r="NSL5" s="815"/>
      <c r="NSM5" s="815"/>
      <c r="NSN5" s="815"/>
      <c r="NSO5" s="815"/>
      <c r="NSP5" s="815"/>
      <c r="NSQ5" s="815"/>
      <c r="NSR5" s="815"/>
      <c r="NSS5" s="815"/>
      <c r="NST5" s="815"/>
      <c r="NSU5" s="815"/>
      <c r="NSV5" s="815"/>
      <c r="NSW5" s="815"/>
      <c r="NSX5" s="815"/>
      <c r="NSY5" s="815"/>
      <c r="NSZ5" s="815"/>
      <c r="NTA5" s="815"/>
      <c r="NTB5" s="815"/>
      <c r="NTC5" s="815"/>
      <c r="NTD5" s="815"/>
      <c r="NTE5" s="815"/>
      <c r="NTF5" s="815"/>
      <c r="NTG5" s="815"/>
      <c r="NTH5" s="815"/>
      <c r="NTI5" s="815"/>
      <c r="NTJ5" s="815"/>
      <c r="NTK5" s="815"/>
      <c r="NTL5" s="815"/>
      <c r="NTM5" s="815"/>
      <c r="NTN5" s="815"/>
      <c r="NTO5" s="815"/>
      <c r="NTP5" s="815"/>
      <c r="NTQ5" s="815"/>
      <c r="NTR5" s="815"/>
      <c r="NTS5" s="815"/>
      <c r="NTT5" s="815"/>
      <c r="NTU5" s="815"/>
      <c r="NTV5" s="815"/>
      <c r="NTW5" s="815"/>
      <c r="NTX5" s="815"/>
      <c r="NTY5" s="815"/>
      <c r="NTZ5" s="815"/>
      <c r="NUA5" s="815"/>
      <c r="NUB5" s="815"/>
      <c r="NUC5" s="815"/>
      <c r="NUD5" s="815"/>
      <c r="NUE5" s="815"/>
      <c r="NUF5" s="815"/>
      <c r="NUG5" s="815"/>
      <c r="NUH5" s="815"/>
      <c r="NUI5" s="815"/>
      <c r="NUJ5" s="815"/>
      <c r="NUK5" s="815"/>
      <c r="NUL5" s="815"/>
      <c r="NUM5" s="815"/>
      <c r="NUN5" s="815"/>
      <c r="NUO5" s="815"/>
      <c r="NUP5" s="815"/>
      <c r="NUQ5" s="815"/>
      <c r="NUR5" s="815"/>
      <c r="NUS5" s="815"/>
      <c r="NUT5" s="815"/>
      <c r="NUU5" s="815"/>
      <c r="NUV5" s="815"/>
      <c r="NUW5" s="815"/>
      <c r="NUX5" s="815"/>
      <c r="NUY5" s="815"/>
      <c r="NUZ5" s="815"/>
      <c r="NVA5" s="815"/>
      <c r="NVB5" s="815"/>
      <c r="NVC5" s="815"/>
      <c r="NVD5" s="815"/>
      <c r="NVE5" s="815"/>
      <c r="NVF5" s="815"/>
      <c r="NVG5" s="815"/>
      <c r="NVH5" s="815"/>
      <c r="NVI5" s="815"/>
      <c r="NVJ5" s="815"/>
      <c r="NVK5" s="815"/>
      <c r="NVL5" s="815"/>
      <c r="NVM5" s="815"/>
      <c r="NVN5" s="815"/>
      <c r="NVO5" s="815"/>
      <c r="NVP5" s="815"/>
      <c r="NVQ5" s="815"/>
      <c r="NVR5" s="815"/>
      <c r="NVS5" s="815"/>
      <c r="NVT5" s="815"/>
      <c r="NVU5" s="815"/>
      <c r="NVV5" s="815"/>
      <c r="NVW5" s="815"/>
      <c r="NVX5" s="815"/>
      <c r="NVY5" s="815"/>
      <c r="NVZ5" s="815"/>
      <c r="NWA5" s="815"/>
      <c r="NWB5" s="815"/>
      <c r="NWC5" s="815"/>
      <c r="NWD5" s="815"/>
      <c r="NWE5" s="815"/>
      <c r="NWF5" s="815"/>
      <c r="NWG5" s="815"/>
      <c r="NWH5" s="815"/>
      <c r="NWI5" s="815"/>
      <c r="NWJ5" s="815"/>
      <c r="NWK5" s="815"/>
      <c r="NWL5" s="815"/>
      <c r="NWM5" s="815"/>
      <c r="NWN5" s="815"/>
      <c r="NWO5" s="815"/>
      <c r="NWP5" s="815"/>
      <c r="NWQ5" s="815"/>
      <c r="NWR5" s="815"/>
      <c r="NWS5" s="815"/>
      <c r="NWT5" s="815"/>
      <c r="NWU5" s="815"/>
      <c r="NWV5" s="815"/>
      <c r="NWW5" s="815"/>
      <c r="NWX5" s="815"/>
      <c r="NWY5" s="815"/>
      <c r="NWZ5" s="815"/>
      <c r="NXA5" s="815"/>
      <c r="NXB5" s="815"/>
      <c r="NXC5" s="815"/>
      <c r="NXD5" s="815"/>
      <c r="NXE5" s="815"/>
      <c r="NXF5" s="815"/>
      <c r="NXG5" s="815"/>
      <c r="NXH5" s="815"/>
      <c r="NXI5" s="815"/>
      <c r="NXJ5" s="815"/>
      <c r="NXK5" s="815"/>
      <c r="NXL5" s="815"/>
      <c r="NXM5" s="815"/>
      <c r="NXN5" s="815"/>
      <c r="NXO5" s="815"/>
      <c r="NXP5" s="815"/>
      <c r="NXQ5" s="815"/>
      <c r="NXR5" s="815"/>
      <c r="NXS5" s="815"/>
      <c r="NXT5" s="815"/>
      <c r="NXU5" s="815"/>
      <c r="NXV5" s="815"/>
      <c r="NXW5" s="815"/>
      <c r="NXX5" s="815"/>
      <c r="NXY5" s="815"/>
      <c r="NXZ5" s="815"/>
      <c r="NYA5" s="815"/>
      <c r="NYB5" s="815"/>
      <c r="NYC5" s="815"/>
      <c r="NYD5" s="815"/>
      <c r="NYE5" s="815"/>
      <c r="NYF5" s="815"/>
      <c r="NYG5" s="815"/>
      <c r="NYH5" s="815"/>
      <c r="NYI5" s="815"/>
      <c r="NYJ5" s="815"/>
      <c r="NYK5" s="815"/>
      <c r="NYL5" s="815"/>
      <c r="NYM5" s="815"/>
      <c r="NYN5" s="815"/>
      <c r="NYO5" s="815"/>
      <c r="NYP5" s="815"/>
      <c r="NYQ5" s="815"/>
      <c r="NYR5" s="815"/>
      <c r="NYS5" s="815"/>
      <c r="NYT5" s="815"/>
      <c r="NYU5" s="815"/>
      <c r="NYV5" s="815"/>
      <c r="NYW5" s="815"/>
      <c r="NYX5" s="815"/>
      <c r="NYY5" s="815"/>
      <c r="NYZ5" s="815"/>
      <c r="NZA5" s="815"/>
      <c r="NZB5" s="815"/>
      <c r="NZC5" s="815"/>
      <c r="NZD5" s="815"/>
      <c r="NZE5" s="815"/>
      <c r="NZF5" s="815"/>
      <c r="NZG5" s="815"/>
      <c r="NZH5" s="815"/>
      <c r="NZI5" s="815"/>
      <c r="NZJ5" s="815"/>
      <c r="NZK5" s="815"/>
      <c r="NZL5" s="815"/>
      <c r="NZM5" s="815"/>
      <c r="NZN5" s="815"/>
      <c r="NZO5" s="815"/>
      <c r="NZP5" s="815"/>
      <c r="NZQ5" s="815"/>
      <c r="NZR5" s="815"/>
      <c r="NZS5" s="815"/>
      <c r="NZT5" s="815"/>
      <c r="NZU5" s="815"/>
      <c r="NZV5" s="815"/>
      <c r="NZW5" s="815"/>
      <c r="NZX5" s="815"/>
      <c r="NZY5" s="815"/>
      <c r="NZZ5" s="815"/>
      <c r="OAA5" s="815"/>
      <c r="OAB5" s="815"/>
      <c r="OAC5" s="815"/>
      <c r="OAD5" s="815"/>
      <c r="OAE5" s="815"/>
      <c r="OAF5" s="815"/>
      <c r="OAG5" s="815"/>
      <c r="OAH5" s="815"/>
      <c r="OAI5" s="815"/>
      <c r="OAJ5" s="815"/>
      <c r="OAK5" s="815"/>
      <c r="OAL5" s="815"/>
      <c r="OAM5" s="815"/>
      <c r="OAN5" s="815"/>
      <c r="OAO5" s="815"/>
      <c r="OAP5" s="815"/>
      <c r="OAQ5" s="815"/>
      <c r="OAR5" s="815"/>
      <c r="OAS5" s="815"/>
      <c r="OAT5" s="815"/>
      <c r="OAU5" s="815"/>
      <c r="OAV5" s="815"/>
      <c r="OAW5" s="815"/>
      <c r="OAX5" s="815"/>
      <c r="OAY5" s="815"/>
      <c r="OAZ5" s="815"/>
      <c r="OBA5" s="815"/>
      <c r="OBB5" s="815"/>
      <c r="OBC5" s="815"/>
      <c r="OBD5" s="815"/>
      <c r="OBE5" s="815"/>
      <c r="OBF5" s="815"/>
      <c r="OBG5" s="815"/>
      <c r="OBH5" s="815"/>
      <c r="OBI5" s="815"/>
      <c r="OBJ5" s="815"/>
      <c r="OBK5" s="815"/>
      <c r="OBL5" s="815"/>
      <c r="OBM5" s="815"/>
      <c r="OBN5" s="815"/>
      <c r="OBO5" s="815"/>
      <c r="OBP5" s="815"/>
      <c r="OBQ5" s="815"/>
      <c r="OBR5" s="815"/>
      <c r="OBS5" s="815"/>
      <c r="OBT5" s="815"/>
      <c r="OBU5" s="815"/>
      <c r="OBV5" s="815"/>
      <c r="OBW5" s="815"/>
      <c r="OBX5" s="815"/>
      <c r="OBY5" s="815"/>
      <c r="OBZ5" s="815"/>
      <c r="OCA5" s="815"/>
      <c r="OCB5" s="815"/>
      <c r="OCC5" s="815"/>
      <c r="OCD5" s="815"/>
      <c r="OCE5" s="815"/>
      <c r="OCF5" s="815"/>
      <c r="OCG5" s="815"/>
      <c r="OCH5" s="815"/>
      <c r="OCI5" s="815"/>
      <c r="OCJ5" s="815"/>
      <c r="OCK5" s="815"/>
      <c r="OCL5" s="815"/>
      <c r="OCM5" s="815"/>
      <c r="OCN5" s="815"/>
      <c r="OCO5" s="815"/>
      <c r="OCP5" s="815"/>
      <c r="OCQ5" s="815"/>
      <c r="OCR5" s="815"/>
      <c r="OCS5" s="815"/>
      <c r="OCT5" s="815"/>
      <c r="OCU5" s="815"/>
      <c r="OCV5" s="815"/>
      <c r="OCW5" s="815"/>
      <c r="OCX5" s="815"/>
      <c r="OCY5" s="815"/>
      <c r="OCZ5" s="815"/>
      <c r="ODA5" s="815"/>
      <c r="ODB5" s="815"/>
      <c r="ODC5" s="815"/>
      <c r="ODD5" s="815"/>
      <c r="ODE5" s="815"/>
      <c r="ODF5" s="815"/>
      <c r="ODG5" s="815"/>
      <c r="ODH5" s="815"/>
      <c r="ODI5" s="815"/>
      <c r="ODJ5" s="815"/>
      <c r="ODK5" s="815"/>
      <c r="ODL5" s="815"/>
      <c r="ODM5" s="815"/>
      <c r="ODN5" s="815"/>
      <c r="ODO5" s="815"/>
      <c r="ODP5" s="815"/>
      <c r="ODQ5" s="815"/>
      <c r="ODR5" s="815"/>
      <c r="ODS5" s="815"/>
      <c r="ODT5" s="815"/>
      <c r="ODU5" s="815"/>
      <c r="ODV5" s="815"/>
      <c r="ODW5" s="815"/>
      <c r="ODX5" s="815"/>
      <c r="ODY5" s="815"/>
      <c r="ODZ5" s="815"/>
      <c r="OEA5" s="815"/>
      <c r="OEB5" s="815"/>
      <c r="OEC5" s="815"/>
      <c r="OED5" s="815"/>
      <c r="OEE5" s="815"/>
      <c r="OEF5" s="815"/>
      <c r="OEG5" s="815"/>
      <c r="OEH5" s="815"/>
      <c r="OEI5" s="815"/>
      <c r="OEJ5" s="815"/>
      <c r="OEK5" s="815"/>
      <c r="OEL5" s="815"/>
      <c r="OEM5" s="815"/>
      <c r="OEN5" s="815"/>
      <c r="OEO5" s="815"/>
      <c r="OEP5" s="815"/>
      <c r="OEQ5" s="815"/>
      <c r="OER5" s="815"/>
      <c r="OES5" s="815"/>
      <c r="OET5" s="815"/>
      <c r="OEU5" s="815"/>
      <c r="OEV5" s="815"/>
      <c r="OEW5" s="815"/>
      <c r="OEX5" s="815"/>
      <c r="OEY5" s="815"/>
      <c r="OEZ5" s="815"/>
      <c r="OFA5" s="815"/>
      <c r="OFB5" s="815"/>
      <c r="OFC5" s="815"/>
      <c r="OFD5" s="815"/>
      <c r="OFE5" s="815"/>
      <c r="OFF5" s="815"/>
      <c r="OFG5" s="815"/>
      <c r="OFH5" s="815"/>
      <c r="OFI5" s="815"/>
      <c r="OFJ5" s="815"/>
      <c r="OFK5" s="815"/>
      <c r="OFL5" s="815"/>
      <c r="OFM5" s="815"/>
      <c r="OFN5" s="815"/>
      <c r="OFO5" s="815"/>
      <c r="OFP5" s="815"/>
      <c r="OFQ5" s="815"/>
      <c r="OFR5" s="815"/>
      <c r="OFS5" s="815"/>
      <c r="OFT5" s="815"/>
      <c r="OFU5" s="815"/>
      <c r="OFV5" s="815"/>
      <c r="OFW5" s="815"/>
      <c r="OFX5" s="815"/>
      <c r="OFY5" s="815"/>
      <c r="OFZ5" s="815"/>
      <c r="OGA5" s="815"/>
      <c r="OGB5" s="815"/>
      <c r="OGC5" s="815"/>
      <c r="OGD5" s="815"/>
      <c r="OGE5" s="815"/>
      <c r="OGF5" s="815"/>
      <c r="OGG5" s="815"/>
      <c r="OGH5" s="815"/>
      <c r="OGI5" s="815"/>
      <c r="OGJ5" s="815"/>
      <c r="OGK5" s="815"/>
      <c r="OGL5" s="815"/>
      <c r="OGM5" s="815"/>
      <c r="OGN5" s="815"/>
      <c r="OGO5" s="815"/>
      <c r="OGP5" s="815"/>
      <c r="OGQ5" s="815"/>
      <c r="OGR5" s="815"/>
      <c r="OGS5" s="815"/>
      <c r="OGT5" s="815"/>
      <c r="OGU5" s="815"/>
      <c r="OGV5" s="815"/>
      <c r="OGW5" s="815"/>
      <c r="OGX5" s="815"/>
      <c r="OGY5" s="815"/>
      <c r="OGZ5" s="815"/>
      <c r="OHA5" s="815"/>
      <c r="OHB5" s="815"/>
      <c r="OHC5" s="815"/>
      <c r="OHD5" s="815"/>
      <c r="OHE5" s="815"/>
      <c r="OHF5" s="815"/>
      <c r="OHG5" s="815"/>
      <c r="OHH5" s="815"/>
      <c r="OHI5" s="815"/>
      <c r="OHJ5" s="815"/>
      <c r="OHK5" s="815"/>
      <c r="OHL5" s="815"/>
      <c r="OHM5" s="815"/>
      <c r="OHN5" s="815"/>
      <c r="OHO5" s="815"/>
      <c r="OHP5" s="815"/>
      <c r="OHQ5" s="815"/>
      <c r="OHR5" s="815"/>
      <c r="OHS5" s="815"/>
      <c r="OHT5" s="815"/>
      <c r="OHU5" s="815"/>
      <c r="OHV5" s="815"/>
      <c r="OHW5" s="815"/>
      <c r="OHX5" s="815"/>
      <c r="OHY5" s="815"/>
      <c r="OHZ5" s="815"/>
      <c r="OIA5" s="815"/>
      <c r="OIB5" s="815"/>
      <c r="OIC5" s="815"/>
      <c r="OID5" s="815"/>
      <c r="OIE5" s="815"/>
      <c r="OIF5" s="815"/>
      <c r="OIG5" s="815"/>
      <c r="OIH5" s="815"/>
      <c r="OII5" s="815"/>
      <c r="OIJ5" s="815"/>
      <c r="OIK5" s="815"/>
      <c r="OIL5" s="815"/>
      <c r="OIM5" s="815"/>
      <c r="OIN5" s="815"/>
      <c r="OIO5" s="815"/>
      <c r="OIP5" s="815"/>
      <c r="OIQ5" s="815"/>
      <c r="OIR5" s="815"/>
      <c r="OIS5" s="815"/>
      <c r="OIT5" s="815"/>
      <c r="OIU5" s="815"/>
      <c r="OIV5" s="815"/>
      <c r="OIW5" s="815"/>
      <c r="OIX5" s="815"/>
      <c r="OIY5" s="815"/>
      <c r="OIZ5" s="815"/>
      <c r="OJA5" s="815"/>
      <c r="OJB5" s="815"/>
      <c r="OJC5" s="815"/>
      <c r="OJD5" s="815"/>
      <c r="OJE5" s="815"/>
      <c r="OJF5" s="815"/>
      <c r="OJG5" s="815"/>
      <c r="OJH5" s="815"/>
      <c r="OJI5" s="815"/>
      <c r="OJJ5" s="815"/>
      <c r="OJK5" s="815"/>
      <c r="OJL5" s="815"/>
      <c r="OJM5" s="815"/>
      <c r="OJN5" s="815"/>
      <c r="OJO5" s="815"/>
      <c r="OJP5" s="815"/>
      <c r="OJQ5" s="815"/>
      <c r="OJR5" s="815"/>
      <c r="OJS5" s="815"/>
      <c r="OJT5" s="815"/>
      <c r="OJU5" s="815"/>
      <c r="OJV5" s="815"/>
      <c r="OJW5" s="815"/>
      <c r="OJX5" s="815"/>
      <c r="OJY5" s="815"/>
      <c r="OJZ5" s="815"/>
      <c r="OKA5" s="815"/>
      <c r="OKB5" s="815"/>
      <c r="OKC5" s="815"/>
      <c r="OKD5" s="815"/>
      <c r="OKE5" s="815"/>
      <c r="OKF5" s="815"/>
      <c r="OKG5" s="815"/>
      <c r="OKH5" s="815"/>
      <c r="OKI5" s="815"/>
      <c r="OKJ5" s="815"/>
      <c r="OKK5" s="815"/>
      <c r="OKL5" s="815"/>
      <c r="OKM5" s="815"/>
      <c r="OKN5" s="815"/>
      <c r="OKO5" s="815"/>
      <c r="OKP5" s="815"/>
      <c r="OKQ5" s="815"/>
      <c r="OKR5" s="815"/>
      <c r="OKS5" s="815"/>
      <c r="OKT5" s="815"/>
      <c r="OKU5" s="815"/>
      <c r="OKV5" s="815"/>
      <c r="OKW5" s="815"/>
      <c r="OKX5" s="815"/>
      <c r="OKY5" s="815"/>
      <c r="OKZ5" s="815"/>
      <c r="OLA5" s="815"/>
      <c r="OLB5" s="815"/>
      <c r="OLC5" s="815"/>
      <c r="OLD5" s="815"/>
      <c r="OLE5" s="815"/>
      <c r="OLF5" s="815"/>
      <c r="OLG5" s="815"/>
      <c r="OLH5" s="815"/>
      <c r="OLI5" s="815"/>
      <c r="OLJ5" s="815"/>
      <c r="OLK5" s="815"/>
      <c r="OLL5" s="815"/>
      <c r="OLM5" s="815"/>
      <c r="OLN5" s="815"/>
      <c r="OLO5" s="815"/>
      <c r="OLP5" s="815"/>
      <c r="OLQ5" s="815"/>
      <c r="OLR5" s="815"/>
      <c r="OLS5" s="815"/>
      <c r="OLT5" s="815"/>
      <c r="OLU5" s="815"/>
      <c r="OLV5" s="815"/>
      <c r="OLW5" s="815"/>
      <c r="OLX5" s="815"/>
      <c r="OLY5" s="815"/>
      <c r="OLZ5" s="815"/>
      <c r="OMA5" s="815"/>
      <c r="OMB5" s="815"/>
      <c r="OMC5" s="815"/>
      <c r="OMD5" s="815"/>
      <c r="OME5" s="815"/>
      <c r="OMF5" s="815"/>
      <c r="OMG5" s="815"/>
      <c r="OMH5" s="815"/>
      <c r="OMI5" s="815"/>
      <c r="OMJ5" s="815"/>
      <c r="OMK5" s="815"/>
      <c r="OML5" s="815"/>
      <c r="OMM5" s="815"/>
      <c r="OMN5" s="815"/>
      <c r="OMO5" s="815"/>
      <c r="OMP5" s="815"/>
      <c r="OMQ5" s="815"/>
      <c r="OMR5" s="815"/>
      <c r="OMS5" s="815"/>
      <c r="OMT5" s="815"/>
      <c r="OMU5" s="815"/>
      <c r="OMV5" s="815"/>
      <c r="OMW5" s="815"/>
      <c r="OMX5" s="815"/>
      <c r="OMY5" s="815"/>
      <c r="OMZ5" s="815"/>
      <c r="ONA5" s="815"/>
      <c r="ONB5" s="815"/>
      <c r="ONC5" s="815"/>
      <c r="OND5" s="815"/>
      <c r="ONE5" s="815"/>
      <c r="ONF5" s="815"/>
      <c r="ONG5" s="815"/>
      <c r="ONH5" s="815"/>
      <c r="ONI5" s="815"/>
      <c r="ONJ5" s="815"/>
      <c r="ONK5" s="815"/>
      <c r="ONL5" s="815"/>
      <c r="ONM5" s="815"/>
      <c r="ONN5" s="815"/>
      <c r="ONO5" s="815"/>
      <c r="ONP5" s="815"/>
      <c r="ONQ5" s="815"/>
      <c r="ONR5" s="815"/>
      <c r="ONS5" s="815"/>
      <c r="ONT5" s="815"/>
      <c r="ONU5" s="815"/>
      <c r="ONV5" s="815"/>
      <c r="ONW5" s="815"/>
      <c r="ONX5" s="815"/>
      <c r="ONY5" s="815"/>
      <c r="ONZ5" s="815"/>
      <c r="OOA5" s="815"/>
      <c r="OOB5" s="815"/>
      <c r="OOC5" s="815"/>
      <c r="OOD5" s="815"/>
      <c r="OOE5" s="815"/>
      <c r="OOF5" s="815"/>
      <c r="OOG5" s="815"/>
      <c r="OOH5" s="815"/>
      <c r="OOI5" s="815"/>
      <c r="OOJ5" s="815"/>
      <c r="OOK5" s="815"/>
      <c r="OOL5" s="815"/>
      <c r="OOM5" s="815"/>
      <c r="OON5" s="815"/>
      <c r="OOO5" s="815"/>
      <c r="OOP5" s="815"/>
      <c r="OOQ5" s="815"/>
      <c r="OOR5" s="815"/>
      <c r="OOS5" s="815"/>
      <c r="OOT5" s="815"/>
      <c r="OOU5" s="815"/>
      <c r="OOV5" s="815"/>
      <c r="OOW5" s="815"/>
      <c r="OOX5" s="815"/>
      <c r="OOY5" s="815"/>
      <c r="OOZ5" s="815"/>
      <c r="OPA5" s="815"/>
      <c r="OPB5" s="815"/>
      <c r="OPC5" s="815"/>
      <c r="OPD5" s="815"/>
      <c r="OPE5" s="815"/>
      <c r="OPF5" s="815"/>
      <c r="OPG5" s="815"/>
      <c r="OPH5" s="815"/>
      <c r="OPI5" s="815"/>
      <c r="OPJ5" s="815"/>
      <c r="OPK5" s="815"/>
      <c r="OPL5" s="815"/>
      <c r="OPM5" s="815"/>
      <c r="OPN5" s="815"/>
      <c r="OPO5" s="815"/>
      <c r="OPP5" s="815"/>
      <c r="OPQ5" s="815"/>
      <c r="OPR5" s="815"/>
      <c r="OPS5" s="815"/>
      <c r="OPT5" s="815"/>
      <c r="OPU5" s="815"/>
      <c r="OPV5" s="815"/>
      <c r="OPW5" s="815"/>
      <c r="OPX5" s="815"/>
      <c r="OPY5" s="815"/>
      <c r="OPZ5" s="815"/>
      <c r="OQA5" s="815"/>
      <c r="OQB5" s="815"/>
      <c r="OQC5" s="815"/>
      <c r="OQD5" s="815"/>
      <c r="OQE5" s="815"/>
      <c r="OQF5" s="815"/>
      <c r="OQG5" s="815"/>
      <c r="OQH5" s="815"/>
      <c r="OQI5" s="815"/>
      <c r="OQJ5" s="815"/>
      <c r="OQK5" s="815"/>
      <c r="OQL5" s="815"/>
      <c r="OQM5" s="815"/>
      <c r="OQN5" s="815"/>
      <c r="OQO5" s="815"/>
      <c r="OQP5" s="815"/>
      <c r="OQQ5" s="815"/>
      <c r="OQR5" s="815"/>
      <c r="OQS5" s="815"/>
      <c r="OQT5" s="815"/>
      <c r="OQU5" s="815"/>
      <c r="OQV5" s="815"/>
      <c r="OQW5" s="815"/>
      <c r="OQX5" s="815"/>
      <c r="OQY5" s="815"/>
      <c r="OQZ5" s="815"/>
      <c r="ORA5" s="815"/>
      <c r="ORB5" s="815"/>
      <c r="ORC5" s="815"/>
      <c r="ORD5" s="815"/>
      <c r="ORE5" s="815"/>
      <c r="ORF5" s="815"/>
      <c r="ORG5" s="815"/>
      <c r="ORH5" s="815"/>
      <c r="ORI5" s="815"/>
      <c r="ORJ5" s="815"/>
      <c r="ORK5" s="815"/>
      <c r="ORL5" s="815"/>
      <c r="ORM5" s="815"/>
      <c r="ORN5" s="815"/>
      <c r="ORO5" s="815"/>
      <c r="ORP5" s="815"/>
      <c r="ORQ5" s="815"/>
      <c r="ORR5" s="815"/>
      <c r="ORS5" s="815"/>
      <c r="ORT5" s="815"/>
      <c r="ORU5" s="815"/>
      <c r="ORV5" s="815"/>
      <c r="ORW5" s="815"/>
      <c r="ORX5" s="815"/>
      <c r="ORY5" s="815"/>
      <c r="ORZ5" s="815"/>
      <c r="OSA5" s="815"/>
      <c r="OSB5" s="815"/>
      <c r="OSC5" s="815"/>
      <c r="OSD5" s="815"/>
      <c r="OSE5" s="815"/>
      <c r="OSF5" s="815"/>
      <c r="OSG5" s="815"/>
      <c r="OSH5" s="815"/>
      <c r="OSI5" s="815"/>
      <c r="OSJ5" s="815"/>
      <c r="OSK5" s="815"/>
      <c r="OSL5" s="815"/>
      <c r="OSM5" s="815"/>
      <c r="OSN5" s="815"/>
      <c r="OSO5" s="815"/>
      <c r="OSP5" s="815"/>
      <c r="OSQ5" s="815"/>
      <c r="OSR5" s="815"/>
      <c r="OSS5" s="815"/>
      <c r="OST5" s="815"/>
      <c r="OSU5" s="815"/>
      <c r="OSV5" s="815"/>
      <c r="OSW5" s="815"/>
      <c r="OSX5" s="815"/>
      <c r="OSY5" s="815"/>
      <c r="OSZ5" s="815"/>
      <c r="OTA5" s="815"/>
      <c r="OTB5" s="815"/>
      <c r="OTC5" s="815"/>
      <c r="OTD5" s="815"/>
      <c r="OTE5" s="815"/>
      <c r="OTF5" s="815"/>
      <c r="OTG5" s="815"/>
      <c r="OTH5" s="815"/>
      <c r="OTI5" s="815"/>
      <c r="OTJ5" s="815"/>
      <c r="OTK5" s="815"/>
      <c r="OTL5" s="815"/>
      <c r="OTM5" s="815"/>
      <c r="OTN5" s="815"/>
      <c r="OTO5" s="815"/>
      <c r="OTP5" s="815"/>
      <c r="OTQ5" s="815"/>
      <c r="OTR5" s="815"/>
      <c r="OTS5" s="815"/>
      <c r="OTT5" s="815"/>
      <c r="OTU5" s="815"/>
      <c r="OTV5" s="815"/>
      <c r="OTW5" s="815"/>
      <c r="OTX5" s="815"/>
      <c r="OTY5" s="815"/>
      <c r="OTZ5" s="815"/>
      <c r="OUA5" s="815"/>
      <c r="OUB5" s="815"/>
      <c r="OUC5" s="815"/>
      <c r="OUD5" s="815"/>
      <c r="OUE5" s="815"/>
      <c r="OUF5" s="815"/>
      <c r="OUG5" s="815"/>
      <c r="OUH5" s="815"/>
      <c r="OUI5" s="815"/>
      <c r="OUJ5" s="815"/>
      <c r="OUK5" s="815"/>
      <c r="OUL5" s="815"/>
      <c r="OUM5" s="815"/>
      <c r="OUN5" s="815"/>
      <c r="OUO5" s="815"/>
      <c r="OUP5" s="815"/>
      <c r="OUQ5" s="815"/>
      <c r="OUR5" s="815"/>
      <c r="OUS5" s="815"/>
      <c r="OUT5" s="815"/>
      <c r="OUU5" s="815"/>
      <c r="OUV5" s="815"/>
      <c r="OUW5" s="815"/>
      <c r="OUX5" s="815"/>
      <c r="OUY5" s="815"/>
      <c r="OUZ5" s="815"/>
      <c r="OVA5" s="815"/>
      <c r="OVB5" s="815"/>
      <c r="OVC5" s="815"/>
      <c r="OVD5" s="815"/>
      <c r="OVE5" s="815"/>
      <c r="OVF5" s="815"/>
      <c r="OVG5" s="815"/>
      <c r="OVH5" s="815"/>
      <c r="OVI5" s="815"/>
      <c r="OVJ5" s="815"/>
      <c r="OVK5" s="815"/>
      <c r="OVL5" s="815"/>
      <c r="OVM5" s="815"/>
      <c r="OVN5" s="815"/>
      <c r="OVO5" s="815"/>
      <c r="OVP5" s="815"/>
      <c r="OVQ5" s="815"/>
      <c r="OVR5" s="815"/>
      <c r="OVS5" s="815"/>
      <c r="OVT5" s="815"/>
      <c r="OVU5" s="815"/>
      <c r="OVV5" s="815"/>
      <c r="OVW5" s="815"/>
      <c r="OVX5" s="815"/>
      <c r="OVY5" s="815"/>
      <c r="OVZ5" s="815"/>
      <c r="OWA5" s="815"/>
      <c r="OWB5" s="815"/>
      <c r="OWC5" s="815"/>
      <c r="OWD5" s="815"/>
      <c r="OWE5" s="815"/>
      <c r="OWF5" s="815"/>
      <c r="OWG5" s="815"/>
      <c r="OWH5" s="815"/>
      <c r="OWI5" s="815"/>
      <c r="OWJ5" s="815"/>
      <c r="OWK5" s="815"/>
      <c r="OWL5" s="815"/>
      <c r="OWM5" s="815"/>
      <c r="OWN5" s="815"/>
      <c r="OWO5" s="815"/>
      <c r="OWP5" s="815"/>
      <c r="OWQ5" s="815"/>
      <c r="OWR5" s="815"/>
      <c r="OWS5" s="815"/>
      <c r="OWT5" s="815"/>
      <c r="OWU5" s="815"/>
      <c r="OWV5" s="815"/>
      <c r="OWW5" s="815"/>
      <c r="OWX5" s="815"/>
      <c r="OWY5" s="815"/>
      <c r="OWZ5" s="815"/>
      <c r="OXA5" s="815"/>
      <c r="OXB5" s="815"/>
      <c r="OXC5" s="815"/>
      <c r="OXD5" s="815"/>
      <c r="OXE5" s="815"/>
      <c r="OXF5" s="815"/>
      <c r="OXG5" s="815"/>
      <c r="OXH5" s="815"/>
      <c r="OXI5" s="815"/>
      <c r="OXJ5" s="815"/>
      <c r="OXK5" s="815"/>
      <c r="OXL5" s="815"/>
      <c r="OXM5" s="815"/>
      <c r="OXN5" s="815"/>
      <c r="OXO5" s="815"/>
      <c r="OXP5" s="815"/>
      <c r="OXQ5" s="815"/>
      <c r="OXR5" s="815"/>
      <c r="OXS5" s="815"/>
      <c r="OXT5" s="815"/>
      <c r="OXU5" s="815"/>
      <c r="OXV5" s="815"/>
      <c r="OXW5" s="815"/>
      <c r="OXX5" s="815"/>
      <c r="OXY5" s="815"/>
      <c r="OXZ5" s="815"/>
      <c r="OYA5" s="815"/>
      <c r="OYB5" s="815"/>
      <c r="OYC5" s="815"/>
      <c r="OYD5" s="815"/>
      <c r="OYE5" s="815"/>
      <c r="OYF5" s="815"/>
      <c r="OYG5" s="815"/>
      <c r="OYH5" s="815"/>
      <c r="OYI5" s="815"/>
      <c r="OYJ5" s="815"/>
      <c r="OYK5" s="815"/>
      <c r="OYL5" s="815"/>
      <c r="OYM5" s="815"/>
      <c r="OYN5" s="815"/>
      <c r="OYO5" s="815"/>
      <c r="OYP5" s="815"/>
      <c r="OYQ5" s="815"/>
      <c r="OYR5" s="815"/>
      <c r="OYS5" s="815"/>
      <c r="OYT5" s="815"/>
      <c r="OYU5" s="815"/>
      <c r="OYV5" s="815"/>
      <c r="OYW5" s="815"/>
      <c r="OYX5" s="815"/>
      <c r="OYY5" s="815"/>
      <c r="OYZ5" s="815"/>
      <c r="OZA5" s="815"/>
      <c r="OZB5" s="815"/>
      <c r="OZC5" s="815"/>
      <c r="OZD5" s="815"/>
      <c r="OZE5" s="815"/>
      <c r="OZF5" s="815"/>
      <c r="OZG5" s="815"/>
      <c r="OZH5" s="815"/>
      <c r="OZI5" s="815"/>
      <c r="OZJ5" s="815"/>
      <c r="OZK5" s="815"/>
      <c r="OZL5" s="815"/>
      <c r="OZM5" s="815"/>
      <c r="OZN5" s="815"/>
      <c r="OZO5" s="815"/>
      <c r="OZP5" s="815"/>
      <c r="OZQ5" s="815"/>
      <c r="OZR5" s="815"/>
      <c r="OZS5" s="815"/>
      <c r="OZT5" s="815"/>
      <c r="OZU5" s="815"/>
      <c r="OZV5" s="815"/>
      <c r="OZW5" s="815"/>
      <c r="OZX5" s="815"/>
      <c r="OZY5" s="815"/>
      <c r="OZZ5" s="815"/>
      <c r="PAA5" s="815"/>
      <c r="PAB5" s="815"/>
      <c r="PAC5" s="815"/>
      <c r="PAD5" s="815"/>
      <c r="PAE5" s="815"/>
      <c r="PAF5" s="815"/>
      <c r="PAG5" s="815"/>
      <c r="PAH5" s="815"/>
      <c r="PAI5" s="815"/>
      <c r="PAJ5" s="815"/>
      <c r="PAK5" s="815"/>
      <c r="PAL5" s="815"/>
      <c r="PAM5" s="815"/>
      <c r="PAN5" s="815"/>
      <c r="PAO5" s="815"/>
      <c r="PAP5" s="815"/>
      <c r="PAQ5" s="815"/>
      <c r="PAR5" s="815"/>
      <c r="PAS5" s="815"/>
      <c r="PAT5" s="815"/>
      <c r="PAU5" s="815"/>
      <c r="PAV5" s="815"/>
      <c r="PAW5" s="815"/>
      <c r="PAX5" s="815"/>
      <c r="PAY5" s="815"/>
      <c r="PAZ5" s="815"/>
      <c r="PBA5" s="815"/>
      <c r="PBB5" s="815"/>
      <c r="PBC5" s="815"/>
      <c r="PBD5" s="815"/>
      <c r="PBE5" s="815"/>
      <c r="PBF5" s="815"/>
      <c r="PBG5" s="815"/>
      <c r="PBH5" s="815"/>
      <c r="PBI5" s="815"/>
      <c r="PBJ5" s="815"/>
      <c r="PBK5" s="815"/>
      <c r="PBL5" s="815"/>
      <c r="PBM5" s="815"/>
      <c r="PBN5" s="815"/>
      <c r="PBO5" s="815"/>
      <c r="PBP5" s="815"/>
      <c r="PBQ5" s="815"/>
      <c r="PBR5" s="815"/>
      <c r="PBS5" s="815"/>
      <c r="PBT5" s="815"/>
      <c r="PBU5" s="815"/>
      <c r="PBV5" s="815"/>
      <c r="PBW5" s="815"/>
      <c r="PBX5" s="815"/>
      <c r="PBY5" s="815"/>
      <c r="PBZ5" s="815"/>
      <c r="PCA5" s="815"/>
      <c r="PCB5" s="815"/>
      <c r="PCC5" s="815"/>
      <c r="PCD5" s="815"/>
      <c r="PCE5" s="815"/>
      <c r="PCF5" s="815"/>
      <c r="PCG5" s="815"/>
      <c r="PCH5" s="815"/>
      <c r="PCI5" s="815"/>
      <c r="PCJ5" s="815"/>
      <c r="PCK5" s="815"/>
      <c r="PCL5" s="815"/>
      <c r="PCM5" s="815"/>
      <c r="PCN5" s="815"/>
      <c r="PCO5" s="815"/>
      <c r="PCP5" s="815"/>
      <c r="PCQ5" s="815"/>
      <c r="PCR5" s="815"/>
      <c r="PCS5" s="815"/>
      <c r="PCT5" s="815"/>
      <c r="PCU5" s="815"/>
      <c r="PCV5" s="815"/>
      <c r="PCW5" s="815"/>
      <c r="PCX5" s="815"/>
      <c r="PCY5" s="815"/>
      <c r="PCZ5" s="815"/>
      <c r="PDA5" s="815"/>
      <c r="PDB5" s="815"/>
      <c r="PDC5" s="815"/>
      <c r="PDD5" s="815"/>
      <c r="PDE5" s="815"/>
      <c r="PDF5" s="815"/>
      <c r="PDG5" s="815"/>
      <c r="PDH5" s="815"/>
      <c r="PDI5" s="815"/>
      <c r="PDJ5" s="815"/>
      <c r="PDK5" s="815"/>
      <c r="PDL5" s="815"/>
      <c r="PDM5" s="815"/>
      <c r="PDN5" s="815"/>
      <c r="PDO5" s="815"/>
      <c r="PDP5" s="815"/>
      <c r="PDQ5" s="815"/>
      <c r="PDR5" s="815"/>
      <c r="PDS5" s="815"/>
      <c r="PDT5" s="815"/>
      <c r="PDU5" s="815"/>
      <c r="PDV5" s="815"/>
      <c r="PDW5" s="815"/>
      <c r="PDX5" s="815"/>
      <c r="PDY5" s="815"/>
      <c r="PDZ5" s="815"/>
      <c r="PEA5" s="815"/>
      <c r="PEB5" s="815"/>
      <c r="PEC5" s="815"/>
      <c r="PED5" s="815"/>
      <c r="PEE5" s="815"/>
      <c r="PEF5" s="815"/>
      <c r="PEG5" s="815"/>
      <c r="PEH5" s="815"/>
      <c r="PEI5" s="815"/>
      <c r="PEJ5" s="815"/>
      <c r="PEK5" s="815"/>
      <c r="PEL5" s="815"/>
      <c r="PEM5" s="815"/>
      <c r="PEN5" s="815"/>
      <c r="PEO5" s="815"/>
      <c r="PEP5" s="815"/>
      <c r="PEQ5" s="815"/>
      <c r="PER5" s="815"/>
      <c r="PES5" s="815"/>
      <c r="PET5" s="815"/>
      <c r="PEU5" s="815"/>
      <c r="PEV5" s="815"/>
      <c r="PEW5" s="815"/>
      <c r="PEX5" s="815"/>
      <c r="PEY5" s="815"/>
      <c r="PEZ5" s="815"/>
      <c r="PFA5" s="815"/>
      <c r="PFB5" s="815"/>
      <c r="PFC5" s="815"/>
      <c r="PFD5" s="815"/>
      <c r="PFE5" s="815"/>
      <c r="PFF5" s="815"/>
      <c r="PFG5" s="815"/>
      <c r="PFH5" s="815"/>
      <c r="PFI5" s="815"/>
      <c r="PFJ5" s="815"/>
      <c r="PFK5" s="815"/>
      <c r="PFL5" s="815"/>
      <c r="PFM5" s="815"/>
      <c r="PFN5" s="815"/>
      <c r="PFO5" s="815"/>
      <c r="PFP5" s="815"/>
      <c r="PFQ5" s="815"/>
      <c r="PFR5" s="815"/>
      <c r="PFS5" s="815"/>
      <c r="PFT5" s="815"/>
      <c r="PFU5" s="815"/>
      <c r="PFV5" s="815"/>
      <c r="PFW5" s="815"/>
      <c r="PFX5" s="815"/>
      <c r="PFY5" s="815"/>
      <c r="PFZ5" s="815"/>
      <c r="PGA5" s="815"/>
      <c r="PGB5" s="815"/>
      <c r="PGC5" s="815"/>
      <c r="PGD5" s="815"/>
      <c r="PGE5" s="815"/>
      <c r="PGF5" s="815"/>
      <c r="PGG5" s="815"/>
      <c r="PGH5" s="815"/>
      <c r="PGI5" s="815"/>
      <c r="PGJ5" s="815"/>
      <c r="PGK5" s="815"/>
      <c r="PGL5" s="815"/>
      <c r="PGM5" s="815"/>
      <c r="PGN5" s="815"/>
      <c r="PGO5" s="815"/>
      <c r="PGP5" s="815"/>
      <c r="PGQ5" s="815"/>
      <c r="PGR5" s="815"/>
      <c r="PGS5" s="815"/>
      <c r="PGT5" s="815"/>
      <c r="PGU5" s="815"/>
      <c r="PGV5" s="815"/>
      <c r="PGW5" s="815"/>
      <c r="PGX5" s="815"/>
      <c r="PGY5" s="815"/>
      <c r="PGZ5" s="815"/>
      <c r="PHA5" s="815"/>
      <c r="PHB5" s="815"/>
      <c r="PHC5" s="815"/>
      <c r="PHD5" s="815"/>
      <c r="PHE5" s="815"/>
      <c r="PHF5" s="815"/>
      <c r="PHG5" s="815"/>
      <c r="PHH5" s="815"/>
      <c r="PHI5" s="815"/>
      <c r="PHJ5" s="815"/>
      <c r="PHK5" s="815"/>
      <c r="PHL5" s="815"/>
      <c r="PHM5" s="815"/>
      <c r="PHN5" s="815"/>
      <c r="PHO5" s="815"/>
      <c r="PHP5" s="815"/>
      <c r="PHQ5" s="815"/>
      <c r="PHR5" s="815"/>
      <c r="PHS5" s="815"/>
      <c r="PHT5" s="815"/>
      <c r="PHU5" s="815"/>
      <c r="PHV5" s="815"/>
      <c r="PHW5" s="815"/>
      <c r="PHX5" s="815"/>
      <c r="PHY5" s="815"/>
      <c r="PHZ5" s="815"/>
      <c r="PIA5" s="815"/>
      <c r="PIB5" s="815"/>
      <c r="PIC5" s="815"/>
      <c r="PID5" s="815"/>
      <c r="PIE5" s="815"/>
      <c r="PIF5" s="815"/>
      <c r="PIG5" s="815"/>
      <c r="PIH5" s="815"/>
      <c r="PII5" s="815"/>
      <c r="PIJ5" s="815"/>
      <c r="PIK5" s="815"/>
      <c r="PIL5" s="815"/>
      <c r="PIM5" s="815"/>
      <c r="PIN5" s="815"/>
      <c r="PIO5" s="815"/>
      <c r="PIP5" s="815"/>
      <c r="PIQ5" s="815"/>
      <c r="PIR5" s="815"/>
      <c r="PIS5" s="815"/>
      <c r="PIT5" s="815"/>
      <c r="PIU5" s="815"/>
      <c r="PIV5" s="815"/>
      <c r="PIW5" s="815"/>
      <c r="PIX5" s="815"/>
      <c r="PIY5" s="815"/>
      <c r="PIZ5" s="815"/>
      <c r="PJA5" s="815"/>
      <c r="PJB5" s="815"/>
      <c r="PJC5" s="815"/>
      <c r="PJD5" s="815"/>
      <c r="PJE5" s="815"/>
      <c r="PJF5" s="815"/>
      <c r="PJG5" s="815"/>
      <c r="PJH5" s="815"/>
      <c r="PJI5" s="815"/>
      <c r="PJJ5" s="815"/>
      <c r="PJK5" s="815"/>
      <c r="PJL5" s="815"/>
      <c r="PJM5" s="815"/>
      <c r="PJN5" s="815"/>
      <c r="PJO5" s="815"/>
      <c r="PJP5" s="815"/>
      <c r="PJQ5" s="815"/>
      <c r="PJR5" s="815"/>
      <c r="PJS5" s="815"/>
      <c r="PJT5" s="815"/>
      <c r="PJU5" s="815"/>
      <c r="PJV5" s="815"/>
      <c r="PJW5" s="815"/>
      <c r="PJX5" s="815"/>
      <c r="PJY5" s="815"/>
      <c r="PJZ5" s="815"/>
      <c r="PKA5" s="815"/>
      <c r="PKB5" s="815"/>
      <c r="PKC5" s="815"/>
      <c r="PKD5" s="815"/>
      <c r="PKE5" s="815"/>
      <c r="PKF5" s="815"/>
      <c r="PKG5" s="815"/>
      <c r="PKH5" s="815"/>
      <c r="PKI5" s="815"/>
      <c r="PKJ5" s="815"/>
      <c r="PKK5" s="815"/>
      <c r="PKL5" s="815"/>
      <c r="PKM5" s="815"/>
      <c r="PKN5" s="815"/>
      <c r="PKO5" s="815"/>
      <c r="PKP5" s="815"/>
      <c r="PKQ5" s="815"/>
      <c r="PKR5" s="815"/>
      <c r="PKS5" s="815"/>
      <c r="PKT5" s="815"/>
      <c r="PKU5" s="815"/>
      <c r="PKV5" s="815"/>
      <c r="PKW5" s="815"/>
      <c r="PKX5" s="815"/>
      <c r="PKY5" s="815"/>
      <c r="PKZ5" s="815"/>
      <c r="PLA5" s="815"/>
      <c r="PLB5" s="815"/>
      <c r="PLC5" s="815"/>
      <c r="PLD5" s="815"/>
      <c r="PLE5" s="815"/>
      <c r="PLF5" s="815"/>
      <c r="PLG5" s="815"/>
      <c r="PLH5" s="815"/>
      <c r="PLI5" s="815"/>
      <c r="PLJ5" s="815"/>
      <c r="PLK5" s="815"/>
      <c r="PLL5" s="815"/>
      <c r="PLM5" s="815"/>
      <c r="PLN5" s="815"/>
      <c r="PLO5" s="815"/>
      <c r="PLP5" s="815"/>
      <c r="PLQ5" s="815"/>
      <c r="PLR5" s="815"/>
      <c r="PLS5" s="815"/>
      <c r="PLT5" s="815"/>
      <c r="PLU5" s="815"/>
      <c r="PLV5" s="815"/>
      <c r="PLW5" s="815"/>
      <c r="PLX5" s="815"/>
      <c r="PLY5" s="815"/>
      <c r="PLZ5" s="815"/>
      <c r="PMA5" s="815"/>
      <c r="PMB5" s="815"/>
      <c r="PMC5" s="815"/>
      <c r="PMD5" s="815"/>
      <c r="PME5" s="815"/>
      <c r="PMF5" s="815"/>
      <c r="PMG5" s="815"/>
      <c r="PMH5" s="815"/>
      <c r="PMI5" s="815"/>
      <c r="PMJ5" s="815"/>
      <c r="PMK5" s="815"/>
      <c r="PML5" s="815"/>
      <c r="PMM5" s="815"/>
      <c r="PMN5" s="815"/>
      <c r="PMO5" s="815"/>
      <c r="PMP5" s="815"/>
      <c r="PMQ5" s="815"/>
      <c r="PMR5" s="815"/>
      <c r="PMS5" s="815"/>
      <c r="PMT5" s="815"/>
      <c r="PMU5" s="815"/>
      <c r="PMV5" s="815"/>
      <c r="PMW5" s="815"/>
      <c r="PMX5" s="815"/>
      <c r="PMY5" s="815"/>
      <c r="PMZ5" s="815"/>
      <c r="PNA5" s="815"/>
      <c r="PNB5" s="815"/>
      <c r="PNC5" s="815"/>
      <c r="PND5" s="815"/>
      <c r="PNE5" s="815"/>
      <c r="PNF5" s="815"/>
      <c r="PNG5" s="815"/>
      <c r="PNH5" s="815"/>
      <c r="PNI5" s="815"/>
      <c r="PNJ5" s="815"/>
      <c r="PNK5" s="815"/>
      <c r="PNL5" s="815"/>
      <c r="PNM5" s="815"/>
      <c r="PNN5" s="815"/>
      <c r="PNO5" s="815"/>
      <c r="PNP5" s="815"/>
      <c r="PNQ5" s="815"/>
      <c r="PNR5" s="815"/>
      <c r="PNS5" s="815"/>
      <c r="PNT5" s="815"/>
      <c r="PNU5" s="815"/>
      <c r="PNV5" s="815"/>
      <c r="PNW5" s="815"/>
      <c r="PNX5" s="815"/>
      <c r="PNY5" s="815"/>
      <c r="PNZ5" s="815"/>
      <c r="POA5" s="815"/>
      <c r="POB5" s="815"/>
      <c r="POC5" s="815"/>
      <c r="POD5" s="815"/>
      <c r="POE5" s="815"/>
      <c r="POF5" s="815"/>
      <c r="POG5" s="815"/>
      <c r="POH5" s="815"/>
      <c r="POI5" s="815"/>
      <c r="POJ5" s="815"/>
      <c r="POK5" s="815"/>
      <c r="POL5" s="815"/>
      <c r="POM5" s="815"/>
      <c r="PON5" s="815"/>
      <c r="POO5" s="815"/>
      <c r="POP5" s="815"/>
      <c r="POQ5" s="815"/>
      <c r="POR5" s="815"/>
      <c r="POS5" s="815"/>
      <c r="POT5" s="815"/>
      <c r="POU5" s="815"/>
      <c r="POV5" s="815"/>
      <c r="POW5" s="815"/>
      <c r="POX5" s="815"/>
      <c r="POY5" s="815"/>
      <c r="POZ5" s="815"/>
      <c r="PPA5" s="815"/>
      <c r="PPB5" s="815"/>
      <c r="PPC5" s="815"/>
      <c r="PPD5" s="815"/>
      <c r="PPE5" s="815"/>
      <c r="PPF5" s="815"/>
      <c r="PPG5" s="815"/>
      <c r="PPH5" s="815"/>
      <c r="PPI5" s="815"/>
      <c r="PPJ5" s="815"/>
      <c r="PPK5" s="815"/>
      <c r="PPL5" s="815"/>
      <c r="PPM5" s="815"/>
      <c r="PPN5" s="815"/>
      <c r="PPO5" s="815"/>
      <c r="PPP5" s="815"/>
      <c r="PPQ5" s="815"/>
      <c r="PPR5" s="815"/>
      <c r="PPS5" s="815"/>
      <c r="PPT5" s="815"/>
      <c r="PPU5" s="815"/>
      <c r="PPV5" s="815"/>
      <c r="PPW5" s="815"/>
      <c r="PPX5" s="815"/>
      <c r="PPY5" s="815"/>
      <c r="PPZ5" s="815"/>
      <c r="PQA5" s="815"/>
      <c r="PQB5" s="815"/>
      <c r="PQC5" s="815"/>
      <c r="PQD5" s="815"/>
      <c r="PQE5" s="815"/>
      <c r="PQF5" s="815"/>
      <c r="PQG5" s="815"/>
      <c r="PQH5" s="815"/>
      <c r="PQI5" s="815"/>
      <c r="PQJ5" s="815"/>
      <c r="PQK5" s="815"/>
      <c r="PQL5" s="815"/>
      <c r="PQM5" s="815"/>
      <c r="PQN5" s="815"/>
      <c r="PQO5" s="815"/>
      <c r="PQP5" s="815"/>
      <c r="PQQ5" s="815"/>
      <c r="PQR5" s="815"/>
      <c r="PQS5" s="815"/>
      <c r="PQT5" s="815"/>
      <c r="PQU5" s="815"/>
      <c r="PQV5" s="815"/>
      <c r="PQW5" s="815"/>
      <c r="PQX5" s="815"/>
      <c r="PQY5" s="815"/>
      <c r="PQZ5" s="815"/>
      <c r="PRA5" s="815"/>
      <c r="PRB5" s="815"/>
      <c r="PRC5" s="815"/>
      <c r="PRD5" s="815"/>
      <c r="PRE5" s="815"/>
      <c r="PRF5" s="815"/>
      <c r="PRG5" s="815"/>
      <c r="PRH5" s="815"/>
      <c r="PRI5" s="815"/>
      <c r="PRJ5" s="815"/>
      <c r="PRK5" s="815"/>
      <c r="PRL5" s="815"/>
      <c r="PRM5" s="815"/>
      <c r="PRN5" s="815"/>
      <c r="PRO5" s="815"/>
      <c r="PRP5" s="815"/>
      <c r="PRQ5" s="815"/>
      <c r="PRR5" s="815"/>
      <c r="PRS5" s="815"/>
      <c r="PRT5" s="815"/>
      <c r="PRU5" s="815"/>
      <c r="PRV5" s="815"/>
      <c r="PRW5" s="815"/>
      <c r="PRX5" s="815"/>
      <c r="PRY5" s="815"/>
      <c r="PRZ5" s="815"/>
      <c r="PSA5" s="815"/>
      <c r="PSB5" s="815"/>
      <c r="PSC5" s="815"/>
      <c r="PSD5" s="815"/>
      <c r="PSE5" s="815"/>
      <c r="PSF5" s="815"/>
      <c r="PSG5" s="815"/>
      <c r="PSH5" s="815"/>
      <c r="PSI5" s="815"/>
      <c r="PSJ5" s="815"/>
      <c r="PSK5" s="815"/>
      <c r="PSL5" s="815"/>
      <c r="PSM5" s="815"/>
      <c r="PSN5" s="815"/>
      <c r="PSO5" s="815"/>
      <c r="PSP5" s="815"/>
      <c r="PSQ5" s="815"/>
      <c r="PSR5" s="815"/>
      <c r="PSS5" s="815"/>
      <c r="PST5" s="815"/>
      <c r="PSU5" s="815"/>
      <c r="PSV5" s="815"/>
      <c r="PSW5" s="815"/>
      <c r="PSX5" s="815"/>
      <c r="PSY5" s="815"/>
      <c r="PSZ5" s="815"/>
      <c r="PTA5" s="815"/>
      <c r="PTB5" s="815"/>
      <c r="PTC5" s="815"/>
      <c r="PTD5" s="815"/>
      <c r="PTE5" s="815"/>
      <c r="PTF5" s="815"/>
      <c r="PTG5" s="815"/>
      <c r="PTH5" s="815"/>
      <c r="PTI5" s="815"/>
      <c r="PTJ5" s="815"/>
      <c r="PTK5" s="815"/>
      <c r="PTL5" s="815"/>
      <c r="PTM5" s="815"/>
      <c r="PTN5" s="815"/>
      <c r="PTO5" s="815"/>
      <c r="PTP5" s="815"/>
      <c r="PTQ5" s="815"/>
      <c r="PTR5" s="815"/>
      <c r="PTS5" s="815"/>
      <c r="PTT5" s="815"/>
      <c r="PTU5" s="815"/>
      <c r="PTV5" s="815"/>
      <c r="PTW5" s="815"/>
      <c r="PTX5" s="815"/>
      <c r="PTY5" s="815"/>
      <c r="PTZ5" s="815"/>
      <c r="PUA5" s="815"/>
      <c r="PUB5" s="815"/>
      <c r="PUC5" s="815"/>
      <c r="PUD5" s="815"/>
      <c r="PUE5" s="815"/>
      <c r="PUF5" s="815"/>
      <c r="PUG5" s="815"/>
      <c r="PUH5" s="815"/>
      <c r="PUI5" s="815"/>
      <c r="PUJ5" s="815"/>
      <c r="PUK5" s="815"/>
      <c r="PUL5" s="815"/>
      <c r="PUM5" s="815"/>
      <c r="PUN5" s="815"/>
      <c r="PUO5" s="815"/>
      <c r="PUP5" s="815"/>
      <c r="PUQ5" s="815"/>
      <c r="PUR5" s="815"/>
      <c r="PUS5" s="815"/>
      <c r="PUT5" s="815"/>
      <c r="PUU5" s="815"/>
      <c r="PUV5" s="815"/>
      <c r="PUW5" s="815"/>
      <c r="PUX5" s="815"/>
      <c r="PUY5" s="815"/>
      <c r="PUZ5" s="815"/>
      <c r="PVA5" s="815"/>
      <c r="PVB5" s="815"/>
      <c r="PVC5" s="815"/>
      <c r="PVD5" s="815"/>
      <c r="PVE5" s="815"/>
      <c r="PVF5" s="815"/>
      <c r="PVG5" s="815"/>
      <c r="PVH5" s="815"/>
      <c r="PVI5" s="815"/>
      <c r="PVJ5" s="815"/>
      <c r="PVK5" s="815"/>
      <c r="PVL5" s="815"/>
      <c r="PVM5" s="815"/>
      <c r="PVN5" s="815"/>
      <c r="PVO5" s="815"/>
      <c r="PVP5" s="815"/>
      <c r="PVQ5" s="815"/>
      <c r="PVR5" s="815"/>
      <c r="PVS5" s="815"/>
      <c r="PVT5" s="815"/>
      <c r="PVU5" s="815"/>
      <c r="PVV5" s="815"/>
      <c r="PVW5" s="815"/>
      <c r="PVX5" s="815"/>
      <c r="PVY5" s="815"/>
      <c r="PVZ5" s="815"/>
      <c r="PWA5" s="815"/>
      <c r="PWB5" s="815"/>
      <c r="PWC5" s="815"/>
      <c r="PWD5" s="815"/>
      <c r="PWE5" s="815"/>
      <c r="PWF5" s="815"/>
      <c r="PWG5" s="815"/>
      <c r="PWH5" s="815"/>
      <c r="PWI5" s="815"/>
      <c r="PWJ5" s="815"/>
      <c r="PWK5" s="815"/>
      <c r="PWL5" s="815"/>
      <c r="PWM5" s="815"/>
      <c r="PWN5" s="815"/>
      <c r="PWO5" s="815"/>
      <c r="PWP5" s="815"/>
      <c r="PWQ5" s="815"/>
      <c r="PWR5" s="815"/>
      <c r="PWS5" s="815"/>
      <c r="PWT5" s="815"/>
      <c r="PWU5" s="815"/>
      <c r="PWV5" s="815"/>
      <c r="PWW5" s="815"/>
      <c r="PWX5" s="815"/>
      <c r="PWY5" s="815"/>
      <c r="PWZ5" s="815"/>
      <c r="PXA5" s="815"/>
      <c r="PXB5" s="815"/>
      <c r="PXC5" s="815"/>
      <c r="PXD5" s="815"/>
      <c r="PXE5" s="815"/>
      <c r="PXF5" s="815"/>
      <c r="PXG5" s="815"/>
      <c r="PXH5" s="815"/>
      <c r="PXI5" s="815"/>
      <c r="PXJ5" s="815"/>
      <c r="PXK5" s="815"/>
      <c r="PXL5" s="815"/>
      <c r="PXM5" s="815"/>
      <c r="PXN5" s="815"/>
      <c r="PXO5" s="815"/>
      <c r="PXP5" s="815"/>
      <c r="PXQ5" s="815"/>
      <c r="PXR5" s="815"/>
      <c r="PXS5" s="815"/>
      <c r="PXT5" s="815"/>
      <c r="PXU5" s="815"/>
      <c r="PXV5" s="815"/>
      <c r="PXW5" s="815"/>
      <c r="PXX5" s="815"/>
      <c r="PXY5" s="815"/>
      <c r="PXZ5" s="815"/>
      <c r="PYA5" s="815"/>
      <c r="PYB5" s="815"/>
      <c r="PYC5" s="815"/>
      <c r="PYD5" s="815"/>
      <c r="PYE5" s="815"/>
      <c r="PYF5" s="815"/>
      <c r="PYG5" s="815"/>
      <c r="PYH5" s="815"/>
      <c r="PYI5" s="815"/>
      <c r="PYJ5" s="815"/>
      <c r="PYK5" s="815"/>
      <c r="PYL5" s="815"/>
      <c r="PYM5" s="815"/>
      <c r="PYN5" s="815"/>
      <c r="PYO5" s="815"/>
      <c r="PYP5" s="815"/>
      <c r="PYQ5" s="815"/>
      <c r="PYR5" s="815"/>
      <c r="PYS5" s="815"/>
      <c r="PYT5" s="815"/>
      <c r="PYU5" s="815"/>
      <c r="PYV5" s="815"/>
      <c r="PYW5" s="815"/>
      <c r="PYX5" s="815"/>
      <c r="PYY5" s="815"/>
      <c r="PYZ5" s="815"/>
      <c r="PZA5" s="815"/>
      <c r="PZB5" s="815"/>
      <c r="PZC5" s="815"/>
      <c r="PZD5" s="815"/>
      <c r="PZE5" s="815"/>
      <c r="PZF5" s="815"/>
      <c r="PZG5" s="815"/>
      <c r="PZH5" s="815"/>
      <c r="PZI5" s="815"/>
      <c r="PZJ5" s="815"/>
      <c r="PZK5" s="815"/>
      <c r="PZL5" s="815"/>
      <c r="PZM5" s="815"/>
      <c r="PZN5" s="815"/>
      <c r="PZO5" s="815"/>
      <c r="PZP5" s="815"/>
      <c r="PZQ5" s="815"/>
      <c r="PZR5" s="815"/>
      <c r="PZS5" s="815"/>
      <c r="PZT5" s="815"/>
      <c r="PZU5" s="815"/>
      <c r="PZV5" s="815"/>
      <c r="PZW5" s="815"/>
      <c r="PZX5" s="815"/>
      <c r="PZY5" s="815"/>
      <c r="PZZ5" s="815"/>
      <c r="QAA5" s="815"/>
      <c r="QAB5" s="815"/>
      <c r="QAC5" s="815"/>
      <c r="QAD5" s="815"/>
      <c r="QAE5" s="815"/>
      <c r="QAF5" s="815"/>
      <c r="QAG5" s="815"/>
      <c r="QAH5" s="815"/>
      <c r="QAI5" s="815"/>
      <c r="QAJ5" s="815"/>
      <c r="QAK5" s="815"/>
      <c r="QAL5" s="815"/>
      <c r="QAM5" s="815"/>
      <c r="QAN5" s="815"/>
      <c r="QAO5" s="815"/>
      <c r="QAP5" s="815"/>
      <c r="QAQ5" s="815"/>
      <c r="QAR5" s="815"/>
      <c r="QAS5" s="815"/>
      <c r="QAT5" s="815"/>
      <c r="QAU5" s="815"/>
      <c r="QAV5" s="815"/>
      <c r="QAW5" s="815"/>
      <c r="QAX5" s="815"/>
      <c r="QAY5" s="815"/>
      <c r="QAZ5" s="815"/>
      <c r="QBA5" s="815"/>
      <c r="QBB5" s="815"/>
      <c r="QBC5" s="815"/>
      <c r="QBD5" s="815"/>
      <c r="QBE5" s="815"/>
      <c r="QBF5" s="815"/>
      <c r="QBG5" s="815"/>
      <c r="QBH5" s="815"/>
      <c r="QBI5" s="815"/>
      <c r="QBJ5" s="815"/>
      <c r="QBK5" s="815"/>
      <c r="QBL5" s="815"/>
      <c r="QBM5" s="815"/>
      <c r="QBN5" s="815"/>
      <c r="QBO5" s="815"/>
      <c r="QBP5" s="815"/>
      <c r="QBQ5" s="815"/>
      <c r="QBR5" s="815"/>
      <c r="QBS5" s="815"/>
      <c r="QBT5" s="815"/>
      <c r="QBU5" s="815"/>
      <c r="QBV5" s="815"/>
      <c r="QBW5" s="815"/>
      <c r="QBX5" s="815"/>
      <c r="QBY5" s="815"/>
      <c r="QBZ5" s="815"/>
      <c r="QCA5" s="815"/>
      <c r="QCB5" s="815"/>
      <c r="QCC5" s="815"/>
      <c r="QCD5" s="815"/>
      <c r="QCE5" s="815"/>
      <c r="QCF5" s="815"/>
      <c r="QCG5" s="815"/>
      <c r="QCH5" s="815"/>
      <c r="QCI5" s="815"/>
      <c r="QCJ5" s="815"/>
      <c r="QCK5" s="815"/>
      <c r="QCL5" s="815"/>
      <c r="QCM5" s="815"/>
      <c r="QCN5" s="815"/>
      <c r="QCO5" s="815"/>
      <c r="QCP5" s="815"/>
      <c r="QCQ5" s="815"/>
      <c r="QCR5" s="815"/>
      <c r="QCS5" s="815"/>
      <c r="QCT5" s="815"/>
      <c r="QCU5" s="815"/>
      <c r="QCV5" s="815"/>
      <c r="QCW5" s="815"/>
      <c r="QCX5" s="815"/>
      <c r="QCY5" s="815"/>
      <c r="QCZ5" s="815"/>
      <c r="QDA5" s="815"/>
      <c r="QDB5" s="815"/>
      <c r="QDC5" s="815"/>
      <c r="QDD5" s="815"/>
      <c r="QDE5" s="815"/>
      <c r="QDF5" s="815"/>
      <c r="QDG5" s="815"/>
      <c r="QDH5" s="815"/>
      <c r="QDI5" s="815"/>
      <c r="QDJ5" s="815"/>
      <c r="QDK5" s="815"/>
      <c r="QDL5" s="815"/>
      <c r="QDM5" s="815"/>
      <c r="QDN5" s="815"/>
      <c r="QDO5" s="815"/>
      <c r="QDP5" s="815"/>
      <c r="QDQ5" s="815"/>
      <c r="QDR5" s="815"/>
      <c r="QDS5" s="815"/>
      <c r="QDT5" s="815"/>
      <c r="QDU5" s="815"/>
      <c r="QDV5" s="815"/>
      <c r="QDW5" s="815"/>
      <c r="QDX5" s="815"/>
      <c r="QDY5" s="815"/>
      <c r="QDZ5" s="815"/>
      <c r="QEA5" s="815"/>
      <c r="QEB5" s="815"/>
      <c r="QEC5" s="815"/>
      <c r="QED5" s="815"/>
      <c r="QEE5" s="815"/>
      <c r="QEF5" s="815"/>
      <c r="QEG5" s="815"/>
      <c r="QEH5" s="815"/>
      <c r="QEI5" s="815"/>
      <c r="QEJ5" s="815"/>
      <c r="QEK5" s="815"/>
      <c r="QEL5" s="815"/>
      <c r="QEM5" s="815"/>
      <c r="QEN5" s="815"/>
      <c r="QEO5" s="815"/>
      <c r="QEP5" s="815"/>
      <c r="QEQ5" s="815"/>
      <c r="QER5" s="815"/>
      <c r="QES5" s="815"/>
      <c r="QET5" s="815"/>
      <c r="QEU5" s="815"/>
      <c r="QEV5" s="815"/>
      <c r="QEW5" s="815"/>
      <c r="QEX5" s="815"/>
      <c r="QEY5" s="815"/>
      <c r="QEZ5" s="815"/>
      <c r="QFA5" s="815"/>
      <c r="QFB5" s="815"/>
      <c r="QFC5" s="815"/>
      <c r="QFD5" s="815"/>
      <c r="QFE5" s="815"/>
      <c r="QFF5" s="815"/>
      <c r="QFG5" s="815"/>
      <c r="QFH5" s="815"/>
      <c r="QFI5" s="815"/>
      <c r="QFJ5" s="815"/>
      <c r="QFK5" s="815"/>
      <c r="QFL5" s="815"/>
      <c r="QFM5" s="815"/>
      <c r="QFN5" s="815"/>
      <c r="QFO5" s="815"/>
      <c r="QFP5" s="815"/>
      <c r="QFQ5" s="815"/>
      <c r="QFR5" s="815"/>
      <c r="QFS5" s="815"/>
      <c r="QFT5" s="815"/>
      <c r="QFU5" s="815"/>
      <c r="QFV5" s="815"/>
      <c r="QFW5" s="815"/>
      <c r="QFX5" s="815"/>
      <c r="QFY5" s="815"/>
      <c r="QFZ5" s="815"/>
      <c r="QGA5" s="815"/>
      <c r="QGB5" s="815"/>
      <c r="QGC5" s="815"/>
      <c r="QGD5" s="815"/>
      <c r="QGE5" s="815"/>
      <c r="QGF5" s="815"/>
      <c r="QGG5" s="815"/>
      <c r="QGH5" s="815"/>
      <c r="QGI5" s="815"/>
      <c r="QGJ5" s="815"/>
      <c r="QGK5" s="815"/>
      <c r="QGL5" s="815"/>
      <c r="QGM5" s="815"/>
      <c r="QGN5" s="815"/>
      <c r="QGO5" s="815"/>
      <c r="QGP5" s="815"/>
      <c r="QGQ5" s="815"/>
      <c r="QGR5" s="815"/>
      <c r="QGS5" s="815"/>
      <c r="QGT5" s="815"/>
      <c r="QGU5" s="815"/>
      <c r="QGV5" s="815"/>
      <c r="QGW5" s="815"/>
      <c r="QGX5" s="815"/>
      <c r="QGY5" s="815"/>
      <c r="QGZ5" s="815"/>
      <c r="QHA5" s="815"/>
      <c r="QHB5" s="815"/>
      <c r="QHC5" s="815"/>
      <c r="QHD5" s="815"/>
      <c r="QHE5" s="815"/>
      <c r="QHF5" s="815"/>
      <c r="QHG5" s="815"/>
      <c r="QHH5" s="815"/>
      <c r="QHI5" s="815"/>
      <c r="QHJ5" s="815"/>
      <c r="QHK5" s="815"/>
      <c r="QHL5" s="815"/>
      <c r="QHM5" s="815"/>
      <c r="QHN5" s="815"/>
      <c r="QHO5" s="815"/>
      <c r="QHP5" s="815"/>
      <c r="QHQ5" s="815"/>
      <c r="QHR5" s="815"/>
      <c r="QHS5" s="815"/>
      <c r="QHT5" s="815"/>
      <c r="QHU5" s="815"/>
      <c r="QHV5" s="815"/>
      <c r="QHW5" s="815"/>
      <c r="QHX5" s="815"/>
      <c r="QHY5" s="815"/>
      <c r="QHZ5" s="815"/>
      <c r="QIA5" s="815"/>
      <c r="QIB5" s="815"/>
      <c r="QIC5" s="815"/>
      <c r="QID5" s="815"/>
      <c r="QIE5" s="815"/>
      <c r="QIF5" s="815"/>
      <c r="QIG5" s="815"/>
      <c r="QIH5" s="815"/>
      <c r="QII5" s="815"/>
      <c r="QIJ5" s="815"/>
      <c r="QIK5" s="815"/>
      <c r="QIL5" s="815"/>
      <c r="QIM5" s="815"/>
      <c r="QIN5" s="815"/>
      <c r="QIO5" s="815"/>
      <c r="QIP5" s="815"/>
      <c r="QIQ5" s="815"/>
      <c r="QIR5" s="815"/>
      <c r="QIS5" s="815"/>
      <c r="QIT5" s="815"/>
      <c r="QIU5" s="815"/>
      <c r="QIV5" s="815"/>
      <c r="QIW5" s="815"/>
      <c r="QIX5" s="815"/>
      <c r="QIY5" s="815"/>
      <c r="QIZ5" s="815"/>
      <c r="QJA5" s="815"/>
      <c r="QJB5" s="815"/>
      <c r="QJC5" s="815"/>
      <c r="QJD5" s="815"/>
      <c r="QJE5" s="815"/>
      <c r="QJF5" s="815"/>
      <c r="QJG5" s="815"/>
      <c r="QJH5" s="815"/>
      <c r="QJI5" s="815"/>
      <c r="QJJ5" s="815"/>
      <c r="QJK5" s="815"/>
      <c r="QJL5" s="815"/>
      <c r="QJM5" s="815"/>
      <c r="QJN5" s="815"/>
      <c r="QJO5" s="815"/>
      <c r="QJP5" s="815"/>
      <c r="QJQ5" s="815"/>
      <c r="QJR5" s="815"/>
      <c r="QJS5" s="815"/>
      <c r="QJT5" s="815"/>
      <c r="QJU5" s="815"/>
      <c r="QJV5" s="815"/>
      <c r="QJW5" s="815"/>
      <c r="QJX5" s="815"/>
      <c r="QJY5" s="815"/>
      <c r="QJZ5" s="815"/>
      <c r="QKA5" s="815"/>
      <c r="QKB5" s="815"/>
      <c r="QKC5" s="815"/>
      <c r="QKD5" s="815"/>
      <c r="QKE5" s="815"/>
      <c r="QKF5" s="815"/>
      <c r="QKG5" s="815"/>
      <c r="QKH5" s="815"/>
      <c r="QKI5" s="815"/>
      <c r="QKJ5" s="815"/>
      <c r="QKK5" s="815"/>
      <c r="QKL5" s="815"/>
      <c r="QKM5" s="815"/>
      <c r="QKN5" s="815"/>
      <c r="QKO5" s="815"/>
      <c r="QKP5" s="815"/>
      <c r="QKQ5" s="815"/>
      <c r="QKR5" s="815"/>
      <c r="QKS5" s="815"/>
      <c r="QKT5" s="815"/>
      <c r="QKU5" s="815"/>
      <c r="QKV5" s="815"/>
      <c r="QKW5" s="815"/>
      <c r="QKX5" s="815"/>
      <c r="QKY5" s="815"/>
      <c r="QKZ5" s="815"/>
      <c r="QLA5" s="815"/>
      <c r="QLB5" s="815"/>
      <c r="QLC5" s="815"/>
      <c r="QLD5" s="815"/>
      <c r="QLE5" s="815"/>
      <c r="QLF5" s="815"/>
      <c r="QLG5" s="815"/>
      <c r="QLH5" s="815"/>
      <c r="QLI5" s="815"/>
      <c r="QLJ5" s="815"/>
      <c r="QLK5" s="815"/>
      <c r="QLL5" s="815"/>
      <c r="QLM5" s="815"/>
      <c r="QLN5" s="815"/>
      <c r="QLO5" s="815"/>
      <c r="QLP5" s="815"/>
      <c r="QLQ5" s="815"/>
      <c r="QLR5" s="815"/>
      <c r="QLS5" s="815"/>
      <c r="QLT5" s="815"/>
      <c r="QLU5" s="815"/>
      <c r="QLV5" s="815"/>
      <c r="QLW5" s="815"/>
      <c r="QLX5" s="815"/>
      <c r="QLY5" s="815"/>
      <c r="QLZ5" s="815"/>
      <c r="QMA5" s="815"/>
      <c r="QMB5" s="815"/>
      <c r="QMC5" s="815"/>
      <c r="QMD5" s="815"/>
      <c r="QME5" s="815"/>
      <c r="QMF5" s="815"/>
      <c r="QMG5" s="815"/>
      <c r="QMH5" s="815"/>
      <c r="QMI5" s="815"/>
      <c r="QMJ5" s="815"/>
      <c r="QMK5" s="815"/>
      <c r="QML5" s="815"/>
      <c r="QMM5" s="815"/>
      <c r="QMN5" s="815"/>
      <c r="QMO5" s="815"/>
      <c r="QMP5" s="815"/>
      <c r="QMQ5" s="815"/>
      <c r="QMR5" s="815"/>
      <c r="QMS5" s="815"/>
      <c r="QMT5" s="815"/>
      <c r="QMU5" s="815"/>
      <c r="QMV5" s="815"/>
      <c r="QMW5" s="815"/>
      <c r="QMX5" s="815"/>
      <c r="QMY5" s="815"/>
      <c r="QMZ5" s="815"/>
      <c r="QNA5" s="815"/>
      <c r="QNB5" s="815"/>
      <c r="QNC5" s="815"/>
      <c r="QND5" s="815"/>
      <c r="QNE5" s="815"/>
      <c r="QNF5" s="815"/>
      <c r="QNG5" s="815"/>
      <c r="QNH5" s="815"/>
      <c r="QNI5" s="815"/>
      <c r="QNJ5" s="815"/>
      <c r="QNK5" s="815"/>
      <c r="QNL5" s="815"/>
      <c r="QNM5" s="815"/>
      <c r="QNN5" s="815"/>
      <c r="QNO5" s="815"/>
      <c r="QNP5" s="815"/>
      <c r="QNQ5" s="815"/>
      <c r="QNR5" s="815"/>
      <c r="QNS5" s="815"/>
      <c r="QNT5" s="815"/>
      <c r="QNU5" s="815"/>
      <c r="QNV5" s="815"/>
      <c r="QNW5" s="815"/>
      <c r="QNX5" s="815"/>
      <c r="QNY5" s="815"/>
      <c r="QNZ5" s="815"/>
      <c r="QOA5" s="815"/>
      <c r="QOB5" s="815"/>
      <c r="QOC5" s="815"/>
      <c r="QOD5" s="815"/>
      <c r="QOE5" s="815"/>
      <c r="QOF5" s="815"/>
      <c r="QOG5" s="815"/>
      <c r="QOH5" s="815"/>
      <c r="QOI5" s="815"/>
      <c r="QOJ5" s="815"/>
      <c r="QOK5" s="815"/>
      <c r="QOL5" s="815"/>
      <c r="QOM5" s="815"/>
      <c r="QON5" s="815"/>
      <c r="QOO5" s="815"/>
      <c r="QOP5" s="815"/>
      <c r="QOQ5" s="815"/>
      <c r="QOR5" s="815"/>
      <c r="QOS5" s="815"/>
      <c r="QOT5" s="815"/>
      <c r="QOU5" s="815"/>
      <c r="QOV5" s="815"/>
      <c r="QOW5" s="815"/>
      <c r="QOX5" s="815"/>
      <c r="QOY5" s="815"/>
      <c r="QOZ5" s="815"/>
      <c r="QPA5" s="815"/>
      <c r="QPB5" s="815"/>
      <c r="QPC5" s="815"/>
      <c r="QPD5" s="815"/>
      <c r="QPE5" s="815"/>
      <c r="QPF5" s="815"/>
      <c r="QPG5" s="815"/>
      <c r="QPH5" s="815"/>
      <c r="QPI5" s="815"/>
      <c r="QPJ5" s="815"/>
      <c r="QPK5" s="815"/>
      <c r="QPL5" s="815"/>
      <c r="QPM5" s="815"/>
      <c r="QPN5" s="815"/>
      <c r="QPO5" s="815"/>
      <c r="QPP5" s="815"/>
      <c r="QPQ5" s="815"/>
      <c r="QPR5" s="815"/>
      <c r="QPS5" s="815"/>
      <c r="QPT5" s="815"/>
      <c r="QPU5" s="815"/>
      <c r="QPV5" s="815"/>
      <c r="QPW5" s="815"/>
      <c r="QPX5" s="815"/>
      <c r="QPY5" s="815"/>
      <c r="QPZ5" s="815"/>
      <c r="QQA5" s="815"/>
      <c r="QQB5" s="815"/>
      <c r="QQC5" s="815"/>
      <c r="QQD5" s="815"/>
      <c r="QQE5" s="815"/>
      <c r="QQF5" s="815"/>
      <c r="QQG5" s="815"/>
      <c r="QQH5" s="815"/>
      <c r="QQI5" s="815"/>
      <c r="QQJ5" s="815"/>
      <c r="QQK5" s="815"/>
      <c r="QQL5" s="815"/>
      <c r="QQM5" s="815"/>
      <c r="QQN5" s="815"/>
      <c r="QQO5" s="815"/>
      <c r="QQP5" s="815"/>
      <c r="QQQ5" s="815"/>
      <c r="QQR5" s="815"/>
      <c r="QQS5" s="815"/>
      <c r="QQT5" s="815"/>
      <c r="QQU5" s="815"/>
      <c r="QQV5" s="815"/>
      <c r="QQW5" s="815"/>
      <c r="QQX5" s="815"/>
      <c r="QQY5" s="815"/>
      <c r="QQZ5" s="815"/>
      <c r="QRA5" s="815"/>
      <c r="QRB5" s="815"/>
      <c r="QRC5" s="815"/>
      <c r="QRD5" s="815"/>
      <c r="QRE5" s="815"/>
      <c r="QRF5" s="815"/>
      <c r="QRG5" s="815"/>
      <c r="QRH5" s="815"/>
      <c r="QRI5" s="815"/>
      <c r="QRJ5" s="815"/>
      <c r="QRK5" s="815"/>
      <c r="QRL5" s="815"/>
      <c r="QRM5" s="815"/>
      <c r="QRN5" s="815"/>
      <c r="QRO5" s="815"/>
      <c r="QRP5" s="815"/>
      <c r="QRQ5" s="815"/>
      <c r="QRR5" s="815"/>
      <c r="QRS5" s="815"/>
      <c r="QRT5" s="815"/>
      <c r="QRU5" s="815"/>
      <c r="QRV5" s="815"/>
      <c r="QRW5" s="815"/>
      <c r="QRX5" s="815"/>
      <c r="QRY5" s="815"/>
      <c r="QRZ5" s="815"/>
      <c r="QSA5" s="815"/>
      <c r="QSB5" s="815"/>
      <c r="QSC5" s="815"/>
      <c r="QSD5" s="815"/>
      <c r="QSE5" s="815"/>
      <c r="QSF5" s="815"/>
      <c r="QSG5" s="815"/>
      <c r="QSH5" s="815"/>
      <c r="QSI5" s="815"/>
      <c r="QSJ5" s="815"/>
      <c r="QSK5" s="815"/>
      <c r="QSL5" s="815"/>
      <c r="QSM5" s="815"/>
      <c r="QSN5" s="815"/>
      <c r="QSO5" s="815"/>
      <c r="QSP5" s="815"/>
      <c r="QSQ5" s="815"/>
      <c r="QSR5" s="815"/>
      <c r="QSS5" s="815"/>
      <c r="QST5" s="815"/>
      <c r="QSU5" s="815"/>
      <c r="QSV5" s="815"/>
      <c r="QSW5" s="815"/>
      <c r="QSX5" s="815"/>
      <c r="QSY5" s="815"/>
      <c r="QSZ5" s="815"/>
      <c r="QTA5" s="815"/>
      <c r="QTB5" s="815"/>
      <c r="QTC5" s="815"/>
      <c r="QTD5" s="815"/>
      <c r="QTE5" s="815"/>
      <c r="QTF5" s="815"/>
      <c r="QTG5" s="815"/>
      <c r="QTH5" s="815"/>
      <c r="QTI5" s="815"/>
      <c r="QTJ5" s="815"/>
      <c r="QTK5" s="815"/>
      <c r="QTL5" s="815"/>
      <c r="QTM5" s="815"/>
      <c r="QTN5" s="815"/>
      <c r="QTO5" s="815"/>
      <c r="QTP5" s="815"/>
      <c r="QTQ5" s="815"/>
      <c r="QTR5" s="815"/>
      <c r="QTS5" s="815"/>
      <c r="QTT5" s="815"/>
      <c r="QTU5" s="815"/>
      <c r="QTV5" s="815"/>
      <c r="QTW5" s="815"/>
      <c r="QTX5" s="815"/>
      <c r="QTY5" s="815"/>
      <c r="QTZ5" s="815"/>
      <c r="QUA5" s="815"/>
      <c r="QUB5" s="815"/>
      <c r="QUC5" s="815"/>
      <c r="QUD5" s="815"/>
      <c r="QUE5" s="815"/>
      <c r="QUF5" s="815"/>
      <c r="QUG5" s="815"/>
      <c r="QUH5" s="815"/>
      <c r="QUI5" s="815"/>
      <c r="QUJ5" s="815"/>
      <c r="QUK5" s="815"/>
      <c r="QUL5" s="815"/>
      <c r="QUM5" s="815"/>
      <c r="QUN5" s="815"/>
      <c r="QUO5" s="815"/>
      <c r="QUP5" s="815"/>
      <c r="QUQ5" s="815"/>
      <c r="QUR5" s="815"/>
      <c r="QUS5" s="815"/>
      <c r="QUT5" s="815"/>
      <c r="QUU5" s="815"/>
      <c r="QUV5" s="815"/>
      <c r="QUW5" s="815"/>
      <c r="QUX5" s="815"/>
      <c r="QUY5" s="815"/>
      <c r="QUZ5" s="815"/>
      <c r="QVA5" s="815"/>
      <c r="QVB5" s="815"/>
      <c r="QVC5" s="815"/>
      <c r="QVD5" s="815"/>
      <c r="QVE5" s="815"/>
      <c r="QVF5" s="815"/>
      <c r="QVG5" s="815"/>
      <c r="QVH5" s="815"/>
      <c r="QVI5" s="815"/>
      <c r="QVJ5" s="815"/>
      <c r="QVK5" s="815"/>
      <c r="QVL5" s="815"/>
      <c r="QVM5" s="815"/>
      <c r="QVN5" s="815"/>
      <c r="QVO5" s="815"/>
      <c r="QVP5" s="815"/>
      <c r="QVQ5" s="815"/>
      <c r="QVR5" s="815"/>
      <c r="QVS5" s="815"/>
      <c r="QVT5" s="815"/>
      <c r="QVU5" s="815"/>
      <c r="QVV5" s="815"/>
      <c r="QVW5" s="815"/>
      <c r="QVX5" s="815"/>
      <c r="QVY5" s="815"/>
      <c r="QVZ5" s="815"/>
      <c r="QWA5" s="815"/>
      <c r="QWB5" s="815"/>
      <c r="QWC5" s="815"/>
      <c r="QWD5" s="815"/>
      <c r="QWE5" s="815"/>
      <c r="QWF5" s="815"/>
      <c r="QWG5" s="815"/>
      <c r="QWH5" s="815"/>
      <c r="QWI5" s="815"/>
      <c r="QWJ5" s="815"/>
      <c r="QWK5" s="815"/>
      <c r="QWL5" s="815"/>
      <c r="QWM5" s="815"/>
      <c r="QWN5" s="815"/>
      <c r="QWO5" s="815"/>
      <c r="QWP5" s="815"/>
      <c r="QWQ5" s="815"/>
      <c r="QWR5" s="815"/>
      <c r="QWS5" s="815"/>
      <c r="QWT5" s="815"/>
      <c r="QWU5" s="815"/>
      <c r="QWV5" s="815"/>
      <c r="QWW5" s="815"/>
      <c r="QWX5" s="815"/>
      <c r="QWY5" s="815"/>
      <c r="QWZ5" s="815"/>
      <c r="QXA5" s="815"/>
      <c r="QXB5" s="815"/>
      <c r="QXC5" s="815"/>
      <c r="QXD5" s="815"/>
      <c r="QXE5" s="815"/>
      <c r="QXF5" s="815"/>
      <c r="QXG5" s="815"/>
      <c r="QXH5" s="815"/>
      <c r="QXI5" s="815"/>
      <c r="QXJ5" s="815"/>
      <c r="QXK5" s="815"/>
      <c r="QXL5" s="815"/>
      <c r="QXM5" s="815"/>
      <c r="QXN5" s="815"/>
      <c r="QXO5" s="815"/>
      <c r="QXP5" s="815"/>
      <c r="QXQ5" s="815"/>
      <c r="QXR5" s="815"/>
      <c r="QXS5" s="815"/>
      <c r="QXT5" s="815"/>
      <c r="QXU5" s="815"/>
      <c r="QXV5" s="815"/>
      <c r="QXW5" s="815"/>
      <c r="QXX5" s="815"/>
      <c r="QXY5" s="815"/>
      <c r="QXZ5" s="815"/>
      <c r="QYA5" s="815"/>
      <c r="QYB5" s="815"/>
      <c r="QYC5" s="815"/>
      <c r="QYD5" s="815"/>
      <c r="QYE5" s="815"/>
      <c r="QYF5" s="815"/>
      <c r="QYG5" s="815"/>
      <c r="QYH5" s="815"/>
      <c r="QYI5" s="815"/>
      <c r="QYJ5" s="815"/>
      <c r="QYK5" s="815"/>
      <c r="QYL5" s="815"/>
      <c r="QYM5" s="815"/>
      <c r="QYN5" s="815"/>
      <c r="QYO5" s="815"/>
      <c r="QYP5" s="815"/>
      <c r="QYQ5" s="815"/>
      <c r="QYR5" s="815"/>
      <c r="QYS5" s="815"/>
      <c r="QYT5" s="815"/>
      <c r="QYU5" s="815"/>
      <c r="QYV5" s="815"/>
      <c r="QYW5" s="815"/>
      <c r="QYX5" s="815"/>
      <c r="QYY5" s="815"/>
      <c r="QYZ5" s="815"/>
      <c r="QZA5" s="815"/>
      <c r="QZB5" s="815"/>
      <c r="QZC5" s="815"/>
      <c r="QZD5" s="815"/>
      <c r="QZE5" s="815"/>
      <c r="QZF5" s="815"/>
      <c r="QZG5" s="815"/>
      <c r="QZH5" s="815"/>
      <c r="QZI5" s="815"/>
      <c r="QZJ5" s="815"/>
      <c r="QZK5" s="815"/>
      <c r="QZL5" s="815"/>
      <c r="QZM5" s="815"/>
      <c r="QZN5" s="815"/>
      <c r="QZO5" s="815"/>
      <c r="QZP5" s="815"/>
      <c r="QZQ5" s="815"/>
      <c r="QZR5" s="815"/>
      <c r="QZS5" s="815"/>
      <c r="QZT5" s="815"/>
      <c r="QZU5" s="815"/>
      <c r="QZV5" s="815"/>
      <c r="QZW5" s="815"/>
      <c r="QZX5" s="815"/>
      <c r="QZY5" s="815"/>
      <c r="QZZ5" s="815"/>
      <c r="RAA5" s="815"/>
      <c r="RAB5" s="815"/>
      <c r="RAC5" s="815"/>
      <c r="RAD5" s="815"/>
      <c r="RAE5" s="815"/>
      <c r="RAF5" s="815"/>
      <c r="RAG5" s="815"/>
      <c r="RAH5" s="815"/>
      <c r="RAI5" s="815"/>
      <c r="RAJ5" s="815"/>
      <c r="RAK5" s="815"/>
      <c r="RAL5" s="815"/>
      <c r="RAM5" s="815"/>
      <c r="RAN5" s="815"/>
      <c r="RAO5" s="815"/>
      <c r="RAP5" s="815"/>
      <c r="RAQ5" s="815"/>
      <c r="RAR5" s="815"/>
      <c r="RAS5" s="815"/>
      <c r="RAT5" s="815"/>
      <c r="RAU5" s="815"/>
      <c r="RAV5" s="815"/>
      <c r="RAW5" s="815"/>
      <c r="RAX5" s="815"/>
      <c r="RAY5" s="815"/>
      <c r="RAZ5" s="815"/>
      <c r="RBA5" s="815"/>
      <c r="RBB5" s="815"/>
      <c r="RBC5" s="815"/>
      <c r="RBD5" s="815"/>
      <c r="RBE5" s="815"/>
      <c r="RBF5" s="815"/>
      <c r="RBG5" s="815"/>
      <c r="RBH5" s="815"/>
      <c r="RBI5" s="815"/>
      <c r="RBJ5" s="815"/>
      <c r="RBK5" s="815"/>
      <c r="RBL5" s="815"/>
      <c r="RBM5" s="815"/>
      <c r="RBN5" s="815"/>
      <c r="RBO5" s="815"/>
      <c r="RBP5" s="815"/>
      <c r="RBQ5" s="815"/>
      <c r="RBR5" s="815"/>
      <c r="RBS5" s="815"/>
      <c r="RBT5" s="815"/>
      <c r="RBU5" s="815"/>
      <c r="RBV5" s="815"/>
      <c r="RBW5" s="815"/>
      <c r="RBX5" s="815"/>
      <c r="RBY5" s="815"/>
      <c r="RBZ5" s="815"/>
      <c r="RCA5" s="815"/>
      <c r="RCB5" s="815"/>
      <c r="RCC5" s="815"/>
      <c r="RCD5" s="815"/>
      <c r="RCE5" s="815"/>
      <c r="RCF5" s="815"/>
      <c r="RCG5" s="815"/>
      <c r="RCH5" s="815"/>
      <c r="RCI5" s="815"/>
      <c r="RCJ5" s="815"/>
      <c r="RCK5" s="815"/>
      <c r="RCL5" s="815"/>
      <c r="RCM5" s="815"/>
      <c r="RCN5" s="815"/>
      <c r="RCO5" s="815"/>
      <c r="RCP5" s="815"/>
      <c r="RCQ5" s="815"/>
      <c r="RCR5" s="815"/>
      <c r="RCS5" s="815"/>
      <c r="RCT5" s="815"/>
      <c r="RCU5" s="815"/>
      <c r="RCV5" s="815"/>
      <c r="RCW5" s="815"/>
      <c r="RCX5" s="815"/>
      <c r="RCY5" s="815"/>
      <c r="RCZ5" s="815"/>
      <c r="RDA5" s="815"/>
      <c r="RDB5" s="815"/>
      <c r="RDC5" s="815"/>
      <c r="RDD5" s="815"/>
      <c r="RDE5" s="815"/>
      <c r="RDF5" s="815"/>
      <c r="RDG5" s="815"/>
      <c r="RDH5" s="815"/>
      <c r="RDI5" s="815"/>
      <c r="RDJ5" s="815"/>
      <c r="RDK5" s="815"/>
      <c r="RDL5" s="815"/>
      <c r="RDM5" s="815"/>
      <c r="RDN5" s="815"/>
      <c r="RDO5" s="815"/>
      <c r="RDP5" s="815"/>
      <c r="RDQ5" s="815"/>
      <c r="RDR5" s="815"/>
      <c r="RDS5" s="815"/>
      <c r="RDT5" s="815"/>
      <c r="RDU5" s="815"/>
      <c r="RDV5" s="815"/>
      <c r="RDW5" s="815"/>
      <c r="RDX5" s="815"/>
      <c r="RDY5" s="815"/>
      <c r="RDZ5" s="815"/>
      <c r="REA5" s="815"/>
      <c r="REB5" s="815"/>
      <c r="REC5" s="815"/>
      <c r="RED5" s="815"/>
      <c r="REE5" s="815"/>
      <c r="REF5" s="815"/>
      <c r="REG5" s="815"/>
      <c r="REH5" s="815"/>
      <c r="REI5" s="815"/>
      <c r="REJ5" s="815"/>
      <c r="REK5" s="815"/>
      <c r="REL5" s="815"/>
      <c r="REM5" s="815"/>
      <c r="REN5" s="815"/>
      <c r="REO5" s="815"/>
      <c r="REP5" s="815"/>
      <c r="REQ5" s="815"/>
      <c r="RER5" s="815"/>
      <c r="RES5" s="815"/>
      <c r="RET5" s="815"/>
      <c r="REU5" s="815"/>
      <c r="REV5" s="815"/>
      <c r="REW5" s="815"/>
      <c r="REX5" s="815"/>
      <c r="REY5" s="815"/>
      <c r="REZ5" s="815"/>
      <c r="RFA5" s="815"/>
      <c r="RFB5" s="815"/>
      <c r="RFC5" s="815"/>
      <c r="RFD5" s="815"/>
      <c r="RFE5" s="815"/>
      <c r="RFF5" s="815"/>
      <c r="RFG5" s="815"/>
      <c r="RFH5" s="815"/>
      <c r="RFI5" s="815"/>
      <c r="RFJ5" s="815"/>
      <c r="RFK5" s="815"/>
      <c r="RFL5" s="815"/>
      <c r="RFM5" s="815"/>
      <c r="RFN5" s="815"/>
      <c r="RFO5" s="815"/>
      <c r="RFP5" s="815"/>
      <c r="RFQ5" s="815"/>
      <c r="RFR5" s="815"/>
      <c r="RFS5" s="815"/>
      <c r="RFT5" s="815"/>
      <c r="RFU5" s="815"/>
      <c r="RFV5" s="815"/>
      <c r="RFW5" s="815"/>
      <c r="RFX5" s="815"/>
      <c r="RFY5" s="815"/>
      <c r="RFZ5" s="815"/>
      <c r="RGA5" s="815"/>
      <c r="RGB5" s="815"/>
      <c r="RGC5" s="815"/>
      <c r="RGD5" s="815"/>
      <c r="RGE5" s="815"/>
      <c r="RGF5" s="815"/>
      <c r="RGG5" s="815"/>
      <c r="RGH5" s="815"/>
      <c r="RGI5" s="815"/>
      <c r="RGJ5" s="815"/>
      <c r="RGK5" s="815"/>
      <c r="RGL5" s="815"/>
      <c r="RGM5" s="815"/>
      <c r="RGN5" s="815"/>
      <c r="RGO5" s="815"/>
      <c r="RGP5" s="815"/>
      <c r="RGQ5" s="815"/>
      <c r="RGR5" s="815"/>
      <c r="RGS5" s="815"/>
      <c r="RGT5" s="815"/>
      <c r="RGU5" s="815"/>
      <c r="RGV5" s="815"/>
      <c r="RGW5" s="815"/>
      <c r="RGX5" s="815"/>
      <c r="RGY5" s="815"/>
      <c r="RGZ5" s="815"/>
      <c r="RHA5" s="815"/>
      <c r="RHB5" s="815"/>
      <c r="RHC5" s="815"/>
      <c r="RHD5" s="815"/>
      <c r="RHE5" s="815"/>
      <c r="RHF5" s="815"/>
      <c r="RHG5" s="815"/>
      <c r="RHH5" s="815"/>
      <c r="RHI5" s="815"/>
      <c r="RHJ5" s="815"/>
      <c r="RHK5" s="815"/>
      <c r="RHL5" s="815"/>
      <c r="RHM5" s="815"/>
      <c r="RHN5" s="815"/>
      <c r="RHO5" s="815"/>
      <c r="RHP5" s="815"/>
      <c r="RHQ5" s="815"/>
      <c r="RHR5" s="815"/>
      <c r="RHS5" s="815"/>
      <c r="RHT5" s="815"/>
      <c r="RHU5" s="815"/>
      <c r="RHV5" s="815"/>
      <c r="RHW5" s="815"/>
      <c r="RHX5" s="815"/>
      <c r="RHY5" s="815"/>
      <c r="RHZ5" s="815"/>
      <c r="RIA5" s="815"/>
      <c r="RIB5" s="815"/>
      <c r="RIC5" s="815"/>
      <c r="RID5" s="815"/>
      <c r="RIE5" s="815"/>
      <c r="RIF5" s="815"/>
      <c r="RIG5" s="815"/>
      <c r="RIH5" s="815"/>
      <c r="RII5" s="815"/>
      <c r="RIJ5" s="815"/>
      <c r="RIK5" s="815"/>
      <c r="RIL5" s="815"/>
      <c r="RIM5" s="815"/>
      <c r="RIN5" s="815"/>
      <c r="RIO5" s="815"/>
      <c r="RIP5" s="815"/>
      <c r="RIQ5" s="815"/>
      <c r="RIR5" s="815"/>
      <c r="RIS5" s="815"/>
      <c r="RIT5" s="815"/>
      <c r="RIU5" s="815"/>
      <c r="RIV5" s="815"/>
      <c r="RIW5" s="815"/>
      <c r="RIX5" s="815"/>
      <c r="RIY5" s="815"/>
      <c r="RIZ5" s="815"/>
      <c r="RJA5" s="815"/>
      <c r="RJB5" s="815"/>
      <c r="RJC5" s="815"/>
      <c r="RJD5" s="815"/>
      <c r="RJE5" s="815"/>
      <c r="RJF5" s="815"/>
      <c r="RJG5" s="815"/>
      <c r="RJH5" s="815"/>
      <c r="RJI5" s="815"/>
      <c r="RJJ5" s="815"/>
      <c r="RJK5" s="815"/>
      <c r="RJL5" s="815"/>
      <c r="RJM5" s="815"/>
      <c r="RJN5" s="815"/>
      <c r="RJO5" s="815"/>
      <c r="RJP5" s="815"/>
      <c r="RJQ5" s="815"/>
      <c r="RJR5" s="815"/>
      <c r="RJS5" s="815"/>
      <c r="RJT5" s="815"/>
      <c r="RJU5" s="815"/>
      <c r="RJV5" s="815"/>
      <c r="RJW5" s="815"/>
      <c r="RJX5" s="815"/>
      <c r="RJY5" s="815"/>
      <c r="RJZ5" s="815"/>
      <c r="RKA5" s="815"/>
      <c r="RKB5" s="815"/>
      <c r="RKC5" s="815"/>
      <c r="RKD5" s="815"/>
      <c r="RKE5" s="815"/>
      <c r="RKF5" s="815"/>
      <c r="RKG5" s="815"/>
      <c r="RKH5" s="815"/>
      <c r="RKI5" s="815"/>
      <c r="RKJ5" s="815"/>
      <c r="RKK5" s="815"/>
      <c r="RKL5" s="815"/>
      <c r="RKM5" s="815"/>
      <c r="RKN5" s="815"/>
      <c r="RKO5" s="815"/>
      <c r="RKP5" s="815"/>
      <c r="RKQ5" s="815"/>
      <c r="RKR5" s="815"/>
      <c r="RKS5" s="815"/>
      <c r="RKT5" s="815"/>
      <c r="RKU5" s="815"/>
      <c r="RKV5" s="815"/>
      <c r="RKW5" s="815"/>
      <c r="RKX5" s="815"/>
      <c r="RKY5" s="815"/>
      <c r="RKZ5" s="815"/>
      <c r="RLA5" s="815"/>
      <c r="RLB5" s="815"/>
      <c r="RLC5" s="815"/>
      <c r="RLD5" s="815"/>
      <c r="RLE5" s="815"/>
      <c r="RLF5" s="815"/>
      <c r="RLG5" s="815"/>
      <c r="RLH5" s="815"/>
      <c r="RLI5" s="815"/>
      <c r="RLJ5" s="815"/>
      <c r="RLK5" s="815"/>
      <c r="RLL5" s="815"/>
      <c r="RLM5" s="815"/>
      <c r="RLN5" s="815"/>
      <c r="RLO5" s="815"/>
      <c r="RLP5" s="815"/>
      <c r="RLQ5" s="815"/>
      <c r="RLR5" s="815"/>
      <c r="RLS5" s="815"/>
      <c r="RLT5" s="815"/>
      <c r="RLU5" s="815"/>
      <c r="RLV5" s="815"/>
      <c r="RLW5" s="815"/>
      <c r="RLX5" s="815"/>
      <c r="RLY5" s="815"/>
      <c r="RLZ5" s="815"/>
      <c r="RMA5" s="815"/>
      <c r="RMB5" s="815"/>
      <c r="RMC5" s="815"/>
      <c r="RMD5" s="815"/>
      <c r="RME5" s="815"/>
      <c r="RMF5" s="815"/>
      <c r="RMG5" s="815"/>
      <c r="RMH5" s="815"/>
      <c r="RMI5" s="815"/>
      <c r="RMJ5" s="815"/>
      <c r="RMK5" s="815"/>
      <c r="RML5" s="815"/>
      <c r="RMM5" s="815"/>
      <c r="RMN5" s="815"/>
      <c r="RMO5" s="815"/>
      <c r="RMP5" s="815"/>
      <c r="RMQ5" s="815"/>
      <c r="RMR5" s="815"/>
      <c r="RMS5" s="815"/>
      <c r="RMT5" s="815"/>
      <c r="RMU5" s="815"/>
      <c r="RMV5" s="815"/>
      <c r="RMW5" s="815"/>
      <c r="RMX5" s="815"/>
      <c r="RMY5" s="815"/>
      <c r="RMZ5" s="815"/>
      <c r="RNA5" s="815"/>
      <c r="RNB5" s="815"/>
      <c r="RNC5" s="815"/>
      <c r="RND5" s="815"/>
      <c r="RNE5" s="815"/>
      <c r="RNF5" s="815"/>
      <c r="RNG5" s="815"/>
      <c r="RNH5" s="815"/>
      <c r="RNI5" s="815"/>
      <c r="RNJ5" s="815"/>
      <c r="RNK5" s="815"/>
      <c r="RNL5" s="815"/>
      <c r="RNM5" s="815"/>
      <c r="RNN5" s="815"/>
      <c r="RNO5" s="815"/>
      <c r="RNP5" s="815"/>
      <c r="RNQ5" s="815"/>
      <c r="RNR5" s="815"/>
      <c r="RNS5" s="815"/>
      <c r="RNT5" s="815"/>
      <c r="RNU5" s="815"/>
      <c r="RNV5" s="815"/>
      <c r="RNW5" s="815"/>
      <c r="RNX5" s="815"/>
      <c r="RNY5" s="815"/>
      <c r="RNZ5" s="815"/>
      <c r="ROA5" s="815"/>
      <c r="ROB5" s="815"/>
      <c r="ROC5" s="815"/>
      <c r="ROD5" s="815"/>
      <c r="ROE5" s="815"/>
      <c r="ROF5" s="815"/>
      <c r="ROG5" s="815"/>
      <c r="ROH5" s="815"/>
      <c r="ROI5" s="815"/>
      <c r="ROJ5" s="815"/>
      <c r="ROK5" s="815"/>
      <c r="ROL5" s="815"/>
      <c r="ROM5" s="815"/>
      <c r="RON5" s="815"/>
      <c r="ROO5" s="815"/>
      <c r="ROP5" s="815"/>
      <c r="ROQ5" s="815"/>
      <c r="ROR5" s="815"/>
      <c r="ROS5" s="815"/>
      <c r="ROT5" s="815"/>
      <c r="ROU5" s="815"/>
      <c r="ROV5" s="815"/>
      <c r="ROW5" s="815"/>
      <c r="ROX5" s="815"/>
      <c r="ROY5" s="815"/>
      <c r="ROZ5" s="815"/>
      <c r="RPA5" s="815"/>
      <c r="RPB5" s="815"/>
      <c r="RPC5" s="815"/>
      <c r="RPD5" s="815"/>
      <c r="RPE5" s="815"/>
      <c r="RPF5" s="815"/>
      <c r="RPG5" s="815"/>
      <c r="RPH5" s="815"/>
      <c r="RPI5" s="815"/>
      <c r="RPJ5" s="815"/>
      <c r="RPK5" s="815"/>
      <c r="RPL5" s="815"/>
      <c r="RPM5" s="815"/>
      <c r="RPN5" s="815"/>
      <c r="RPO5" s="815"/>
      <c r="RPP5" s="815"/>
      <c r="RPQ5" s="815"/>
      <c r="RPR5" s="815"/>
      <c r="RPS5" s="815"/>
      <c r="RPT5" s="815"/>
      <c r="RPU5" s="815"/>
      <c r="RPV5" s="815"/>
      <c r="RPW5" s="815"/>
      <c r="RPX5" s="815"/>
      <c r="RPY5" s="815"/>
      <c r="RPZ5" s="815"/>
      <c r="RQA5" s="815"/>
      <c r="RQB5" s="815"/>
      <c r="RQC5" s="815"/>
      <c r="RQD5" s="815"/>
      <c r="RQE5" s="815"/>
      <c r="RQF5" s="815"/>
      <c r="RQG5" s="815"/>
      <c r="RQH5" s="815"/>
      <c r="RQI5" s="815"/>
      <c r="RQJ5" s="815"/>
      <c r="RQK5" s="815"/>
      <c r="RQL5" s="815"/>
      <c r="RQM5" s="815"/>
      <c r="RQN5" s="815"/>
      <c r="RQO5" s="815"/>
      <c r="RQP5" s="815"/>
      <c r="RQQ5" s="815"/>
      <c r="RQR5" s="815"/>
      <c r="RQS5" s="815"/>
      <c r="RQT5" s="815"/>
      <c r="RQU5" s="815"/>
      <c r="RQV5" s="815"/>
      <c r="RQW5" s="815"/>
      <c r="RQX5" s="815"/>
      <c r="RQY5" s="815"/>
      <c r="RQZ5" s="815"/>
      <c r="RRA5" s="815"/>
      <c r="RRB5" s="815"/>
      <c r="RRC5" s="815"/>
      <c r="RRD5" s="815"/>
      <c r="RRE5" s="815"/>
      <c r="RRF5" s="815"/>
      <c r="RRG5" s="815"/>
      <c r="RRH5" s="815"/>
      <c r="RRI5" s="815"/>
      <c r="RRJ5" s="815"/>
      <c r="RRK5" s="815"/>
      <c r="RRL5" s="815"/>
      <c r="RRM5" s="815"/>
      <c r="RRN5" s="815"/>
      <c r="RRO5" s="815"/>
      <c r="RRP5" s="815"/>
      <c r="RRQ5" s="815"/>
      <c r="RRR5" s="815"/>
      <c r="RRS5" s="815"/>
      <c r="RRT5" s="815"/>
      <c r="RRU5" s="815"/>
      <c r="RRV5" s="815"/>
      <c r="RRW5" s="815"/>
      <c r="RRX5" s="815"/>
      <c r="RRY5" s="815"/>
      <c r="RRZ5" s="815"/>
      <c r="RSA5" s="815"/>
      <c r="RSB5" s="815"/>
      <c r="RSC5" s="815"/>
      <c r="RSD5" s="815"/>
      <c r="RSE5" s="815"/>
      <c r="RSF5" s="815"/>
      <c r="RSG5" s="815"/>
      <c r="RSH5" s="815"/>
      <c r="RSI5" s="815"/>
      <c r="RSJ5" s="815"/>
      <c r="RSK5" s="815"/>
      <c r="RSL5" s="815"/>
      <c r="RSM5" s="815"/>
      <c r="RSN5" s="815"/>
      <c r="RSO5" s="815"/>
      <c r="RSP5" s="815"/>
      <c r="RSQ5" s="815"/>
      <c r="RSR5" s="815"/>
      <c r="RSS5" s="815"/>
      <c r="RST5" s="815"/>
      <c r="RSU5" s="815"/>
      <c r="RSV5" s="815"/>
      <c r="RSW5" s="815"/>
      <c r="RSX5" s="815"/>
      <c r="RSY5" s="815"/>
      <c r="RSZ5" s="815"/>
      <c r="RTA5" s="815"/>
      <c r="RTB5" s="815"/>
      <c r="RTC5" s="815"/>
      <c r="RTD5" s="815"/>
      <c r="RTE5" s="815"/>
      <c r="RTF5" s="815"/>
      <c r="RTG5" s="815"/>
      <c r="RTH5" s="815"/>
      <c r="RTI5" s="815"/>
      <c r="RTJ5" s="815"/>
      <c r="RTK5" s="815"/>
      <c r="RTL5" s="815"/>
      <c r="RTM5" s="815"/>
      <c r="RTN5" s="815"/>
      <c r="RTO5" s="815"/>
      <c r="RTP5" s="815"/>
      <c r="RTQ5" s="815"/>
      <c r="RTR5" s="815"/>
      <c r="RTS5" s="815"/>
      <c r="RTT5" s="815"/>
      <c r="RTU5" s="815"/>
      <c r="RTV5" s="815"/>
      <c r="RTW5" s="815"/>
      <c r="RTX5" s="815"/>
      <c r="RTY5" s="815"/>
      <c r="RTZ5" s="815"/>
      <c r="RUA5" s="815"/>
      <c r="RUB5" s="815"/>
      <c r="RUC5" s="815"/>
      <c r="RUD5" s="815"/>
      <c r="RUE5" s="815"/>
      <c r="RUF5" s="815"/>
      <c r="RUG5" s="815"/>
      <c r="RUH5" s="815"/>
      <c r="RUI5" s="815"/>
      <c r="RUJ5" s="815"/>
      <c r="RUK5" s="815"/>
      <c r="RUL5" s="815"/>
      <c r="RUM5" s="815"/>
      <c r="RUN5" s="815"/>
      <c r="RUO5" s="815"/>
      <c r="RUP5" s="815"/>
      <c r="RUQ5" s="815"/>
      <c r="RUR5" s="815"/>
      <c r="RUS5" s="815"/>
      <c r="RUT5" s="815"/>
      <c r="RUU5" s="815"/>
      <c r="RUV5" s="815"/>
      <c r="RUW5" s="815"/>
      <c r="RUX5" s="815"/>
      <c r="RUY5" s="815"/>
      <c r="RUZ5" s="815"/>
      <c r="RVA5" s="815"/>
      <c r="RVB5" s="815"/>
      <c r="RVC5" s="815"/>
      <c r="RVD5" s="815"/>
      <c r="RVE5" s="815"/>
      <c r="RVF5" s="815"/>
      <c r="RVG5" s="815"/>
      <c r="RVH5" s="815"/>
      <c r="RVI5" s="815"/>
      <c r="RVJ5" s="815"/>
      <c r="RVK5" s="815"/>
      <c r="RVL5" s="815"/>
      <c r="RVM5" s="815"/>
      <c r="RVN5" s="815"/>
      <c r="RVO5" s="815"/>
      <c r="RVP5" s="815"/>
      <c r="RVQ5" s="815"/>
      <c r="RVR5" s="815"/>
      <c r="RVS5" s="815"/>
      <c r="RVT5" s="815"/>
      <c r="RVU5" s="815"/>
      <c r="RVV5" s="815"/>
      <c r="RVW5" s="815"/>
      <c r="RVX5" s="815"/>
      <c r="RVY5" s="815"/>
      <c r="RVZ5" s="815"/>
      <c r="RWA5" s="815"/>
      <c r="RWB5" s="815"/>
      <c r="RWC5" s="815"/>
      <c r="RWD5" s="815"/>
      <c r="RWE5" s="815"/>
      <c r="RWF5" s="815"/>
      <c r="RWG5" s="815"/>
      <c r="RWH5" s="815"/>
      <c r="RWI5" s="815"/>
      <c r="RWJ5" s="815"/>
      <c r="RWK5" s="815"/>
      <c r="RWL5" s="815"/>
      <c r="RWM5" s="815"/>
      <c r="RWN5" s="815"/>
      <c r="RWO5" s="815"/>
      <c r="RWP5" s="815"/>
      <c r="RWQ5" s="815"/>
      <c r="RWR5" s="815"/>
      <c r="RWS5" s="815"/>
      <c r="RWT5" s="815"/>
      <c r="RWU5" s="815"/>
      <c r="RWV5" s="815"/>
      <c r="RWW5" s="815"/>
      <c r="RWX5" s="815"/>
      <c r="RWY5" s="815"/>
      <c r="RWZ5" s="815"/>
      <c r="RXA5" s="815"/>
      <c r="RXB5" s="815"/>
      <c r="RXC5" s="815"/>
      <c r="RXD5" s="815"/>
      <c r="RXE5" s="815"/>
      <c r="RXF5" s="815"/>
      <c r="RXG5" s="815"/>
      <c r="RXH5" s="815"/>
      <c r="RXI5" s="815"/>
      <c r="RXJ5" s="815"/>
      <c r="RXK5" s="815"/>
      <c r="RXL5" s="815"/>
      <c r="RXM5" s="815"/>
      <c r="RXN5" s="815"/>
      <c r="RXO5" s="815"/>
      <c r="RXP5" s="815"/>
      <c r="RXQ5" s="815"/>
      <c r="RXR5" s="815"/>
      <c r="RXS5" s="815"/>
      <c r="RXT5" s="815"/>
      <c r="RXU5" s="815"/>
      <c r="RXV5" s="815"/>
      <c r="RXW5" s="815"/>
      <c r="RXX5" s="815"/>
      <c r="RXY5" s="815"/>
      <c r="RXZ5" s="815"/>
      <c r="RYA5" s="815"/>
      <c r="RYB5" s="815"/>
      <c r="RYC5" s="815"/>
      <c r="RYD5" s="815"/>
      <c r="RYE5" s="815"/>
      <c r="RYF5" s="815"/>
      <c r="RYG5" s="815"/>
      <c r="RYH5" s="815"/>
      <c r="RYI5" s="815"/>
      <c r="RYJ5" s="815"/>
      <c r="RYK5" s="815"/>
      <c r="RYL5" s="815"/>
      <c r="RYM5" s="815"/>
      <c r="RYN5" s="815"/>
      <c r="RYO5" s="815"/>
      <c r="RYP5" s="815"/>
      <c r="RYQ5" s="815"/>
      <c r="RYR5" s="815"/>
      <c r="RYS5" s="815"/>
      <c r="RYT5" s="815"/>
      <c r="RYU5" s="815"/>
      <c r="RYV5" s="815"/>
      <c r="RYW5" s="815"/>
      <c r="RYX5" s="815"/>
      <c r="RYY5" s="815"/>
      <c r="RYZ5" s="815"/>
      <c r="RZA5" s="815"/>
      <c r="RZB5" s="815"/>
      <c r="RZC5" s="815"/>
      <c r="RZD5" s="815"/>
      <c r="RZE5" s="815"/>
      <c r="RZF5" s="815"/>
      <c r="RZG5" s="815"/>
      <c r="RZH5" s="815"/>
      <c r="RZI5" s="815"/>
      <c r="RZJ5" s="815"/>
      <c r="RZK5" s="815"/>
      <c r="RZL5" s="815"/>
      <c r="RZM5" s="815"/>
      <c r="RZN5" s="815"/>
      <c r="RZO5" s="815"/>
      <c r="RZP5" s="815"/>
      <c r="RZQ5" s="815"/>
      <c r="RZR5" s="815"/>
      <c r="RZS5" s="815"/>
      <c r="RZT5" s="815"/>
      <c r="RZU5" s="815"/>
      <c r="RZV5" s="815"/>
      <c r="RZW5" s="815"/>
      <c r="RZX5" s="815"/>
      <c r="RZY5" s="815"/>
      <c r="RZZ5" s="815"/>
      <c r="SAA5" s="815"/>
      <c r="SAB5" s="815"/>
      <c r="SAC5" s="815"/>
      <c r="SAD5" s="815"/>
      <c r="SAE5" s="815"/>
      <c r="SAF5" s="815"/>
      <c r="SAG5" s="815"/>
      <c r="SAH5" s="815"/>
      <c r="SAI5" s="815"/>
      <c r="SAJ5" s="815"/>
      <c r="SAK5" s="815"/>
      <c r="SAL5" s="815"/>
      <c r="SAM5" s="815"/>
      <c r="SAN5" s="815"/>
      <c r="SAO5" s="815"/>
      <c r="SAP5" s="815"/>
      <c r="SAQ5" s="815"/>
      <c r="SAR5" s="815"/>
      <c r="SAS5" s="815"/>
      <c r="SAT5" s="815"/>
      <c r="SAU5" s="815"/>
      <c r="SAV5" s="815"/>
      <c r="SAW5" s="815"/>
      <c r="SAX5" s="815"/>
      <c r="SAY5" s="815"/>
      <c r="SAZ5" s="815"/>
      <c r="SBA5" s="815"/>
      <c r="SBB5" s="815"/>
      <c r="SBC5" s="815"/>
      <c r="SBD5" s="815"/>
      <c r="SBE5" s="815"/>
      <c r="SBF5" s="815"/>
      <c r="SBG5" s="815"/>
      <c r="SBH5" s="815"/>
      <c r="SBI5" s="815"/>
      <c r="SBJ5" s="815"/>
      <c r="SBK5" s="815"/>
      <c r="SBL5" s="815"/>
      <c r="SBM5" s="815"/>
      <c r="SBN5" s="815"/>
      <c r="SBO5" s="815"/>
      <c r="SBP5" s="815"/>
      <c r="SBQ5" s="815"/>
      <c r="SBR5" s="815"/>
      <c r="SBS5" s="815"/>
      <c r="SBT5" s="815"/>
      <c r="SBU5" s="815"/>
      <c r="SBV5" s="815"/>
      <c r="SBW5" s="815"/>
      <c r="SBX5" s="815"/>
      <c r="SBY5" s="815"/>
      <c r="SBZ5" s="815"/>
      <c r="SCA5" s="815"/>
      <c r="SCB5" s="815"/>
      <c r="SCC5" s="815"/>
      <c r="SCD5" s="815"/>
      <c r="SCE5" s="815"/>
      <c r="SCF5" s="815"/>
      <c r="SCG5" s="815"/>
      <c r="SCH5" s="815"/>
      <c r="SCI5" s="815"/>
      <c r="SCJ5" s="815"/>
      <c r="SCK5" s="815"/>
      <c r="SCL5" s="815"/>
      <c r="SCM5" s="815"/>
      <c r="SCN5" s="815"/>
      <c r="SCO5" s="815"/>
      <c r="SCP5" s="815"/>
      <c r="SCQ5" s="815"/>
      <c r="SCR5" s="815"/>
      <c r="SCS5" s="815"/>
      <c r="SCT5" s="815"/>
      <c r="SCU5" s="815"/>
      <c r="SCV5" s="815"/>
      <c r="SCW5" s="815"/>
      <c r="SCX5" s="815"/>
      <c r="SCY5" s="815"/>
      <c r="SCZ5" s="815"/>
      <c r="SDA5" s="815"/>
      <c r="SDB5" s="815"/>
      <c r="SDC5" s="815"/>
      <c r="SDD5" s="815"/>
      <c r="SDE5" s="815"/>
      <c r="SDF5" s="815"/>
      <c r="SDG5" s="815"/>
      <c r="SDH5" s="815"/>
      <c r="SDI5" s="815"/>
      <c r="SDJ5" s="815"/>
      <c r="SDK5" s="815"/>
      <c r="SDL5" s="815"/>
      <c r="SDM5" s="815"/>
      <c r="SDN5" s="815"/>
      <c r="SDO5" s="815"/>
      <c r="SDP5" s="815"/>
      <c r="SDQ5" s="815"/>
      <c r="SDR5" s="815"/>
      <c r="SDS5" s="815"/>
      <c r="SDT5" s="815"/>
      <c r="SDU5" s="815"/>
      <c r="SDV5" s="815"/>
      <c r="SDW5" s="815"/>
      <c r="SDX5" s="815"/>
      <c r="SDY5" s="815"/>
      <c r="SDZ5" s="815"/>
      <c r="SEA5" s="815"/>
      <c r="SEB5" s="815"/>
      <c r="SEC5" s="815"/>
      <c r="SED5" s="815"/>
      <c r="SEE5" s="815"/>
      <c r="SEF5" s="815"/>
      <c r="SEG5" s="815"/>
      <c r="SEH5" s="815"/>
      <c r="SEI5" s="815"/>
      <c r="SEJ5" s="815"/>
      <c r="SEK5" s="815"/>
      <c r="SEL5" s="815"/>
      <c r="SEM5" s="815"/>
      <c r="SEN5" s="815"/>
      <c r="SEO5" s="815"/>
      <c r="SEP5" s="815"/>
      <c r="SEQ5" s="815"/>
      <c r="SER5" s="815"/>
      <c r="SES5" s="815"/>
      <c r="SET5" s="815"/>
      <c r="SEU5" s="815"/>
      <c r="SEV5" s="815"/>
      <c r="SEW5" s="815"/>
      <c r="SEX5" s="815"/>
      <c r="SEY5" s="815"/>
      <c r="SEZ5" s="815"/>
      <c r="SFA5" s="815"/>
      <c r="SFB5" s="815"/>
      <c r="SFC5" s="815"/>
      <c r="SFD5" s="815"/>
      <c r="SFE5" s="815"/>
      <c r="SFF5" s="815"/>
      <c r="SFG5" s="815"/>
      <c r="SFH5" s="815"/>
      <c r="SFI5" s="815"/>
      <c r="SFJ5" s="815"/>
      <c r="SFK5" s="815"/>
      <c r="SFL5" s="815"/>
      <c r="SFM5" s="815"/>
      <c r="SFN5" s="815"/>
      <c r="SFO5" s="815"/>
      <c r="SFP5" s="815"/>
      <c r="SFQ5" s="815"/>
      <c r="SFR5" s="815"/>
      <c r="SFS5" s="815"/>
      <c r="SFT5" s="815"/>
      <c r="SFU5" s="815"/>
      <c r="SFV5" s="815"/>
      <c r="SFW5" s="815"/>
      <c r="SFX5" s="815"/>
      <c r="SFY5" s="815"/>
      <c r="SFZ5" s="815"/>
      <c r="SGA5" s="815"/>
      <c r="SGB5" s="815"/>
      <c r="SGC5" s="815"/>
      <c r="SGD5" s="815"/>
      <c r="SGE5" s="815"/>
      <c r="SGF5" s="815"/>
      <c r="SGG5" s="815"/>
      <c r="SGH5" s="815"/>
      <c r="SGI5" s="815"/>
      <c r="SGJ5" s="815"/>
      <c r="SGK5" s="815"/>
      <c r="SGL5" s="815"/>
      <c r="SGM5" s="815"/>
      <c r="SGN5" s="815"/>
      <c r="SGO5" s="815"/>
      <c r="SGP5" s="815"/>
      <c r="SGQ5" s="815"/>
      <c r="SGR5" s="815"/>
      <c r="SGS5" s="815"/>
      <c r="SGT5" s="815"/>
      <c r="SGU5" s="815"/>
      <c r="SGV5" s="815"/>
      <c r="SGW5" s="815"/>
      <c r="SGX5" s="815"/>
      <c r="SGY5" s="815"/>
      <c r="SGZ5" s="815"/>
      <c r="SHA5" s="815"/>
      <c r="SHB5" s="815"/>
      <c r="SHC5" s="815"/>
      <c r="SHD5" s="815"/>
      <c r="SHE5" s="815"/>
      <c r="SHF5" s="815"/>
      <c r="SHG5" s="815"/>
      <c r="SHH5" s="815"/>
      <c r="SHI5" s="815"/>
      <c r="SHJ5" s="815"/>
      <c r="SHK5" s="815"/>
      <c r="SHL5" s="815"/>
      <c r="SHM5" s="815"/>
      <c r="SHN5" s="815"/>
      <c r="SHO5" s="815"/>
      <c r="SHP5" s="815"/>
      <c r="SHQ5" s="815"/>
      <c r="SHR5" s="815"/>
      <c r="SHS5" s="815"/>
      <c r="SHT5" s="815"/>
      <c r="SHU5" s="815"/>
      <c r="SHV5" s="815"/>
      <c r="SHW5" s="815"/>
      <c r="SHX5" s="815"/>
      <c r="SHY5" s="815"/>
      <c r="SHZ5" s="815"/>
      <c r="SIA5" s="815"/>
      <c r="SIB5" s="815"/>
      <c r="SIC5" s="815"/>
      <c r="SID5" s="815"/>
      <c r="SIE5" s="815"/>
      <c r="SIF5" s="815"/>
      <c r="SIG5" s="815"/>
      <c r="SIH5" s="815"/>
      <c r="SII5" s="815"/>
      <c r="SIJ5" s="815"/>
      <c r="SIK5" s="815"/>
      <c r="SIL5" s="815"/>
      <c r="SIM5" s="815"/>
      <c r="SIN5" s="815"/>
      <c r="SIO5" s="815"/>
      <c r="SIP5" s="815"/>
      <c r="SIQ5" s="815"/>
      <c r="SIR5" s="815"/>
      <c r="SIS5" s="815"/>
      <c r="SIT5" s="815"/>
      <c r="SIU5" s="815"/>
      <c r="SIV5" s="815"/>
      <c r="SIW5" s="815"/>
      <c r="SIX5" s="815"/>
      <c r="SIY5" s="815"/>
      <c r="SIZ5" s="815"/>
      <c r="SJA5" s="815"/>
      <c r="SJB5" s="815"/>
      <c r="SJC5" s="815"/>
      <c r="SJD5" s="815"/>
      <c r="SJE5" s="815"/>
      <c r="SJF5" s="815"/>
      <c r="SJG5" s="815"/>
      <c r="SJH5" s="815"/>
      <c r="SJI5" s="815"/>
      <c r="SJJ5" s="815"/>
      <c r="SJK5" s="815"/>
      <c r="SJL5" s="815"/>
      <c r="SJM5" s="815"/>
      <c r="SJN5" s="815"/>
      <c r="SJO5" s="815"/>
      <c r="SJP5" s="815"/>
      <c r="SJQ5" s="815"/>
      <c r="SJR5" s="815"/>
      <c r="SJS5" s="815"/>
      <c r="SJT5" s="815"/>
      <c r="SJU5" s="815"/>
      <c r="SJV5" s="815"/>
      <c r="SJW5" s="815"/>
      <c r="SJX5" s="815"/>
      <c r="SJY5" s="815"/>
      <c r="SJZ5" s="815"/>
      <c r="SKA5" s="815"/>
      <c r="SKB5" s="815"/>
      <c r="SKC5" s="815"/>
      <c r="SKD5" s="815"/>
      <c r="SKE5" s="815"/>
      <c r="SKF5" s="815"/>
      <c r="SKG5" s="815"/>
      <c r="SKH5" s="815"/>
      <c r="SKI5" s="815"/>
      <c r="SKJ5" s="815"/>
      <c r="SKK5" s="815"/>
      <c r="SKL5" s="815"/>
      <c r="SKM5" s="815"/>
      <c r="SKN5" s="815"/>
      <c r="SKO5" s="815"/>
      <c r="SKP5" s="815"/>
      <c r="SKQ5" s="815"/>
      <c r="SKR5" s="815"/>
      <c r="SKS5" s="815"/>
      <c r="SKT5" s="815"/>
      <c r="SKU5" s="815"/>
      <c r="SKV5" s="815"/>
      <c r="SKW5" s="815"/>
      <c r="SKX5" s="815"/>
      <c r="SKY5" s="815"/>
      <c r="SKZ5" s="815"/>
      <c r="SLA5" s="815"/>
      <c r="SLB5" s="815"/>
      <c r="SLC5" s="815"/>
      <c r="SLD5" s="815"/>
      <c r="SLE5" s="815"/>
      <c r="SLF5" s="815"/>
      <c r="SLG5" s="815"/>
      <c r="SLH5" s="815"/>
      <c r="SLI5" s="815"/>
      <c r="SLJ5" s="815"/>
      <c r="SLK5" s="815"/>
      <c r="SLL5" s="815"/>
      <c r="SLM5" s="815"/>
      <c r="SLN5" s="815"/>
      <c r="SLO5" s="815"/>
      <c r="SLP5" s="815"/>
      <c r="SLQ5" s="815"/>
      <c r="SLR5" s="815"/>
      <c r="SLS5" s="815"/>
      <c r="SLT5" s="815"/>
      <c r="SLU5" s="815"/>
      <c r="SLV5" s="815"/>
      <c r="SLW5" s="815"/>
      <c r="SLX5" s="815"/>
      <c r="SLY5" s="815"/>
      <c r="SLZ5" s="815"/>
      <c r="SMA5" s="815"/>
      <c r="SMB5" s="815"/>
      <c r="SMC5" s="815"/>
      <c r="SMD5" s="815"/>
      <c r="SME5" s="815"/>
      <c r="SMF5" s="815"/>
      <c r="SMG5" s="815"/>
      <c r="SMH5" s="815"/>
      <c r="SMI5" s="815"/>
      <c r="SMJ5" s="815"/>
      <c r="SMK5" s="815"/>
      <c r="SML5" s="815"/>
      <c r="SMM5" s="815"/>
      <c r="SMN5" s="815"/>
      <c r="SMO5" s="815"/>
      <c r="SMP5" s="815"/>
      <c r="SMQ5" s="815"/>
      <c r="SMR5" s="815"/>
      <c r="SMS5" s="815"/>
      <c r="SMT5" s="815"/>
      <c r="SMU5" s="815"/>
      <c r="SMV5" s="815"/>
      <c r="SMW5" s="815"/>
      <c r="SMX5" s="815"/>
      <c r="SMY5" s="815"/>
      <c r="SMZ5" s="815"/>
      <c r="SNA5" s="815"/>
      <c r="SNB5" s="815"/>
      <c r="SNC5" s="815"/>
      <c r="SND5" s="815"/>
      <c r="SNE5" s="815"/>
      <c r="SNF5" s="815"/>
      <c r="SNG5" s="815"/>
      <c r="SNH5" s="815"/>
      <c r="SNI5" s="815"/>
      <c r="SNJ5" s="815"/>
      <c r="SNK5" s="815"/>
      <c r="SNL5" s="815"/>
      <c r="SNM5" s="815"/>
      <c r="SNN5" s="815"/>
      <c r="SNO5" s="815"/>
      <c r="SNP5" s="815"/>
      <c r="SNQ5" s="815"/>
      <c r="SNR5" s="815"/>
      <c r="SNS5" s="815"/>
      <c r="SNT5" s="815"/>
      <c r="SNU5" s="815"/>
      <c r="SNV5" s="815"/>
      <c r="SNW5" s="815"/>
      <c r="SNX5" s="815"/>
      <c r="SNY5" s="815"/>
      <c r="SNZ5" s="815"/>
      <c r="SOA5" s="815"/>
      <c r="SOB5" s="815"/>
      <c r="SOC5" s="815"/>
      <c r="SOD5" s="815"/>
      <c r="SOE5" s="815"/>
      <c r="SOF5" s="815"/>
      <c r="SOG5" s="815"/>
      <c r="SOH5" s="815"/>
      <c r="SOI5" s="815"/>
      <c r="SOJ5" s="815"/>
      <c r="SOK5" s="815"/>
      <c r="SOL5" s="815"/>
      <c r="SOM5" s="815"/>
      <c r="SON5" s="815"/>
      <c r="SOO5" s="815"/>
      <c r="SOP5" s="815"/>
      <c r="SOQ5" s="815"/>
      <c r="SOR5" s="815"/>
      <c r="SOS5" s="815"/>
      <c r="SOT5" s="815"/>
      <c r="SOU5" s="815"/>
      <c r="SOV5" s="815"/>
      <c r="SOW5" s="815"/>
      <c r="SOX5" s="815"/>
      <c r="SOY5" s="815"/>
      <c r="SOZ5" s="815"/>
      <c r="SPA5" s="815"/>
      <c r="SPB5" s="815"/>
      <c r="SPC5" s="815"/>
      <c r="SPD5" s="815"/>
      <c r="SPE5" s="815"/>
      <c r="SPF5" s="815"/>
      <c r="SPG5" s="815"/>
      <c r="SPH5" s="815"/>
      <c r="SPI5" s="815"/>
      <c r="SPJ5" s="815"/>
      <c r="SPK5" s="815"/>
      <c r="SPL5" s="815"/>
      <c r="SPM5" s="815"/>
      <c r="SPN5" s="815"/>
      <c r="SPO5" s="815"/>
      <c r="SPP5" s="815"/>
      <c r="SPQ5" s="815"/>
      <c r="SPR5" s="815"/>
      <c r="SPS5" s="815"/>
      <c r="SPT5" s="815"/>
      <c r="SPU5" s="815"/>
      <c r="SPV5" s="815"/>
      <c r="SPW5" s="815"/>
      <c r="SPX5" s="815"/>
      <c r="SPY5" s="815"/>
      <c r="SPZ5" s="815"/>
      <c r="SQA5" s="815"/>
      <c r="SQB5" s="815"/>
      <c r="SQC5" s="815"/>
      <c r="SQD5" s="815"/>
      <c r="SQE5" s="815"/>
      <c r="SQF5" s="815"/>
      <c r="SQG5" s="815"/>
      <c r="SQH5" s="815"/>
      <c r="SQI5" s="815"/>
      <c r="SQJ5" s="815"/>
      <c r="SQK5" s="815"/>
      <c r="SQL5" s="815"/>
      <c r="SQM5" s="815"/>
      <c r="SQN5" s="815"/>
      <c r="SQO5" s="815"/>
      <c r="SQP5" s="815"/>
      <c r="SQQ5" s="815"/>
      <c r="SQR5" s="815"/>
      <c r="SQS5" s="815"/>
      <c r="SQT5" s="815"/>
      <c r="SQU5" s="815"/>
      <c r="SQV5" s="815"/>
      <c r="SQW5" s="815"/>
      <c r="SQX5" s="815"/>
      <c r="SQY5" s="815"/>
      <c r="SQZ5" s="815"/>
      <c r="SRA5" s="815"/>
      <c r="SRB5" s="815"/>
      <c r="SRC5" s="815"/>
      <c r="SRD5" s="815"/>
      <c r="SRE5" s="815"/>
      <c r="SRF5" s="815"/>
      <c r="SRG5" s="815"/>
      <c r="SRH5" s="815"/>
      <c r="SRI5" s="815"/>
      <c r="SRJ5" s="815"/>
      <c r="SRK5" s="815"/>
      <c r="SRL5" s="815"/>
      <c r="SRM5" s="815"/>
      <c r="SRN5" s="815"/>
      <c r="SRO5" s="815"/>
      <c r="SRP5" s="815"/>
      <c r="SRQ5" s="815"/>
      <c r="SRR5" s="815"/>
      <c r="SRS5" s="815"/>
      <c r="SRT5" s="815"/>
      <c r="SRU5" s="815"/>
      <c r="SRV5" s="815"/>
      <c r="SRW5" s="815"/>
      <c r="SRX5" s="815"/>
      <c r="SRY5" s="815"/>
      <c r="SRZ5" s="815"/>
      <c r="SSA5" s="815"/>
      <c r="SSB5" s="815"/>
      <c r="SSC5" s="815"/>
      <c r="SSD5" s="815"/>
      <c r="SSE5" s="815"/>
      <c r="SSF5" s="815"/>
      <c r="SSG5" s="815"/>
      <c r="SSH5" s="815"/>
      <c r="SSI5" s="815"/>
      <c r="SSJ5" s="815"/>
      <c r="SSK5" s="815"/>
      <c r="SSL5" s="815"/>
      <c r="SSM5" s="815"/>
      <c r="SSN5" s="815"/>
      <c r="SSO5" s="815"/>
      <c r="SSP5" s="815"/>
      <c r="SSQ5" s="815"/>
      <c r="SSR5" s="815"/>
      <c r="SSS5" s="815"/>
      <c r="SST5" s="815"/>
      <c r="SSU5" s="815"/>
      <c r="SSV5" s="815"/>
      <c r="SSW5" s="815"/>
      <c r="SSX5" s="815"/>
      <c r="SSY5" s="815"/>
      <c r="SSZ5" s="815"/>
      <c r="STA5" s="815"/>
      <c r="STB5" s="815"/>
      <c r="STC5" s="815"/>
      <c r="STD5" s="815"/>
      <c r="STE5" s="815"/>
      <c r="STF5" s="815"/>
      <c r="STG5" s="815"/>
      <c r="STH5" s="815"/>
      <c r="STI5" s="815"/>
      <c r="STJ5" s="815"/>
      <c r="STK5" s="815"/>
      <c r="STL5" s="815"/>
      <c r="STM5" s="815"/>
      <c r="STN5" s="815"/>
      <c r="STO5" s="815"/>
      <c r="STP5" s="815"/>
      <c r="STQ5" s="815"/>
      <c r="STR5" s="815"/>
      <c r="STS5" s="815"/>
      <c r="STT5" s="815"/>
      <c r="STU5" s="815"/>
      <c r="STV5" s="815"/>
      <c r="STW5" s="815"/>
      <c r="STX5" s="815"/>
      <c r="STY5" s="815"/>
      <c r="STZ5" s="815"/>
      <c r="SUA5" s="815"/>
      <c r="SUB5" s="815"/>
      <c r="SUC5" s="815"/>
      <c r="SUD5" s="815"/>
      <c r="SUE5" s="815"/>
      <c r="SUF5" s="815"/>
      <c r="SUG5" s="815"/>
      <c r="SUH5" s="815"/>
      <c r="SUI5" s="815"/>
      <c r="SUJ5" s="815"/>
      <c r="SUK5" s="815"/>
      <c r="SUL5" s="815"/>
      <c r="SUM5" s="815"/>
      <c r="SUN5" s="815"/>
      <c r="SUO5" s="815"/>
      <c r="SUP5" s="815"/>
      <c r="SUQ5" s="815"/>
      <c r="SUR5" s="815"/>
      <c r="SUS5" s="815"/>
      <c r="SUT5" s="815"/>
      <c r="SUU5" s="815"/>
      <c r="SUV5" s="815"/>
      <c r="SUW5" s="815"/>
      <c r="SUX5" s="815"/>
      <c r="SUY5" s="815"/>
      <c r="SUZ5" s="815"/>
      <c r="SVA5" s="815"/>
      <c r="SVB5" s="815"/>
      <c r="SVC5" s="815"/>
      <c r="SVD5" s="815"/>
      <c r="SVE5" s="815"/>
      <c r="SVF5" s="815"/>
      <c r="SVG5" s="815"/>
      <c r="SVH5" s="815"/>
      <c r="SVI5" s="815"/>
      <c r="SVJ5" s="815"/>
      <c r="SVK5" s="815"/>
      <c r="SVL5" s="815"/>
      <c r="SVM5" s="815"/>
      <c r="SVN5" s="815"/>
      <c r="SVO5" s="815"/>
      <c r="SVP5" s="815"/>
      <c r="SVQ5" s="815"/>
      <c r="SVR5" s="815"/>
      <c r="SVS5" s="815"/>
      <c r="SVT5" s="815"/>
      <c r="SVU5" s="815"/>
      <c r="SVV5" s="815"/>
      <c r="SVW5" s="815"/>
      <c r="SVX5" s="815"/>
      <c r="SVY5" s="815"/>
      <c r="SVZ5" s="815"/>
      <c r="SWA5" s="815"/>
      <c r="SWB5" s="815"/>
      <c r="SWC5" s="815"/>
      <c r="SWD5" s="815"/>
      <c r="SWE5" s="815"/>
      <c r="SWF5" s="815"/>
      <c r="SWG5" s="815"/>
      <c r="SWH5" s="815"/>
      <c r="SWI5" s="815"/>
      <c r="SWJ5" s="815"/>
      <c r="SWK5" s="815"/>
      <c r="SWL5" s="815"/>
      <c r="SWM5" s="815"/>
      <c r="SWN5" s="815"/>
      <c r="SWO5" s="815"/>
      <c r="SWP5" s="815"/>
      <c r="SWQ5" s="815"/>
      <c r="SWR5" s="815"/>
      <c r="SWS5" s="815"/>
      <c r="SWT5" s="815"/>
      <c r="SWU5" s="815"/>
      <c r="SWV5" s="815"/>
      <c r="SWW5" s="815"/>
      <c r="SWX5" s="815"/>
      <c r="SWY5" s="815"/>
      <c r="SWZ5" s="815"/>
      <c r="SXA5" s="815"/>
      <c r="SXB5" s="815"/>
      <c r="SXC5" s="815"/>
      <c r="SXD5" s="815"/>
      <c r="SXE5" s="815"/>
      <c r="SXF5" s="815"/>
      <c r="SXG5" s="815"/>
      <c r="SXH5" s="815"/>
      <c r="SXI5" s="815"/>
      <c r="SXJ5" s="815"/>
      <c r="SXK5" s="815"/>
      <c r="SXL5" s="815"/>
      <c r="SXM5" s="815"/>
      <c r="SXN5" s="815"/>
      <c r="SXO5" s="815"/>
      <c r="SXP5" s="815"/>
      <c r="SXQ5" s="815"/>
      <c r="SXR5" s="815"/>
      <c r="SXS5" s="815"/>
      <c r="SXT5" s="815"/>
      <c r="SXU5" s="815"/>
      <c r="SXV5" s="815"/>
      <c r="SXW5" s="815"/>
      <c r="SXX5" s="815"/>
      <c r="SXY5" s="815"/>
      <c r="SXZ5" s="815"/>
      <c r="SYA5" s="815"/>
      <c r="SYB5" s="815"/>
      <c r="SYC5" s="815"/>
      <c r="SYD5" s="815"/>
      <c r="SYE5" s="815"/>
      <c r="SYF5" s="815"/>
      <c r="SYG5" s="815"/>
      <c r="SYH5" s="815"/>
      <c r="SYI5" s="815"/>
      <c r="SYJ5" s="815"/>
      <c r="SYK5" s="815"/>
      <c r="SYL5" s="815"/>
      <c r="SYM5" s="815"/>
      <c r="SYN5" s="815"/>
      <c r="SYO5" s="815"/>
      <c r="SYP5" s="815"/>
      <c r="SYQ5" s="815"/>
      <c r="SYR5" s="815"/>
      <c r="SYS5" s="815"/>
      <c r="SYT5" s="815"/>
      <c r="SYU5" s="815"/>
      <c r="SYV5" s="815"/>
      <c r="SYW5" s="815"/>
      <c r="SYX5" s="815"/>
      <c r="SYY5" s="815"/>
      <c r="SYZ5" s="815"/>
      <c r="SZA5" s="815"/>
      <c r="SZB5" s="815"/>
      <c r="SZC5" s="815"/>
      <c r="SZD5" s="815"/>
      <c r="SZE5" s="815"/>
      <c r="SZF5" s="815"/>
      <c r="SZG5" s="815"/>
      <c r="SZH5" s="815"/>
      <c r="SZI5" s="815"/>
      <c r="SZJ5" s="815"/>
      <c r="SZK5" s="815"/>
      <c r="SZL5" s="815"/>
      <c r="SZM5" s="815"/>
      <c r="SZN5" s="815"/>
      <c r="SZO5" s="815"/>
      <c r="SZP5" s="815"/>
      <c r="SZQ5" s="815"/>
      <c r="SZR5" s="815"/>
      <c r="SZS5" s="815"/>
      <c r="SZT5" s="815"/>
      <c r="SZU5" s="815"/>
      <c r="SZV5" s="815"/>
      <c r="SZW5" s="815"/>
      <c r="SZX5" s="815"/>
      <c r="SZY5" s="815"/>
      <c r="SZZ5" s="815"/>
      <c r="TAA5" s="815"/>
      <c r="TAB5" s="815"/>
      <c r="TAC5" s="815"/>
      <c r="TAD5" s="815"/>
      <c r="TAE5" s="815"/>
      <c r="TAF5" s="815"/>
      <c r="TAG5" s="815"/>
      <c r="TAH5" s="815"/>
      <c r="TAI5" s="815"/>
      <c r="TAJ5" s="815"/>
      <c r="TAK5" s="815"/>
      <c r="TAL5" s="815"/>
      <c r="TAM5" s="815"/>
      <c r="TAN5" s="815"/>
      <c r="TAO5" s="815"/>
      <c r="TAP5" s="815"/>
      <c r="TAQ5" s="815"/>
      <c r="TAR5" s="815"/>
      <c r="TAS5" s="815"/>
      <c r="TAT5" s="815"/>
      <c r="TAU5" s="815"/>
      <c r="TAV5" s="815"/>
      <c r="TAW5" s="815"/>
      <c r="TAX5" s="815"/>
      <c r="TAY5" s="815"/>
      <c r="TAZ5" s="815"/>
      <c r="TBA5" s="815"/>
      <c r="TBB5" s="815"/>
      <c r="TBC5" s="815"/>
      <c r="TBD5" s="815"/>
      <c r="TBE5" s="815"/>
      <c r="TBF5" s="815"/>
      <c r="TBG5" s="815"/>
      <c r="TBH5" s="815"/>
      <c r="TBI5" s="815"/>
      <c r="TBJ5" s="815"/>
      <c r="TBK5" s="815"/>
      <c r="TBL5" s="815"/>
      <c r="TBM5" s="815"/>
      <c r="TBN5" s="815"/>
      <c r="TBO5" s="815"/>
      <c r="TBP5" s="815"/>
      <c r="TBQ5" s="815"/>
      <c r="TBR5" s="815"/>
      <c r="TBS5" s="815"/>
      <c r="TBT5" s="815"/>
      <c r="TBU5" s="815"/>
      <c r="TBV5" s="815"/>
      <c r="TBW5" s="815"/>
      <c r="TBX5" s="815"/>
      <c r="TBY5" s="815"/>
      <c r="TBZ5" s="815"/>
      <c r="TCA5" s="815"/>
      <c r="TCB5" s="815"/>
      <c r="TCC5" s="815"/>
      <c r="TCD5" s="815"/>
      <c r="TCE5" s="815"/>
      <c r="TCF5" s="815"/>
      <c r="TCG5" s="815"/>
      <c r="TCH5" s="815"/>
      <c r="TCI5" s="815"/>
      <c r="TCJ5" s="815"/>
      <c r="TCK5" s="815"/>
      <c r="TCL5" s="815"/>
      <c r="TCM5" s="815"/>
      <c r="TCN5" s="815"/>
      <c r="TCO5" s="815"/>
      <c r="TCP5" s="815"/>
      <c r="TCQ5" s="815"/>
      <c r="TCR5" s="815"/>
      <c r="TCS5" s="815"/>
      <c r="TCT5" s="815"/>
      <c r="TCU5" s="815"/>
      <c r="TCV5" s="815"/>
      <c r="TCW5" s="815"/>
      <c r="TCX5" s="815"/>
      <c r="TCY5" s="815"/>
      <c r="TCZ5" s="815"/>
      <c r="TDA5" s="815"/>
      <c r="TDB5" s="815"/>
      <c r="TDC5" s="815"/>
      <c r="TDD5" s="815"/>
      <c r="TDE5" s="815"/>
      <c r="TDF5" s="815"/>
      <c r="TDG5" s="815"/>
      <c r="TDH5" s="815"/>
      <c r="TDI5" s="815"/>
      <c r="TDJ5" s="815"/>
      <c r="TDK5" s="815"/>
      <c r="TDL5" s="815"/>
      <c r="TDM5" s="815"/>
      <c r="TDN5" s="815"/>
      <c r="TDO5" s="815"/>
      <c r="TDP5" s="815"/>
      <c r="TDQ5" s="815"/>
      <c r="TDR5" s="815"/>
      <c r="TDS5" s="815"/>
      <c r="TDT5" s="815"/>
      <c r="TDU5" s="815"/>
      <c r="TDV5" s="815"/>
      <c r="TDW5" s="815"/>
      <c r="TDX5" s="815"/>
      <c r="TDY5" s="815"/>
      <c r="TDZ5" s="815"/>
      <c r="TEA5" s="815"/>
      <c r="TEB5" s="815"/>
      <c r="TEC5" s="815"/>
      <c r="TED5" s="815"/>
      <c r="TEE5" s="815"/>
      <c r="TEF5" s="815"/>
      <c r="TEG5" s="815"/>
      <c r="TEH5" s="815"/>
      <c r="TEI5" s="815"/>
      <c r="TEJ5" s="815"/>
      <c r="TEK5" s="815"/>
      <c r="TEL5" s="815"/>
      <c r="TEM5" s="815"/>
      <c r="TEN5" s="815"/>
      <c r="TEO5" s="815"/>
      <c r="TEP5" s="815"/>
      <c r="TEQ5" s="815"/>
      <c r="TER5" s="815"/>
      <c r="TES5" s="815"/>
      <c r="TET5" s="815"/>
      <c r="TEU5" s="815"/>
      <c r="TEV5" s="815"/>
      <c r="TEW5" s="815"/>
      <c r="TEX5" s="815"/>
      <c r="TEY5" s="815"/>
      <c r="TEZ5" s="815"/>
      <c r="TFA5" s="815"/>
      <c r="TFB5" s="815"/>
      <c r="TFC5" s="815"/>
      <c r="TFD5" s="815"/>
      <c r="TFE5" s="815"/>
      <c r="TFF5" s="815"/>
      <c r="TFG5" s="815"/>
      <c r="TFH5" s="815"/>
      <c r="TFI5" s="815"/>
      <c r="TFJ5" s="815"/>
      <c r="TFK5" s="815"/>
      <c r="TFL5" s="815"/>
      <c r="TFM5" s="815"/>
      <c r="TFN5" s="815"/>
      <c r="TFO5" s="815"/>
      <c r="TFP5" s="815"/>
      <c r="TFQ5" s="815"/>
      <c r="TFR5" s="815"/>
      <c r="TFS5" s="815"/>
      <c r="TFT5" s="815"/>
      <c r="TFU5" s="815"/>
      <c r="TFV5" s="815"/>
      <c r="TFW5" s="815"/>
      <c r="TFX5" s="815"/>
      <c r="TFY5" s="815"/>
      <c r="TFZ5" s="815"/>
      <c r="TGA5" s="815"/>
      <c r="TGB5" s="815"/>
      <c r="TGC5" s="815"/>
      <c r="TGD5" s="815"/>
      <c r="TGE5" s="815"/>
      <c r="TGF5" s="815"/>
      <c r="TGG5" s="815"/>
      <c r="TGH5" s="815"/>
      <c r="TGI5" s="815"/>
      <c r="TGJ5" s="815"/>
      <c r="TGK5" s="815"/>
      <c r="TGL5" s="815"/>
      <c r="TGM5" s="815"/>
      <c r="TGN5" s="815"/>
      <c r="TGO5" s="815"/>
      <c r="TGP5" s="815"/>
      <c r="TGQ5" s="815"/>
      <c r="TGR5" s="815"/>
      <c r="TGS5" s="815"/>
      <c r="TGT5" s="815"/>
      <c r="TGU5" s="815"/>
      <c r="TGV5" s="815"/>
      <c r="TGW5" s="815"/>
      <c r="TGX5" s="815"/>
      <c r="TGY5" s="815"/>
      <c r="TGZ5" s="815"/>
      <c r="THA5" s="815"/>
      <c r="THB5" s="815"/>
      <c r="THC5" s="815"/>
      <c r="THD5" s="815"/>
      <c r="THE5" s="815"/>
      <c r="THF5" s="815"/>
      <c r="THG5" s="815"/>
      <c r="THH5" s="815"/>
      <c r="THI5" s="815"/>
      <c r="THJ5" s="815"/>
      <c r="THK5" s="815"/>
      <c r="THL5" s="815"/>
      <c r="THM5" s="815"/>
      <c r="THN5" s="815"/>
      <c r="THO5" s="815"/>
      <c r="THP5" s="815"/>
      <c r="THQ5" s="815"/>
      <c r="THR5" s="815"/>
      <c r="THS5" s="815"/>
      <c r="THT5" s="815"/>
      <c r="THU5" s="815"/>
      <c r="THV5" s="815"/>
      <c r="THW5" s="815"/>
      <c r="THX5" s="815"/>
      <c r="THY5" s="815"/>
      <c r="THZ5" s="815"/>
      <c r="TIA5" s="815"/>
      <c r="TIB5" s="815"/>
      <c r="TIC5" s="815"/>
      <c r="TID5" s="815"/>
      <c r="TIE5" s="815"/>
      <c r="TIF5" s="815"/>
      <c r="TIG5" s="815"/>
      <c r="TIH5" s="815"/>
      <c r="TII5" s="815"/>
      <c r="TIJ5" s="815"/>
      <c r="TIK5" s="815"/>
      <c r="TIL5" s="815"/>
      <c r="TIM5" s="815"/>
      <c r="TIN5" s="815"/>
      <c r="TIO5" s="815"/>
      <c r="TIP5" s="815"/>
      <c r="TIQ5" s="815"/>
      <c r="TIR5" s="815"/>
      <c r="TIS5" s="815"/>
      <c r="TIT5" s="815"/>
      <c r="TIU5" s="815"/>
      <c r="TIV5" s="815"/>
      <c r="TIW5" s="815"/>
      <c r="TIX5" s="815"/>
      <c r="TIY5" s="815"/>
      <c r="TIZ5" s="815"/>
      <c r="TJA5" s="815"/>
      <c r="TJB5" s="815"/>
      <c r="TJC5" s="815"/>
      <c r="TJD5" s="815"/>
      <c r="TJE5" s="815"/>
      <c r="TJF5" s="815"/>
      <c r="TJG5" s="815"/>
      <c r="TJH5" s="815"/>
      <c r="TJI5" s="815"/>
      <c r="TJJ5" s="815"/>
      <c r="TJK5" s="815"/>
      <c r="TJL5" s="815"/>
      <c r="TJM5" s="815"/>
      <c r="TJN5" s="815"/>
      <c r="TJO5" s="815"/>
      <c r="TJP5" s="815"/>
      <c r="TJQ5" s="815"/>
      <c r="TJR5" s="815"/>
      <c r="TJS5" s="815"/>
      <c r="TJT5" s="815"/>
      <c r="TJU5" s="815"/>
      <c r="TJV5" s="815"/>
      <c r="TJW5" s="815"/>
      <c r="TJX5" s="815"/>
      <c r="TJY5" s="815"/>
      <c r="TJZ5" s="815"/>
      <c r="TKA5" s="815"/>
      <c r="TKB5" s="815"/>
      <c r="TKC5" s="815"/>
      <c r="TKD5" s="815"/>
      <c r="TKE5" s="815"/>
      <c r="TKF5" s="815"/>
      <c r="TKG5" s="815"/>
      <c r="TKH5" s="815"/>
      <c r="TKI5" s="815"/>
      <c r="TKJ5" s="815"/>
      <c r="TKK5" s="815"/>
      <c r="TKL5" s="815"/>
      <c r="TKM5" s="815"/>
      <c r="TKN5" s="815"/>
      <c r="TKO5" s="815"/>
      <c r="TKP5" s="815"/>
      <c r="TKQ5" s="815"/>
      <c r="TKR5" s="815"/>
      <c r="TKS5" s="815"/>
      <c r="TKT5" s="815"/>
      <c r="TKU5" s="815"/>
      <c r="TKV5" s="815"/>
      <c r="TKW5" s="815"/>
      <c r="TKX5" s="815"/>
      <c r="TKY5" s="815"/>
      <c r="TKZ5" s="815"/>
      <c r="TLA5" s="815"/>
      <c r="TLB5" s="815"/>
      <c r="TLC5" s="815"/>
      <c r="TLD5" s="815"/>
      <c r="TLE5" s="815"/>
      <c r="TLF5" s="815"/>
      <c r="TLG5" s="815"/>
      <c r="TLH5" s="815"/>
      <c r="TLI5" s="815"/>
      <c r="TLJ5" s="815"/>
      <c r="TLK5" s="815"/>
      <c r="TLL5" s="815"/>
      <c r="TLM5" s="815"/>
      <c r="TLN5" s="815"/>
      <c r="TLO5" s="815"/>
      <c r="TLP5" s="815"/>
      <c r="TLQ5" s="815"/>
      <c r="TLR5" s="815"/>
      <c r="TLS5" s="815"/>
      <c r="TLT5" s="815"/>
      <c r="TLU5" s="815"/>
      <c r="TLV5" s="815"/>
      <c r="TLW5" s="815"/>
      <c r="TLX5" s="815"/>
      <c r="TLY5" s="815"/>
      <c r="TLZ5" s="815"/>
      <c r="TMA5" s="815"/>
      <c r="TMB5" s="815"/>
      <c r="TMC5" s="815"/>
      <c r="TMD5" s="815"/>
      <c r="TME5" s="815"/>
      <c r="TMF5" s="815"/>
      <c r="TMG5" s="815"/>
      <c r="TMH5" s="815"/>
      <c r="TMI5" s="815"/>
      <c r="TMJ5" s="815"/>
      <c r="TMK5" s="815"/>
      <c r="TML5" s="815"/>
      <c r="TMM5" s="815"/>
      <c r="TMN5" s="815"/>
      <c r="TMO5" s="815"/>
      <c r="TMP5" s="815"/>
      <c r="TMQ5" s="815"/>
      <c r="TMR5" s="815"/>
      <c r="TMS5" s="815"/>
      <c r="TMT5" s="815"/>
      <c r="TMU5" s="815"/>
      <c r="TMV5" s="815"/>
      <c r="TMW5" s="815"/>
      <c r="TMX5" s="815"/>
      <c r="TMY5" s="815"/>
      <c r="TMZ5" s="815"/>
      <c r="TNA5" s="815"/>
      <c r="TNB5" s="815"/>
      <c r="TNC5" s="815"/>
      <c r="TND5" s="815"/>
      <c r="TNE5" s="815"/>
      <c r="TNF5" s="815"/>
      <c r="TNG5" s="815"/>
      <c r="TNH5" s="815"/>
      <c r="TNI5" s="815"/>
      <c r="TNJ5" s="815"/>
      <c r="TNK5" s="815"/>
      <c r="TNL5" s="815"/>
      <c r="TNM5" s="815"/>
      <c r="TNN5" s="815"/>
      <c r="TNO5" s="815"/>
      <c r="TNP5" s="815"/>
      <c r="TNQ5" s="815"/>
      <c r="TNR5" s="815"/>
      <c r="TNS5" s="815"/>
      <c r="TNT5" s="815"/>
      <c r="TNU5" s="815"/>
      <c r="TNV5" s="815"/>
      <c r="TNW5" s="815"/>
      <c r="TNX5" s="815"/>
      <c r="TNY5" s="815"/>
      <c r="TNZ5" s="815"/>
      <c r="TOA5" s="815"/>
      <c r="TOB5" s="815"/>
      <c r="TOC5" s="815"/>
      <c r="TOD5" s="815"/>
      <c r="TOE5" s="815"/>
      <c r="TOF5" s="815"/>
      <c r="TOG5" s="815"/>
      <c r="TOH5" s="815"/>
      <c r="TOI5" s="815"/>
      <c r="TOJ5" s="815"/>
      <c r="TOK5" s="815"/>
      <c r="TOL5" s="815"/>
      <c r="TOM5" s="815"/>
      <c r="TON5" s="815"/>
      <c r="TOO5" s="815"/>
      <c r="TOP5" s="815"/>
      <c r="TOQ5" s="815"/>
      <c r="TOR5" s="815"/>
      <c r="TOS5" s="815"/>
      <c r="TOT5" s="815"/>
      <c r="TOU5" s="815"/>
      <c r="TOV5" s="815"/>
      <c r="TOW5" s="815"/>
      <c r="TOX5" s="815"/>
      <c r="TOY5" s="815"/>
      <c r="TOZ5" s="815"/>
      <c r="TPA5" s="815"/>
      <c r="TPB5" s="815"/>
      <c r="TPC5" s="815"/>
      <c r="TPD5" s="815"/>
      <c r="TPE5" s="815"/>
      <c r="TPF5" s="815"/>
      <c r="TPG5" s="815"/>
      <c r="TPH5" s="815"/>
      <c r="TPI5" s="815"/>
      <c r="TPJ5" s="815"/>
      <c r="TPK5" s="815"/>
      <c r="TPL5" s="815"/>
      <c r="TPM5" s="815"/>
      <c r="TPN5" s="815"/>
      <c r="TPO5" s="815"/>
      <c r="TPP5" s="815"/>
      <c r="TPQ5" s="815"/>
      <c r="TPR5" s="815"/>
      <c r="TPS5" s="815"/>
      <c r="TPT5" s="815"/>
      <c r="TPU5" s="815"/>
      <c r="TPV5" s="815"/>
      <c r="TPW5" s="815"/>
      <c r="TPX5" s="815"/>
      <c r="TPY5" s="815"/>
      <c r="TPZ5" s="815"/>
      <c r="TQA5" s="815"/>
      <c r="TQB5" s="815"/>
      <c r="TQC5" s="815"/>
      <c r="TQD5" s="815"/>
      <c r="TQE5" s="815"/>
      <c r="TQF5" s="815"/>
      <c r="TQG5" s="815"/>
      <c r="TQH5" s="815"/>
      <c r="TQI5" s="815"/>
      <c r="TQJ5" s="815"/>
      <c r="TQK5" s="815"/>
      <c r="TQL5" s="815"/>
      <c r="TQM5" s="815"/>
      <c r="TQN5" s="815"/>
      <c r="TQO5" s="815"/>
      <c r="TQP5" s="815"/>
      <c r="TQQ5" s="815"/>
      <c r="TQR5" s="815"/>
      <c r="TQS5" s="815"/>
      <c r="TQT5" s="815"/>
      <c r="TQU5" s="815"/>
      <c r="TQV5" s="815"/>
      <c r="TQW5" s="815"/>
      <c r="TQX5" s="815"/>
      <c r="TQY5" s="815"/>
      <c r="TQZ5" s="815"/>
      <c r="TRA5" s="815"/>
      <c r="TRB5" s="815"/>
      <c r="TRC5" s="815"/>
      <c r="TRD5" s="815"/>
      <c r="TRE5" s="815"/>
      <c r="TRF5" s="815"/>
      <c r="TRG5" s="815"/>
      <c r="TRH5" s="815"/>
      <c r="TRI5" s="815"/>
      <c r="TRJ5" s="815"/>
      <c r="TRK5" s="815"/>
      <c r="TRL5" s="815"/>
      <c r="TRM5" s="815"/>
      <c r="TRN5" s="815"/>
      <c r="TRO5" s="815"/>
      <c r="TRP5" s="815"/>
      <c r="TRQ5" s="815"/>
      <c r="TRR5" s="815"/>
      <c r="TRS5" s="815"/>
      <c r="TRT5" s="815"/>
      <c r="TRU5" s="815"/>
      <c r="TRV5" s="815"/>
      <c r="TRW5" s="815"/>
      <c r="TRX5" s="815"/>
      <c r="TRY5" s="815"/>
      <c r="TRZ5" s="815"/>
      <c r="TSA5" s="815"/>
      <c r="TSB5" s="815"/>
      <c r="TSC5" s="815"/>
      <c r="TSD5" s="815"/>
      <c r="TSE5" s="815"/>
      <c r="TSF5" s="815"/>
      <c r="TSG5" s="815"/>
      <c r="TSH5" s="815"/>
      <c r="TSI5" s="815"/>
      <c r="TSJ5" s="815"/>
      <c r="TSK5" s="815"/>
      <c r="TSL5" s="815"/>
      <c r="TSM5" s="815"/>
      <c r="TSN5" s="815"/>
      <c r="TSO5" s="815"/>
      <c r="TSP5" s="815"/>
      <c r="TSQ5" s="815"/>
      <c r="TSR5" s="815"/>
      <c r="TSS5" s="815"/>
      <c r="TST5" s="815"/>
      <c r="TSU5" s="815"/>
      <c r="TSV5" s="815"/>
      <c r="TSW5" s="815"/>
      <c r="TSX5" s="815"/>
      <c r="TSY5" s="815"/>
      <c r="TSZ5" s="815"/>
      <c r="TTA5" s="815"/>
      <c r="TTB5" s="815"/>
      <c r="TTC5" s="815"/>
      <c r="TTD5" s="815"/>
      <c r="TTE5" s="815"/>
      <c r="TTF5" s="815"/>
      <c r="TTG5" s="815"/>
      <c r="TTH5" s="815"/>
      <c r="TTI5" s="815"/>
      <c r="TTJ5" s="815"/>
      <c r="TTK5" s="815"/>
      <c r="TTL5" s="815"/>
      <c r="TTM5" s="815"/>
      <c r="TTN5" s="815"/>
      <c r="TTO5" s="815"/>
      <c r="TTP5" s="815"/>
      <c r="TTQ5" s="815"/>
      <c r="TTR5" s="815"/>
      <c r="TTS5" s="815"/>
      <c r="TTT5" s="815"/>
      <c r="TTU5" s="815"/>
      <c r="TTV5" s="815"/>
      <c r="TTW5" s="815"/>
      <c r="TTX5" s="815"/>
      <c r="TTY5" s="815"/>
      <c r="TTZ5" s="815"/>
      <c r="TUA5" s="815"/>
      <c r="TUB5" s="815"/>
      <c r="TUC5" s="815"/>
      <c r="TUD5" s="815"/>
      <c r="TUE5" s="815"/>
      <c r="TUF5" s="815"/>
      <c r="TUG5" s="815"/>
      <c r="TUH5" s="815"/>
      <c r="TUI5" s="815"/>
      <c r="TUJ5" s="815"/>
      <c r="TUK5" s="815"/>
      <c r="TUL5" s="815"/>
      <c r="TUM5" s="815"/>
      <c r="TUN5" s="815"/>
      <c r="TUO5" s="815"/>
      <c r="TUP5" s="815"/>
      <c r="TUQ5" s="815"/>
      <c r="TUR5" s="815"/>
      <c r="TUS5" s="815"/>
      <c r="TUT5" s="815"/>
      <c r="TUU5" s="815"/>
      <c r="TUV5" s="815"/>
      <c r="TUW5" s="815"/>
      <c r="TUX5" s="815"/>
      <c r="TUY5" s="815"/>
      <c r="TUZ5" s="815"/>
      <c r="TVA5" s="815"/>
      <c r="TVB5" s="815"/>
      <c r="TVC5" s="815"/>
      <c r="TVD5" s="815"/>
      <c r="TVE5" s="815"/>
      <c r="TVF5" s="815"/>
      <c r="TVG5" s="815"/>
      <c r="TVH5" s="815"/>
      <c r="TVI5" s="815"/>
      <c r="TVJ5" s="815"/>
      <c r="TVK5" s="815"/>
      <c r="TVL5" s="815"/>
      <c r="TVM5" s="815"/>
      <c r="TVN5" s="815"/>
      <c r="TVO5" s="815"/>
      <c r="TVP5" s="815"/>
      <c r="TVQ5" s="815"/>
      <c r="TVR5" s="815"/>
      <c r="TVS5" s="815"/>
      <c r="TVT5" s="815"/>
      <c r="TVU5" s="815"/>
      <c r="TVV5" s="815"/>
      <c r="TVW5" s="815"/>
      <c r="TVX5" s="815"/>
      <c r="TVY5" s="815"/>
      <c r="TVZ5" s="815"/>
      <c r="TWA5" s="815"/>
      <c r="TWB5" s="815"/>
      <c r="TWC5" s="815"/>
      <c r="TWD5" s="815"/>
      <c r="TWE5" s="815"/>
      <c r="TWF5" s="815"/>
      <c r="TWG5" s="815"/>
      <c r="TWH5" s="815"/>
      <c r="TWI5" s="815"/>
      <c r="TWJ5" s="815"/>
      <c r="TWK5" s="815"/>
      <c r="TWL5" s="815"/>
      <c r="TWM5" s="815"/>
      <c r="TWN5" s="815"/>
      <c r="TWO5" s="815"/>
      <c r="TWP5" s="815"/>
      <c r="TWQ5" s="815"/>
      <c r="TWR5" s="815"/>
      <c r="TWS5" s="815"/>
      <c r="TWT5" s="815"/>
      <c r="TWU5" s="815"/>
      <c r="TWV5" s="815"/>
      <c r="TWW5" s="815"/>
      <c r="TWX5" s="815"/>
      <c r="TWY5" s="815"/>
      <c r="TWZ5" s="815"/>
      <c r="TXA5" s="815"/>
      <c r="TXB5" s="815"/>
      <c r="TXC5" s="815"/>
      <c r="TXD5" s="815"/>
      <c r="TXE5" s="815"/>
      <c r="TXF5" s="815"/>
      <c r="TXG5" s="815"/>
      <c r="TXH5" s="815"/>
      <c r="TXI5" s="815"/>
      <c r="TXJ5" s="815"/>
      <c r="TXK5" s="815"/>
      <c r="TXL5" s="815"/>
      <c r="TXM5" s="815"/>
      <c r="TXN5" s="815"/>
      <c r="TXO5" s="815"/>
      <c r="TXP5" s="815"/>
      <c r="TXQ5" s="815"/>
      <c r="TXR5" s="815"/>
      <c r="TXS5" s="815"/>
      <c r="TXT5" s="815"/>
      <c r="TXU5" s="815"/>
      <c r="TXV5" s="815"/>
      <c r="TXW5" s="815"/>
      <c r="TXX5" s="815"/>
      <c r="TXY5" s="815"/>
      <c r="TXZ5" s="815"/>
      <c r="TYA5" s="815"/>
      <c r="TYB5" s="815"/>
      <c r="TYC5" s="815"/>
      <c r="TYD5" s="815"/>
      <c r="TYE5" s="815"/>
      <c r="TYF5" s="815"/>
      <c r="TYG5" s="815"/>
      <c r="TYH5" s="815"/>
      <c r="TYI5" s="815"/>
      <c r="TYJ5" s="815"/>
      <c r="TYK5" s="815"/>
      <c r="TYL5" s="815"/>
      <c r="TYM5" s="815"/>
      <c r="TYN5" s="815"/>
      <c r="TYO5" s="815"/>
      <c r="TYP5" s="815"/>
      <c r="TYQ5" s="815"/>
      <c r="TYR5" s="815"/>
      <c r="TYS5" s="815"/>
      <c r="TYT5" s="815"/>
      <c r="TYU5" s="815"/>
      <c r="TYV5" s="815"/>
      <c r="TYW5" s="815"/>
      <c r="TYX5" s="815"/>
      <c r="TYY5" s="815"/>
      <c r="TYZ5" s="815"/>
      <c r="TZA5" s="815"/>
      <c r="TZB5" s="815"/>
      <c r="TZC5" s="815"/>
      <c r="TZD5" s="815"/>
      <c r="TZE5" s="815"/>
      <c r="TZF5" s="815"/>
      <c r="TZG5" s="815"/>
      <c r="TZH5" s="815"/>
      <c r="TZI5" s="815"/>
      <c r="TZJ5" s="815"/>
      <c r="TZK5" s="815"/>
      <c r="TZL5" s="815"/>
      <c r="TZM5" s="815"/>
      <c r="TZN5" s="815"/>
      <c r="TZO5" s="815"/>
      <c r="TZP5" s="815"/>
      <c r="TZQ5" s="815"/>
      <c r="TZR5" s="815"/>
      <c r="TZS5" s="815"/>
      <c r="TZT5" s="815"/>
      <c r="TZU5" s="815"/>
      <c r="TZV5" s="815"/>
      <c r="TZW5" s="815"/>
      <c r="TZX5" s="815"/>
      <c r="TZY5" s="815"/>
      <c r="TZZ5" s="815"/>
      <c r="UAA5" s="815"/>
      <c r="UAB5" s="815"/>
      <c r="UAC5" s="815"/>
      <c r="UAD5" s="815"/>
      <c r="UAE5" s="815"/>
      <c r="UAF5" s="815"/>
      <c r="UAG5" s="815"/>
      <c r="UAH5" s="815"/>
      <c r="UAI5" s="815"/>
      <c r="UAJ5" s="815"/>
      <c r="UAK5" s="815"/>
      <c r="UAL5" s="815"/>
      <c r="UAM5" s="815"/>
      <c r="UAN5" s="815"/>
      <c r="UAO5" s="815"/>
      <c r="UAP5" s="815"/>
      <c r="UAQ5" s="815"/>
      <c r="UAR5" s="815"/>
      <c r="UAS5" s="815"/>
      <c r="UAT5" s="815"/>
      <c r="UAU5" s="815"/>
      <c r="UAV5" s="815"/>
      <c r="UAW5" s="815"/>
      <c r="UAX5" s="815"/>
      <c r="UAY5" s="815"/>
      <c r="UAZ5" s="815"/>
      <c r="UBA5" s="815"/>
      <c r="UBB5" s="815"/>
      <c r="UBC5" s="815"/>
      <c r="UBD5" s="815"/>
      <c r="UBE5" s="815"/>
      <c r="UBF5" s="815"/>
      <c r="UBG5" s="815"/>
      <c r="UBH5" s="815"/>
      <c r="UBI5" s="815"/>
      <c r="UBJ5" s="815"/>
      <c r="UBK5" s="815"/>
      <c r="UBL5" s="815"/>
      <c r="UBM5" s="815"/>
      <c r="UBN5" s="815"/>
      <c r="UBO5" s="815"/>
      <c r="UBP5" s="815"/>
      <c r="UBQ5" s="815"/>
      <c r="UBR5" s="815"/>
      <c r="UBS5" s="815"/>
      <c r="UBT5" s="815"/>
      <c r="UBU5" s="815"/>
      <c r="UBV5" s="815"/>
      <c r="UBW5" s="815"/>
      <c r="UBX5" s="815"/>
      <c r="UBY5" s="815"/>
      <c r="UBZ5" s="815"/>
      <c r="UCA5" s="815"/>
      <c r="UCB5" s="815"/>
      <c r="UCC5" s="815"/>
      <c r="UCD5" s="815"/>
      <c r="UCE5" s="815"/>
      <c r="UCF5" s="815"/>
      <c r="UCG5" s="815"/>
      <c r="UCH5" s="815"/>
      <c r="UCI5" s="815"/>
      <c r="UCJ5" s="815"/>
      <c r="UCK5" s="815"/>
      <c r="UCL5" s="815"/>
      <c r="UCM5" s="815"/>
      <c r="UCN5" s="815"/>
      <c r="UCO5" s="815"/>
      <c r="UCP5" s="815"/>
      <c r="UCQ5" s="815"/>
      <c r="UCR5" s="815"/>
      <c r="UCS5" s="815"/>
      <c r="UCT5" s="815"/>
      <c r="UCU5" s="815"/>
      <c r="UCV5" s="815"/>
      <c r="UCW5" s="815"/>
      <c r="UCX5" s="815"/>
      <c r="UCY5" s="815"/>
      <c r="UCZ5" s="815"/>
      <c r="UDA5" s="815"/>
      <c r="UDB5" s="815"/>
      <c r="UDC5" s="815"/>
      <c r="UDD5" s="815"/>
      <c r="UDE5" s="815"/>
      <c r="UDF5" s="815"/>
      <c r="UDG5" s="815"/>
      <c r="UDH5" s="815"/>
      <c r="UDI5" s="815"/>
      <c r="UDJ5" s="815"/>
      <c r="UDK5" s="815"/>
      <c r="UDL5" s="815"/>
      <c r="UDM5" s="815"/>
      <c r="UDN5" s="815"/>
      <c r="UDO5" s="815"/>
      <c r="UDP5" s="815"/>
      <c r="UDQ5" s="815"/>
      <c r="UDR5" s="815"/>
      <c r="UDS5" s="815"/>
      <c r="UDT5" s="815"/>
      <c r="UDU5" s="815"/>
      <c r="UDV5" s="815"/>
      <c r="UDW5" s="815"/>
      <c r="UDX5" s="815"/>
      <c r="UDY5" s="815"/>
      <c r="UDZ5" s="815"/>
      <c r="UEA5" s="815"/>
      <c r="UEB5" s="815"/>
      <c r="UEC5" s="815"/>
      <c r="UED5" s="815"/>
      <c r="UEE5" s="815"/>
      <c r="UEF5" s="815"/>
      <c r="UEG5" s="815"/>
      <c r="UEH5" s="815"/>
      <c r="UEI5" s="815"/>
      <c r="UEJ5" s="815"/>
      <c r="UEK5" s="815"/>
      <c r="UEL5" s="815"/>
      <c r="UEM5" s="815"/>
      <c r="UEN5" s="815"/>
      <c r="UEO5" s="815"/>
      <c r="UEP5" s="815"/>
      <c r="UEQ5" s="815"/>
      <c r="UER5" s="815"/>
      <c r="UES5" s="815"/>
      <c r="UET5" s="815"/>
      <c r="UEU5" s="815"/>
      <c r="UEV5" s="815"/>
      <c r="UEW5" s="815"/>
      <c r="UEX5" s="815"/>
      <c r="UEY5" s="815"/>
      <c r="UEZ5" s="815"/>
      <c r="UFA5" s="815"/>
      <c r="UFB5" s="815"/>
      <c r="UFC5" s="815"/>
      <c r="UFD5" s="815"/>
      <c r="UFE5" s="815"/>
      <c r="UFF5" s="815"/>
      <c r="UFG5" s="815"/>
      <c r="UFH5" s="815"/>
      <c r="UFI5" s="815"/>
      <c r="UFJ5" s="815"/>
      <c r="UFK5" s="815"/>
      <c r="UFL5" s="815"/>
      <c r="UFM5" s="815"/>
      <c r="UFN5" s="815"/>
      <c r="UFO5" s="815"/>
      <c r="UFP5" s="815"/>
      <c r="UFQ5" s="815"/>
      <c r="UFR5" s="815"/>
      <c r="UFS5" s="815"/>
      <c r="UFT5" s="815"/>
      <c r="UFU5" s="815"/>
      <c r="UFV5" s="815"/>
      <c r="UFW5" s="815"/>
      <c r="UFX5" s="815"/>
      <c r="UFY5" s="815"/>
      <c r="UFZ5" s="815"/>
      <c r="UGA5" s="815"/>
      <c r="UGB5" s="815"/>
      <c r="UGC5" s="815"/>
      <c r="UGD5" s="815"/>
      <c r="UGE5" s="815"/>
      <c r="UGF5" s="815"/>
      <c r="UGG5" s="815"/>
      <c r="UGH5" s="815"/>
      <c r="UGI5" s="815"/>
      <c r="UGJ5" s="815"/>
      <c r="UGK5" s="815"/>
      <c r="UGL5" s="815"/>
      <c r="UGM5" s="815"/>
      <c r="UGN5" s="815"/>
      <c r="UGO5" s="815"/>
      <c r="UGP5" s="815"/>
      <c r="UGQ5" s="815"/>
      <c r="UGR5" s="815"/>
      <c r="UGS5" s="815"/>
      <c r="UGT5" s="815"/>
      <c r="UGU5" s="815"/>
      <c r="UGV5" s="815"/>
      <c r="UGW5" s="815"/>
      <c r="UGX5" s="815"/>
      <c r="UGY5" s="815"/>
      <c r="UGZ5" s="815"/>
      <c r="UHA5" s="815"/>
      <c r="UHB5" s="815"/>
      <c r="UHC5" s="815"/>
      <c r="UHD5" s="815"/>
      <c r="UHE5" s="815"/>
      <c r="UHF5" s="815"/>
      <c r="UHG5" s="815"/>
      <c r="UHH5" s="815"/>
      <c r="UHI5" s="815"/>
      <c r="UHJ5" s="815"/>
      <c r="UHK5" s="815"/>
      <c r="UHL5" s="815"/>
      <c r="UHM5" s="815"/>
      <c r="UHN5" s="815"/>
      <c r="UHO5" s="815"/>
      <c r="UHP5" s="815"/>
      <c r="UHQ5" s="815"/>
      <c r="UHR5" s="815"/>
      <c r="UHS5" s="815"/>
      <c r="UHT5" s="815"/>
      <c r="UHU5" s="815"/>
      <c r="UHV5" s="815"/>
      <c r="UHW5" s="815"/>
      <c r="UHX5" s="815"/>
      <c r="UHY5" s="815"/>
      <c r="UHZ5" s="815"/>
      <c r="UIA5" s="815"/>
      <c r="UIB5" s="815"/>
      <c r="UIC5" s="815"/>
      <c r="UID5" s="815"/>
      <c r="UIE5" s="815"/>
      <c r="UIF5" s="815"/>
      <c r="UIG5" s="815"/>
      <c r="UIH5" s="815"/>
      <c r="UII5" s="815"/>
      <c r="UIJ5" s="815"/>
      <c r="UIK5" s="815"/>
      <c r="UIL5" s="815"/>
      <c r="UIM5" s="815"/>
      <c r="UIN5" s="815"/>
      <c r="UIO5" s="815"/>
      <c r="UIP5" s="815"/>
      <c r="UIQ5" s="815"/>
      <c r="UIR5" s="815"/>
      <c r="UIS5" s="815"/>
      <c r="UIT5" s="815"/>
      <c r="UIU5" s="815"/>
      <c r="UIV5" s="815"/>
      <c r="UIW5" s="815"/>
      <c r="UIX5" s="815"/>
      <c r="UIY5" s="815"/>
      <c r="UIZ5" s="815"/>
      <c r="UJA5" s="815"/>
      <c r="UJB5" s="815"/>
      <c r="UJC5" s="815"/>
      <c r="UJD5" s="815"/>
      <c r="UJE5" s="815"/>
      <c r="UJF5" s="815"/>
      <c r="UJG5" s="815"/>
      <c r="UJH5" s="815"/>
      <c r="UJI5" s="815"/>
      <c r="UJJ5" s="815"/>
      <c r="UJK5" s="815"/>
      <c r="UJL5" s="815"/>
      <c r="UJM5" s="815"/>
      <c r="UJN5" s="815"/>
      <c r="UJO5" s="815"/>
      <c r="UJP5" s="815"/>
      <c r="UJQ5" s="815"/>
      <c r="UJR5" s="815"/>
      <c r="UJS5" s="815"/>
      <c r="UJT5" s="815"/>
      <c r="UJU5" s="815"/>
      <c r="UJV5" s="815"/>
      <c r="UJW5" s="815"/>
      <c r="UJX5" s="815"/>
      <c r="UJY5" s="815"/>
      <c r="UJZ5" s="815"/>
      <c r="UKA5" s="815"/>
      <c r="UKB5" s="815"/>
      <c r="UKC5" s="815"/>
      <c r="UKD5" s="815"/>
      <c r="UKE5" s="815"/>
      <c r="UKF5" s="815"/>
      <c r="UKG5" s="815"/>
      <c r="UKH5" s="815"/>
      <c r="UKI5" s="815"/>
      <c r="UKJ5" s="815"/>
      <c r="UKK5" s="815"/>
      <c r="UKL5" s="815"/>
      <c r="UKM5" s="815"/>
      <c r="UKN5" s="815"/>
      <c r="UKO5" s="815"/>
      <c r="UKP5" s="815"/>
      <c r="UKQ5" s="815"/>
      <c r="UKR5" s="815"/>
      <c r="UKS5" s="815"/>
      <c r="UKT5" s="815"/>
      <c r="UKU5" s="815"/>
      <c r="UKV5" s="815"/>
      <c r="UKW5" s="815"/>
      <c r="UKX5" s="815"/>
      <c r="UKY5" s="815"/>
      <c r="UKZ5" s="815"/>
      <c r="ULA5" s="815"/>
      <c r="ULB5" s="815"/>
      <c r="ULC5" s="815"/>
      <c r="ULD5" s="815"/>
      <c r="ULE5" s="815"/>
      <c r="ULF5" s="815"/>
      <c r="ULG5" s="815"/>
      <c r="ULH5" s="815"/>
      <c r="ULI5" s="815"/>
      <c r="ULJ5" s="815"/>
      <c r="ULK5" s="815"/>
      <c r="ULL5" s="815"/>
      <c r="ULM5" s="815"/>
      <c r="ULN5" s="815"/>
      <c r="ULO5" s="815"/>
      <c r="ULP5" s="815"/>
      <c r="ULQ5" s="815"/>
      <c r="ULR5" s="815"/>
      <c r="ULS5" s="815"/>
      <c r="ULT5" s="815"/>
      <c r="ULU5" s="815"/>
      <c r="ULV5" s="815"/>
      <c r="ULW5" s="815"/>
      <c r="ULX5" s="815"/>
      <c r="ULY5" s="815"/>
      <c r="ULZ5" s="815"/>
      <c r="UMA5" s="815"/>
      <c r="UMB5" s="815"/>
      <c r="UMC5" s="815"/>
      <c r="UMD5" s="815"/>
      <c r="UME5" s="815"/>
      <c r="UMF5" s="815"/>
      <c r="UMG5" s="815"/>
      <c r="UMH5" s="815"/>
      <c r="UMI5" s="815"/>
      <c r="UMJ5" s="815"/>
      <c r="UMK5" s="815"/>
      <c r="UML5" s="815"/>
      <c r="UMM5" s="815"/>
      <c r="UMN5" s="815"/>
      <c r="UMO5" s="815"/>
      <c r="UMP5" s="815"/>
      <c r="UMQ5" s="815"/>
      <c r="UMR5" s="815"/>
      <c r="UMS5" s="815"/>
      <c r="UMT5" s="815"/>
      <c r="UMU5" s="815"/>
      <c r="UMV5" s="815"/>
      <c r="UMW5" s="815"/>
      <c r="UMX5" s="815"/>
      <c r="UMY5" s="815"/>
      <c r="UMZ5" s="815"/>
      <c r="UNA5" s="815"/>
      <c r="UNB5" s="815"/>
      <c r="UNC5" s="815"/>
      <c r="UND5" s="815"/>
      <c r="UNE5" s="815"/>
      <c r="UNF5" s="815"/>
      <c r="UNG5" s="815"/>
      <c r="UNH5" s="815"/>
      <c r="UNI5" s="815"/>
      <c r="UNJ5" s="815"/>
      <c r="UNK5" s="815"/>
      <c r="UNL5" s="815"/>
      <c r="UNM5" s="815"/>
      <c r="UNN5" s="815"/>
      <c r="UNO5" s="815"/>
      <c r="UNP5" s="815"/>
      <c r="UNQ5" s="815"/>
      <c r="UNR5" s="815"/>
      <c r="UNS5" s="815"/>
      <c r="UNT5" s="815"/>
      <c r="UNU5" s="815"/>
      <c r="UNV5" s="815"/>
      <c r="UNW5" s="815"/>
      <c r="UNX5" s="815"/>
      <c r="UNY5" s="815"/>
      <c r="UNZ5" s="815"/>
      <c r="UOA5" s="815"/>
      <c r="UOB5" s="815"/>
      <c r="UOC5" s="815"/>
      <c r="UOD5" s="815"/>
      <c r="UOE5" s="815"/>
      <c r="UOF5" s="815"/>
      <c r="UOG5" s="815"/>
      <c r="UOH5" s="815"/>
      <c r="UOI5" s="815"/>
      <c r="UOJ5" s="815"/>
      <c r="UOK5" s="815"/>
      <c r="UOL5" s="815"/>
      <c r="UOM5" s="815"/>
      <c r="UON5" s="815"/>
      <c r="UOO5" s="815"/>
      <c r="UOP5" s="815"/>
      <c r="UOQ5" s="815"/>
      <c r="UOR5" s="815"/>
      <c r="UOS5" s="815"/>
      <c r="UOT5" s="815"/>
      <c r="UOU5" s="815"/>
      <c r="UOV5" s="815"/>
      <c r="UOW5" s="815"/>
      <c r="UOX5" s="815"/>
      <c r="UOY5" s="815"/>
      <c r="UOZ5" s="815"/>
      <c r="UPA5" s="815"/>
      <c r="UPB5" s="815"/>
      <c r="UPC5" s="815"/>
      <c r="UPD5" s="815"/>
      <c r="UPE5" s="815"/>
      <c r="UPF5" s="815"/>
      <c r="UPG5" s="815"/>
      <c r="UPH5" s="815"/>
      <c r="UPI5" s="815"/>
      <c r="UPJ5" s="815"/>
      <c r="UPK5" s="815"/>
      <c r="UPL5" s="815"/>
      <c r="UPM5" s="815"/>
      <c r="UPN5" s="815"/>
      <c r="UPO5" s="815"/>
      <c r="UPP5" s="815"/>
      <c r="UPQ5" s="815"/>
      <c r="UPR5" s="815"/>
      <c r="UPS5" s="815"/>
      <c r="UPT5" s="815"/>
      <c r="UPU5" s="815"/>
      <c r="UPV5" s="815"/>
      <c r="UPW5" s="815"/>
      <c r="UPX5" s="815"/>
      <c r="UPY5" s="815"/>
      <c r="UPZ5" s="815"/>
      <c r="UQA5" s="815"/>
      <c r="UQB5" s="815"/>
      <c r="UQC5" s="815"/>
      <c r="UQD5" s="815"/>
      <c r="UQE5" s="815"/>
      <c r="UQF5" s="815"/>
      <c r="UQG5" s="815"/>
      <c r="UQH5" s="815"/>
      <c r="UQI5" s="815"/>
      <c r="UQJ5" s="815"/>
      <c r="UQK5" s="815"/>
      <c r="UQL5" s="815"/>
      <c r="UQM5" s="815"/>
      <c r="UQN5" s="815"/>
      <c r="UQO5" s="815"/>
      <c r="UQP5" s="815"/>
      <c r="UQQ5" s="815"/>
      <c r="UQR5" s="815"/>
      <c r="UQS5" s="815"/>
      <c r="UQT5" s="815"/>
      <c r="UQU5" s="815"/>
      <c r="UQV5" s="815"/>
      <c r="UQW5" s="815"/>
      <c r="UQX5" s="815"/>
      <c r="UQY5" s="815"/>
      <c r="UQZ5" s="815"/>
      <c r="URA5" s="815"/>
      <c r="URB5" s="815"/>
      <c r="URC5" s="815"/>
      <c r="URD5" s="815"/>
      <c r="URE5" s="815"/>
      <c r="URF5" s="815"/>
      <c r="URG5" s="815"/>
      <c r="URH5" s="815"/>
      <c r="URI5" s="815"/>
      <c r="URJ5" s="815"/>
      <c r="URK5" s="815"/>
      <c r="URL5" s="815"/>
      <c r="URM5" s="815"/>
      <c r="URN5" s="815"/>
      <c r="URO5" s="815"/>
      <c r="URP5" s="815"/>
      <c r="URQ5" s="815"/>
      <c r="URR5" s="815"/>
      <c r="URS5" s="815"/>
      <c r="URT5" s="815"/>
      <c r="URU5" s="815"/>
      <c r="URV5" s="815"/>
      <c r="URW5" s="815"/>
      <c r="URX5" s="815"/>
      <c r="URY5" s="815"/>
      <c r="URZ5" s="815"/>
      <c r="USA5" s="815"/>
      <c r="USB5" s="815"/>
      <c r="USC5" s="815"/>
      <c r="USD5" s="815"/>
      <c r="USE5" s="815"/>
      <c r="USF5" s="815"/>
      <c r="USG5" s="815"/>
      <c r="USH5" s="815"/>
      <c r="USI5" s="815"/>
      <c r="USJ5" s="815"/>
      <c r="USK5" s="815"/>
      <c r="USL5" s="815"/>
      <c r="USM5" s="815"/>
      <c r="USN5" s="815"/>
      <c r="USO5" s="815"/>
      <c r="USP5" s="815"/>
      <c r="USQ5" s="815"/>
      <c r="USR5" s="815"/>
      <c r="USS5" s="815"/>
      <c r="UST5" s="815"/>
      <c r="USU5" s="815"/>
      <c r="USV5" s="815"/>
      <c r="USW5" s="815"/>
      <c r="USX5" s="815"/>
      <c r="USY5" s="815"/>
      <c r="USZ5" s="815"/>
      <c r="UTA5" s="815"/>
      <c r="UTB5" s="815"/>
      <c r="UTC5" s="815"/>
      <c r="UTD5" s="815"/>
      <c r="UTE5" s="815"/>
      <c r="UTF5" s="815"/>
      <c r="UTG5" s="815"/>
      <c r="UTH5" s="815"/>
      <c r="UTI5" s="815"/>
      <c r="UTJ5" s="815"/>
      <c r="UTK5" s="815"/>
      <c r="UTL5" s="815"/>
      <c r="UTM5" s="815"/>
      <c r="UTN5" s="815"/>
      <c r="UTO5" s="815"/>
      <c r="UTP5" s="815"/>
      <c r="UTQ5" s="815"/>
      <c r="UTR5" s="815"/>
      <c r="UTS5" s="815"/>
      <c r="UTT5" s="815"/>
      <c r="UTU5" s="815"/>
      <c r="UTV5" s="815"/>
      <c r="UTW5" s="815"/>
      <c r="UTX5" s="815"/>
      <c r="UTY5" s="815"/>
      <c r="UTZ5" s="815"/>
      <c r="UUA5" s="815"/>
      <c r="UUB5" s="815"/>
      <c r="UUC5" s="815"/>
      <c r="UUD5" s="815"/>
      <c r="UUE5" s="815"/>
      <c r="UUF5" s="815"/>
      <c r="UUG5" s="815"/>
      <c r="UUH5" s="815"/>
      <c r="UUI5" s="815"/>
      <c r="UUJ5" s="815"/>
      <c r="UUK5" s="815"/>
      <c r="UUL5" s="815"/>
      <c r="UUM5" s="815"/>
      <c r="UUN5" s="815"/>
      <c r="UUO5" s="815"/>
      <c r="UUP5" s="815"/>
      <c r="UUQ5" s="815"/>
      <c r="UUR5" s="815"/>
      <c r="UUS5" s="815"/>
      <c r="UUT5" s="815"/>
      <c r="UUU5" s="815"/>
      <c r="UUV5" s="815"/>
      <c r="UUW5" s="815"/>
      <c r="UUX5" s="815"/>
      <c r="UUY5" s="815"/>
      <c r="UUZ5" s="815"/>
      <c r="UVA5" s="815"/>
      <c r="UVB5" s="815"/>
      <c r="UVC5" s="815"/>
      <c r="UVD5" s="815"/>
      <c r="UVE5" s="815"/>
      <c r="UVF5" s="815"/>
      <c r="UVG5" s="815"/>
      <c r="UVH5" s="815"/>
      <c r="UVI5" s="815"/>
      <c r="UVJ5" s="815"/>
      <c r="UVK5" s="815"/>
      <c r="UVL5" s="815"/>
      <c r="UVM5" s="815"/>
      <c r="UVN5" s="815"/>
      <c r="UVO5" s="815"/>
      <c r="UVP5" s="815"/>
      <c r="UVQ5" s="815"/>
      <c r="UVR5" s="815"/>
      <c r="UVS5" s="815"/>
      <c r="UVT5" s="815"/>
      <c r="UVU5" s="815"/>
      <c r="UVV5" s="815"/>
      <c r="UVW5" s="815"/>
      <c r="UVX5" s="815"/>
      <c r="UVY5" s="815"/>
      <c r="UVZ5" s="815"/>
      <c r="UWA5" s="815"/>
      <c r="UWB5" s="815"/>
      <c r="UWC5" s="815"/>
      <c r="UWD5" s="815"/>
      <c r="UWE5" s="815"/>
      <c r="UWF5" s="815"/>
      <c r="UWG5" s="815"/>
      <c r="UWH5" s="815"/>
      <c r="UWI5" s="815"/>
      <c r="UWJ5" s="815"/>
      <c r="UWK5" s="815"/>
      <c r="UWL5" s="815"/>
      <c r="UWM5" s="815"/>
      <c r="UWN5" s="815"/>
      <c r="UWO5" s="815"/>
      <c r="UWP5" s="815"/>
      <c r="UWQ5" s="815"/>
      <c r="UWR5" s="815"/>
      <c r="UWS5" s="815"/>
      <c r="UWT5" s="815"/>
      <c r="UWU5" s="815"/>
      <c r="UWV5" s="815"/>
      <c r="UWW5" s="815"/>
      <c r="UWX5" s="815"/>
      <c r="UWY5" s="815"/>
      <c r="UWZ5" s="815"/>
      <c r="UXA5" s="815"/>
      <c r="UXB5" s="815"/>
      <c r="UXC5" s="815"/>
      <c r="UXD5" s="815"/>
      <c r="UXE5" s="815"/>
      <c r="UXF5" s="815"/>
      <c r="UXG5" s="815"/>
      <c r="UXH5" s="815"/>
      <c r="UXI5" s="815"/>
      <c r="UXJ5" s="815"/>
      <c r="UXK5" s="815"/>
      <c r="UXL5" s="815"/>
      <c r="UXM5" s="815"/>
      <c r="UXN5" s="815"/>
      <c r="UXO5" s="815"/>
      <c r="UXP5" s="815"/>
      <c r="UXQ5" s="815"/>
      <c r="UXR5" s="815"/>
      <c r="UXS5" s="815"/>
      <c r="UXT5" s="815"/>
      <c r="UXU5" s="815"/>
      <c r="UXV5" s="815"/>
      <c r="UXW5" s="815"/>
      <c r="UXX5" s="815"/>
      <c r="UXY5" s="815"/>
      <c r="UXZ5" s="815"/>
      <c r="UYA5" s="815"/>
      <c r="UYB5" s="815"/>
      <c r="UYC5" s="815"/>
      <c r="UYD5" s="815"/>
      <c r="UYE5" s="815"/>
      <c r="UYF5" s="815"/>
      <c r="UYG5" s="815"/>
      <c r="UYH5" s="815"/>
      <c r="UYI5" s="815"/>
      <c r="UYJ5" s="815"/>
      <c r="UYK5" s="815"/>
      <c r="UYL5" s="815"/>
      <c r="UYM5" s="815"/>
      <c r="UYN5" s="815"/>
      <c r="UYO5" s="815"/>
      <c r="UYP5" s="815"/>
      <c r="UYQ5" s="815"/>
      <c r="UYR5" s="815"/>
      <c r="UYS5" s="815"/>
      <c r="UYT5" s="815"/>
      <c r="UYU5" s="815"/>
      <c r="UYV5" s="815"/>
      <c r="UYW5" s="815"/>
      <c r="UYX5" s="815"/>
      <c r="UYY5" s="815"/>
      <c r="UYZ5" s="815"/>
      <c r="UZA5" s="815"/>
      <c r="UZB5" s="815"/>
      <c r="UZC5" s="815"/>
      <c r="UZD5" s="815"/>
      <c r="UZE5" s="815"/>
      <c r="UZF5" s="815"/>
      <c r="UZG5" s="815"/>
      <c r="UZH5" s="815"/>
      <c r="UZI5" s="815"/>
      <c r="UZJ5" s="815"/>
      <c r="UZK5" s="815"/>
      <c r="UZL5" s="815"/>
      <c r="UZM5" s="815"/>
      <c r="UZN5" s="815"/>
      <c r="UZO5" s="815"/>
      <c r="UZP5" s="815"/>
      <c r="UZQ5" s="815"/>
      <c r="UZR5" s="815"/>
      <c r="UZS5" s="815"/>
      <c r="UZT5" s="815"/>
      <c r="UZU5" s="815"/>
      <c r="UZV5" s="815"/>
      <c r="UZW5" s="815"/>
      <c r="UZX5" s="815"/>
      <c r="UZY5" s="815"/>
      <c r="UZZ5" s="815"/>
      <c r="VAA5" s="815"/>
      <c r="VAB5" s="815"/>
      <c r="VAC5" s="815"/>
      <c r="VAD5" s="815"/>
      <c r="VAE5" s="815"/>
      <c r="VAF5" s="815"/>
      <c r="VAG5" s="815"/>
      <c r="VAH5" s="815"/>
      <c r="VAI5" s="815"/>
      <c r="VAJ5" s="815"/>
      <c r="VAK5" s="815"/>
      <c r="VAL5" s="815"/>
      <c r="VAM5" s="815"/>
      <c r="VAN5" s="815"/>
      <c r="VAO5" s="815"/>
      <c r="VAP5" s="815"/>
      <c r="VAQ5" s="815"/>
      <c r="VAR5" s="815"/>
      <c r="VAS5" s="815"/>
      <c r="VAT5" s="815"/>
      <c r="VAU5" s="815"/>
      <c r="VAV5" s="815"/>
      <c r="VAW5" s="815"/>
      <c r="VAX5" s="815"/>
      <c r="VAY5" s="815"/>
      <c r="VAZ5" s="815"/>
      <c r="VBA5" s="815"/>
      <c r="VBB5" s="815"/>
      <c r="VBC5" s="815"/>
      <c r="VBD5" s="815"/>
      <c r="VBE5" s="815"/>
      <c r="VBF5" s="815"/>
      <c r="VBG5" s="815"/>
      <c r="VBH5" s="815"/>
      <c r="VBI5" s="815"/>
      <c r="VBJ5" s="815"/>
      <c r="VBK5" s="815"/>
      <c r="VBL5" s="815"/>
      <c r="VBM5" s="815"/>
      <c r="VBN5" s="815"/>
      <c r="VBO5" s="815"/>
      <c r="VBP5" s="815"/>
      <c r="VBQ5" s="815"/>
      <c r="VBR5" s="815"/>
      <c r="VBS5" s="815"/>
      <c r="VBT5" s="815"/>
      <c r="VBU5" s="815"/>
      <c r="VBV5" s="815"/>
      <c r="VBW5" s="815"/>
      <c r="VBX5" s="815"/>
      <c r="VBY5" s="815"/>
      <c r="VBZ5" s="815"/>
      <c r="VCA5" s="815"/>
      <c r="VCB5" s="815"/>
      <c r="VCC5" s="815"/>
      <c r="VCD5" s="815"/>
      <c r="VCE5" s="815"/>
      <c r="VCF5" s="815"/>
      <c r="VCG5" s="815"/>
      <c r="VCH5" s="815"/>
      <c r="VCI5" s="815"/>
      <c r="VCJ5" s="815"/>
      <c r="VCK5" s="815"/>
      <c r="VCL5" s="815"/>
      <c r="VCM5" s="815"/>
      <c r="VCN5" s="815"/>
      <c r="VCO5" s="815"/>
      <c r="VCP5" s="815"/>
      <c r="VCQ5" s="815"/>
      <c r="VCR5" s="815"/>
      <c r="VCS5" s="815"/>
      <c r="VCT5" s="815"/>
      <c r="VCU5" s="815"/>
      <c r="VCV5" s="815"/>
      <c r="VCW5" s="815"/>
      <c r="VCX5" s="815"/>
      <c r="VCY5" s="815"/>
      <c r="VCZ5" s="815"/>
      <c r="VDA5" s="815"/>
      <c r="VDB5" s="815"/>
      <c r="VDC5" s="815"/>
      <c r="VDD5" s="815"/>
      <c r="VDE5" s="815"/>
      <c r="VDF5" s="815"/>
      <c r="VDG5" s="815"/>
      <c r="VDH5" s="815"/>
      <c r="VDI5" s="815"/>
      <c r="VDJ5" s="815"/>
      <c r="VDK5" s="815"/>
      <c r="VDL5" s="815"/>
      <c r="VDM5" s="815"/>
      <c r="VDN5" s="815"/>
      <c r="VDO5" s="815"/>
      <c r="VDP5" s="815"/>
      <c r="VDQ5" s="815"/>
      <c r="VDR5" s="815"/>
      <c r="VDS5" s="815"/>
      <c r="VDT5" s="815"/>
      <c r="VDU5" s="815"/>
      <c r="VDV5" s="815"/>
      <c r="VDW5" s="815"/>
      <c r="VDX5" s="815"/>
      <c r="VDY5" s="815"/>
      <c r="VDZ5" s="815"/>
      <c r="VEA5" s="815"/>
      <c r="VEB5" s="815"/>
      <c r="VEC5" s="815"/>
      <c r="VED5" s="815"/>
      <c r="VEE5" s="815"/>
      <c r="VEF5" s="815"/>
      <c r="VEG5" s="815"/>
      <c r="VEH5" s="815"/>
      <c r="VEI5" s="815"/>
      <c r="VEJ5" s="815"/>
      <c r="VEK5" s="815"/>
      <c r="VEL5" s="815"/>
      <c r="VEM5" s="815"/>
      <c r="VEN5" s="815"/>
      <c r="VEO5" s="815"/>
      <c r="VEP5" s="815"/>
      <c r="VEQ5" s="815"/>
      <c r="VER5" s="815"/>
      <c r="VES5" s="815"/>
      <c r="VET5" s="815"/>
      <c r="VEU5" s="815"/>
      <c r="VEV5" s="815"/>
      <c r="VEW5" s="815"/>
      <c r="VEX5" s="815"/>
      <c r="VEY5" s="815"/>
      <c r="VEZ5" s="815"/>
      <c r="VFA5" s="815"/>
      <c r="VFB5" s="815"/>
      <c r="VFC5" s="815"/>
      <c r="VFD5" s="815"/>
      <c r="VFE5" s="815"/>
      <c r="VFF5" s="815"/>
      <c r="VFG5" s="815"/>
      <c r="VFH5" s="815"/>
      <c r="VFI5" s="815"/>
      <c r="VFJ5" s="815"/>
      <c r="VFK5" s="815"/>
      <c r="VFL5" s="815"/>
      <c r="VFM5" s="815"/>
      <c r="VFN5" s="815"/>
      <c r="VFO5" s="815"/>
      <c r="VFP5" s="815"/>
      <c r="VFQ5" s="815"/>
      <c r="VFR5" s="815"/>
      <c r="VFS5" s="815"/>
      <c r="VFT5" s="815"/>
      <c r="VFU5" s="815"/>
      <c r="VFV5" s="815"/>
      <c r="VFW5" s="815"/>
      <c r="VFX5" s="815"/>
      <c r="VFY5" s="815"/>
      <c r="VFZ5" s="815"/>
      <c r="VGA5" s="815"/>
      <c r="VGB5" s="815"/>
      <c r="VGC5" s="815"/>
      <c r="VGD5" s="815"/>
      <c r="VGE5" s="815"/>
      <c r="VGF5" s="815"/>
      <c r="VGG5" s="815"/>
      <c r="VGH5" s="815"/>
      <c r="VGI5" s="815"/>
      <c r="VGJ5" s="815"/>
      <c r="VGK5" s="815"/>
      <c r="VGL5" s="815"/>
      <c r="VGM5" s="815"/>
      <c r="VGN5" s="815"/>
      <c r="VGO5" s="815"/>
      <c r="VGP5" s="815"/>
      <c r="VGQ5" s="815"/>
      <c r="VGR5" s="815"/>
      <c r="VGS5" s="815"/>
      <c r="VGT5" s="815"/>
      <c r="VGU5" s="815"/>
      <c r="VGV5" s="815"/>
      <c r="VGW5" s="815"/>
      <c r="VGX5" s="815"/>
      <c r="VGY5" s="815"/>
      <c r="VGZ5" s="815"/>
      <c r="VHA5" s="815"/>
      <c r="VHB5" s="815"/>
      <c r="VHC5" s="815"/>
      <c r="VHD5" s="815"/>
      <c r="VHE5" s="815"/>
      <c r="VHF5" s="815"/>
      <c r="VHG5" s="815"/>
      <c r="VHH5" s="815"/>
      <c r="VHI5" s="815"/>
      <c r="VHJ5" s="815"/>
      <c r="VHK5" s="815"/>
      <c r="VHL5" s="815"/>
      <c r="VHM5" s="815"/>
      <c r="VHN5" s="815"/>
      <c r="VHO5" s="815"/>
      <c r="VHP5" s="815"/>
      <c r="VHQ5" s="815"/>
      <c r="VHR5" s="815"/>
      <c r="VHS5" s="815"/>
      <c r="VHT5" s="815"/>
      <c r="VHU5" s="815"/>
      <c r="VHV5" s="815"/>
      <c r="VHW5" s="815"/>
      <c r="VHX5" s="815"/>
      <c r="VHY5" s="815"/>
      <c r="VHZ5" s="815"/>
      <c r="VIA5" s="815"/>
      <c r="VIB5" s="815"/>
      <c r="VIC5" s="815"/>
      <c r="VID5" s="815"/>
      <c r="VIE5" s="815"/>
      <c r="VIF5" s="815"/>
      <c r="VIG5" s="815"/>
      <c r="VIH5" s="815"/>
      <c r="VII5" s="815"/>
      <c r="VIJ5" s="815"/>
      <c r="VIK5" s="815"/>
      <c r="VIL5" s="815"/>
      <c r="VIM5" s="815"/>
      <c r="VIN5" s="815"/>
      <c r="VIO5" s="815"/>
      <c r="VIP5" s="815"/>
      <c r="VIQ5" s="815"/>
      <c r="VIR5" s="815"/>
      <c r="VIS5" s="815"/>
      <c r="VIT5" s="815"/>
      <c r="VIU5" s="815"/>
      <c r="VIV5" s="815"/>
      <c r="VIW5" s="815"/>
      <c r="VIX5" s="815"/>
      <c r="VIY5" s="815"/>
      <c r="VIZ5" s="815"/>
      <c r="VJA5" s="815"/>
      <c r="VJB5" s="815"/>
      <c r="VJC5" s="815"/>
      <c r="VJD5" s="815"/>
      <c r="VJE5" s="815"/>
      <c r="VJF5" s="815"/>
      <c r="VJG5" s="815"/>
      <c r="VJH5" s="815"/>
      <c r="VJI5" s="815"/>
      <c r="VJJ5" s="815"/>
      <c r="VJK5" s="815"/>
      <c r="VJL5" s="815"/>
      <c r="VJM5" s="815"/>
      <c r="VJN5" s="815"/>
      <c r="VJO5" s="815"/>
      <c r="VJP5" s="815"/>
      <c r="VJQ5" s="815"/>
      <c r="VJR5" s="815"/>
      <c r="VJS5" s="815"/>
      <c r="VJT5" s="815"/>
      <c r="VJU5" s="815"/>
      <c r="VJV5" s="815"/>
      <c r="VJW5" s="815"/>
      <c r="VJX5" s="815"/>
      <c r="VJY5" s="815"/>
      <c r="VJZ5" s="815"/>
      <c r="VKA5" s="815"/>
      <c r="VKB5" s="815"/>
      <c r="VKC5" s="815"/>
      <c r="VKD5" s="815"/>
      <c r="VKE5" s="815"/>
      <c r="VKF5" s="815"/>
      <c r="VKG5" s="815"/>
      <c r="VKH5" s="815"/>
      <c r="VKI5" s="815"/>
      <c r="VKJ5" s="815"/>
      <c r="VKK5" s="815"/>
      <c r="VKL5" s="815"/>
      <c r="VKM5" s="815"/>
      <c r="VKN5" s="815"/>
      <c r="VKO5" s="815"/>
      <c r="VKP5" s="815"/>
      <c r="VKQ5" s="815"/>
      <c r="VKR5" s="815"/>
      <c r="VKS5" s="815"/>
      <c r="VKT5" s="815"/>
      <c r="VKU5" s="815"/>
      <c r="VKV5" s="815"/>
      <c r="VKW5" s="815"/>
      <c r="VKX5" s="815"/>
      <c r="VKY5" s="815"/>
      <c r="VKZ5" s="815"/>
      <c r="VLA5" s="815"/>
      <c r="VLB5" s="815"/>
      <c r="VLC5" s="815"/>
      <c r="VLD5" s="815"/>
      <c r="VLE5" s="815"/>
      <c r="VLF5" s="815"/>
      <c r="VLG5" s="815"/>
      <c r="VLH5" s="815"/>
      <c r="VLI5" s="815"/>
      <c r="VLJ5" s="815"/>
      <c r="VLK5" s="815"/>
      <c r="VLL5" s="815"/>
      <c r="VLM5" s="815"/>
      <c r="VLN5" s="815"/>
      <c r="VLO5" s="815"/>
      <c r="VLP5" s="815"/>
      <c r="VLQ5" s="815"/>
      <c r="VLR5" s="815"/>
      <c r="VLS5" s="815"/>
      <c r="VLT5" s="815"/>
      <c r="VLU5" s="815"/>
      <c r="VLV5" s="815"/>
      <c r="VLW5" s="815"/>
      <c r="VLX5" s="815"/>
      <c r="VLY5" s="815"/>
      <c r="VLZ5" s="815"/>
      <c r="VMA5" s="815"/>
      <c r="VMB5" s="815"/>
      <c r="VMC5" s="815"/>
      <c r="VMD5" s="815"/>
      <c r="VME5" s="815"/>
      <c r="VMF5" s="815"/>
      <c r="VMG5" s="815"/>
      <c r="VMH5" s="815"/>
      <c r="VMI5" s="815"/>
      <c r="VMJ5" s="815"/>
      <c r="VMK5" s="815"/>
      <c r="VML5" s="815"/>
      <c r="VMM5" s="815"/>
      <c r="VMN5" s="815"/>
      <c r="VMO5" s="815"/>
      <c r="VMP5" s="815"/>
      <c r="VMQ5" s="815"/>
      <c r="VMR5" s="815"/>
      <c r="VMS5" s="815"/>
      <c r="VMT5" s="815"/>
      <c r="VMU5" s="815"/>
      <c r="VMV5" s="815"/>
      <c r="VMW5" s="815"/>
      <c r="VMX5" s="815"/>
      <c r="VMY5" s="815"/>
      <c r="VMZ5" s="815"/>
      <c r="VNA5" s="815"/>
      <c r="VNB5" s="815"/>
      <c r="VNC5" s="815"/>
      <c r="VND5" s="815"/>
      <c r="VNE5" s="815"/>
      <c r="VNF5" s="815"/>
      <c r="VNG5" s="815"/>
      <c r="VNH5" s="815"/>
      <c r="VNI5" s="815"/>
      <c r="VNJ5" s="815"/>
      <c r="VNK5" s="815"/>
      <c r="VNL5" s="815"/>
      <c r="VNM5" s="815"/>
      <c r="VNN5" s="815"/>
      <c r="VNO5" s="815"/>
      <c r="VNP5" s="815"/>
      <c r="VNQ5" s="815"/>
      <c r="VNR5" s="815"/>
      <c r="VNS5" s="815"/>
      <c r="VNT5" s="815"/>
      <c r="VNU5" s="815"/>
      <c r="VNV5" s="815"/>
      <c r="VNW5" s="815"/>
      <c r="VNX5" s="815"/>
      <c r="VNY5" s="815"/>
      <c r="VNZ5" s="815"/>
      <c r="VOA5" s="815"/>
      <c r="VOB5" s="815"/>
      <c r="VOC5" s="815"/>
      <c r="VOD5" s="815"/>
      <c r="VOE5" s="815"/>
      <c r="VOF5" s="815"/>
      <c r="VOG5" s="815"/>
      <c r="VOH5" s="815"/>
      <c r="VOI5" s="815"/>
      <c r="VOJ5" s="815"/>
      <c r="VOK5" s="815"/>
      <c r="VOL5" s="815"/>
      <c r="VOM5" s="815"/>
      <c r="VON5" s="815"/>
      <c r="VOO5" s="815"/>
      <c r="VOP5" s="815"/>
      <c r="VOQ5" s="815"/>
      <c r="VOR5" s="815"/>
      <c r="VOS5" s="815"/>
      <c r="VOT5" s="815"/>
      <c r="VOU5" s="815"/>
      <c r="VOV5" s="815"/>
      <c r="VOW5" s="815"/>
      <c r="VOX5" s="815"/>
      <c r="VOY5" s="815"/>
      <c r="VOZ5" s="815"/>
      <c r="VPA5" s="815"/>
      <c r="VPB5" s="815"/>
      <c r="VPC5" s="815"/>
      <c r="VPD5" s="815"/>
      <c r="VPE5" s="815"/>
      <c r="VPF5" s="815"/>
      <c r="VPG5" s="815"/>
      <c r="VPH5" s="815"/>
      <c r="VPI5" s="815"/>
      <c r="VPJ5" s="815"/>
      <c r="VPK5" s="815"/>
      <c r="VPL5" s="815"/>
      <c r="VPM5" s="815"/>
      <c r="VPN5" s="815"/>
      <c r="VPO5" s="815"/>
      <c r="VPP5" s="815"/>
      <c r="VPQ5" s="815"/>
      <c r="VPR5" s="815"/>
      <c r="VPS5" s="815"/>
      <c r="VPT5" s="815"/>
      <c r="VPU5" s="815"/>
      <c r="VPV5" s="815"/>
      <c r="VPW5" s="815"/>
      <c r="VPX5" s="815"/>
      <c r="VPY5" s="815"/>
      <c r="VPZ5" s="815"/>
      <c r="VQA5" s="815"/>
      <c r="VQB5" s="815"/>
      <c r="VQC5" s="815"/>
      <c r="VQD5" s="815"/>
      <c r="VQE5" s="815"/>
      <c r="VQF5" s="815"/>
      <c r="VQG5" s="815"/>
      <c r="VQH5" s="815"/>
      <c r="VQI5" s="815"/>
      <c r="VQJ5" s="815"/>
      <c r="VQK5" s="815"/>
      <c r="VQL5" s="815"/>
      <c r="VQM5" s="815"/>
      <c r="VQN5" s="815"/>
      <c r="VQO5" s="815"/>
      <c r="VQP5" s="815"/>
      <c r="VQQ5" s="815"/>
      <c r="VQR5" s="815"/>
      <c r="VQS5" s="815"/>
      <c r="VQT5" s="815"/>
      <c r="VQU5" s="815"/>
      <c r="VQV5" s="815"/>
      <c r="VQW5" s="815"/>
      <c r="VQX5" s="815"/>
      <c r="VQY5" s="815"/>
      <c r="VQZ5" s="815"/>
      <c r="VRA5" s="815"/>
      <c r="VRB5" s="815"/>
      <c r="VRC5" s="815"/>
      <c r="VRD5" s="815"/>
      <c r="VRE5" s="815"/>
      <c r="VRF5" s="815"/>
      <c r="VRG5" s="815"/>
      <c r="VRH5" s="815"/>
      <c r="VRI5" s="815"/>
      <c r="VRJ5" s="815"/>
      <c r="VRK5" s="815"/>
      <c r="VRL5" s="815"/>
      <c r="VRM5" s="815"/>
      <c r="VRN5" s="815"/>
      <c r="VRO5" s="815"/>
      <c r="VRP5" s="815"/>
      <c r="VRQ5" s="815"/>
      <c r="VRR5" s="815"/>
      <c r="VRS5" s="815"/>
      <c r="VRT5" s="815"/>
      <c r="VRU5" s="815"/>
      <c r="VRV5" s="815"/>
      <c r="VRW5" s="815"/>
      <c r="VRX5" s="815"/>
      <c r="VRY5" s="815"/>
      <c r="VRZ5" s="815"/>
      <c r="VSA5" s="815"/>
      <c r="VSB5" s="815"/>
      <c r="VSC5" s="815"/>
      <c r="VSD5" s="815"/>
      <c r="VSE5" s="815"/>
      <c r="VSF5" s="815"/>
      <c r="VSG5" s="815"/>
      <c r="VSH5" s="815"/>
      <c r="VSI5" s="815"/>
      <c r="VSJ5" s="815"/>
      <c r="VSK5" s="815"/>
      <c r="VSL5" s="815"/>
      <c r="VSM5" s="815"/>
      <c r="VSN5" s="815"/>
      <c r="VSO5" s="815"/>
      <c r="VSP5" s="815"/>
      <c r="VSQ5" s="815"/>
      <c r="VSR5" s="815"/>
      <c r="VSS5" s="815"/>
      <c r="VST5" s="815"/>
      <c r="VSU5" s="815"/>
      <c r="VSV5" s="815"/>
      <c r="VSW5" s="815"/>
      <c r="VSX5" s="815"/>
      <c r="VSY5" s="815"/>
      <c r="VSZ5" s="815"/>
      <c r="VTA5" s="815"/>
      <c r="VTB5" s="815"/>
      <c r="VTC5" s="815"/>
      <c r="VTD5" s="815"/>
      <c r="VTE5" s="815"/>
      <c r="VTF5" s="815"/>
      <c r="VTG5" s="815"/>
      <c r="VTH5" s="815"/>
      <c r="VTI5" s="815"/>
      <c r="VTJ5" s="815"/>
      <c r="VTK5" s="815"/>
      <c r="VTL5" s="815"/>
      <c r="VTM5" s="815"/>
      <c r="VTN5" s="815"/>
      <c r="VTO5" s="815"/>
      <c r="VTP5" s="815"/>
      <c r="VTQ5" s="815"/>
      <c r="VTR5" s="815"/>
      <c r="VTS5" s="815"/>
      <c r="VTT5" s="815"/>
      <c r="VTU5" s="815"/>
      <c r="VTV5" s="815"/>
      <c r="VTW5" s="815"/>
      <c r="VTX5" s="815"/>
      <c r="VTY5" s="815"/>
      <c r="VTZ5" s="815"/>
      <c r="VUA5" s="815"/>
      <c r="VUB5" s="815"/>
      <c r="VUC5" s="815"/>
      <c r="VUD5" s="815"/>
      <c r="VUE5" s="815"/>
      <c r="VUF5" s="815"/>
      <c r="VUG5" s="815"/>
      <c r="VUH5" s="815"/>
      <c r="VUI5" s="815"/>
      <c r="VUJ5" s="815"/>
      <c r="VUK5" s="815"/>
      <c r="VUL5" s="815"/>
      <c r="VUM5" s="815"/>
      <c r="VUN5" s="815"/>
      <c r="VUO5" s="815"/>
      <c r="VUP5" s="815"/>
      <c r="VUQ5" s="815"/>
      <c r="VUR5" s="815"/>
      <c r="VUS5" s="815"/>
      <c r="VUT5" s="815"/>
      <c r="VUU5" s="815"/>
      <c r="VUV5" s="815"/>
      <c r="VUW5" s="815"/>
      <c r="VUX5" s="815"/>
      <c r="VUY5" s="815"/>
      <c r="VUZ5" s="815"/>
      <c r="VVA5" s="815"/>
      <c r="VVB5" s="815"/>
      <c r="VVC5" s="815"/>
      <c r="VVD5" s="815"/>
      <c r="VVE5" s="815"/>
      <c r="VVF5" s="815"/>
      <c r="VVG5" s="815"/>
      <c r="VVH5" s="815"/>
      <c r="VVI5" s="815"/>
      <c r="VVJ5" s="815"/>
      <c r="VVK5" s="815"/>
      <c r="VVL5" s="815"/>
      <c r="VVM5" s="815"/>
      <c r="VVN5" s="815"/>
      <c r="VVO5" s="815"/>
      <c r="VVP5" s="815"/>
      <c r="VVQ5" s="815"/>
      <c r="VVR5" s="815"/>
      <c r="VVS5" s="815"/>
      <c r="VVT5" s="815"/>
      <c r="VVU5" s="815"/>
      <c r="VVV5" s="815"/>
      <c r="VVW5" s="815"/>
      <c r="VVX5" s="815"/>
      <c r="VVY5" s="815"/>
      <c r="VVZ5" s="815"/>
      <c r="VWA5" s="815"/>
      <c r="VWB5" s="815"/>
      <c r="VWC5" s="815"/>
      <c r="VWD5" s="815"/>
      <c r="VWE5" s="815"/>
      <c r="VWF5" s="815"/>
      <c r="VWG5" s="815"/>
      <c r="VWH5" s="815"/>
      <c r="VWI5" s="815"/>
      <c r="VWJ5" s="815"/>
      <c r="VWK5" s="815"/>
      <c r="VWL5" s="815"/>
      <c r="VWM5" s="815"/>
      <c r="VWN5" s="815"/>
      <c r="VWO5" s="815"/>
      <c r="VWP5" s="815"/>
      <c r="VWQ5" s="815"/>
      <c r="VWR5" s="815"/>
      <c r="VWS5" s="815"/>
      <c r="VWT5" s="815"/>
      <c r="VWU5" s="815"/>
      <c r="VWV5" s="815"/>
      <c r="VWW5" s="815"/>
      <c r="VWX5" s="815"/>
      <c r="VWY5" s="815"/>
      <c r="VWZ5" s="815"/>
      <c r="VXA5" s="815"/>
      <c r="VXB5" s="815"/>
      <c r="VXC5" s="815"/>
      <c r="VXD5" s="815"/>
      <c r="VXE5" s="815"/>
      <c r="VXF5" s="815"/>
      <c r="VXG5" s="815"/>
      <c r="VXH5" s="815"/>
      <c r="VXI5" s="815"/>
      <c r="VXJ5" s="815"/>
      <c r="VXK5" s="815"/>
      <c r="VXL5" s="815"/>
      <c r="VXM5" s="815"/>
      <c r="VXN5" s="815"/>
      <c r="VXO5" s="815"/>
      <c r="VXP5" s="815"/>
      <c r="VXQ5" s="815"/>
      <c r="VXR5" s="815"/>
      <c r="VXS5" s="815"/>
      <c r="VXT5" s="815"/>
      <c r="VXU5" s="815"/>
      <c r="VXV5" s="815"/>
      <c r="VXW5" s="815"/>
      <c r="VXX5" s="815"/>
      <c r="VXY5" s="815"/>
      <c r="VXZ5" s="815"/>
      <c r="VYA5" s="815"/>
      <c r="VYB5" s="815"/>
      <c r="VYC5" s="815"/>
      <c r="VYD5" s="815"/>
      <c r="VYE5" s="815"/>
      <c r="VYF5" s="815"/>
      <c r="VYG5" s="815"/>
      <c r="VYH5" s="815"/>
      <c r="VYI5" s="815"/>
      <c r="VYJ5" s="815"/>
      <c r="VYK5" s="815"/>
      <c r="VYL5" s="815"/>
      <c r="VYM5" s="815"/>
      <c r="VYN5" s="815"/>
      <c r="VYO5" s="815"/>
      <c r="VYP5" s="815"/>
      <c r="VYQ5" s="815"/>
      <c r="VYR5" s="815"/>
      <c r="VYS5" s="815"/>
      <c r="VYT5" s="815"/>
      <c r="VYU5" s="815"/>
      <c r="VYV5" s="815"/>
      <c r="VYW5" s="815"/>
      <c r="VYX5" s="815"/>
      <c r="VYY5" s="815"/>
      <c r="VYZ5" s="815"/>
      <c r="VZA5" s="815"/>
      <c r="VZB5" s="815"/>
      <c r="VZC5" s="815"/>
      <c r="VZD5" s="815"/>
      <c r="VZE5" s="815"/>
      <c r="VZF5" s="815"/>
      <c r="VZG5" s="815"/>
      <c r="VZH5" s="815"/>
      <c r="VZI5" s="815"/>
      <c r="VZJ5" s="815"/>
      <c r="VZK5" s="815"/>
      <c r="VZL5" s="815"/>
      <c r="VZM5" s="815"/>
      <c r="VZN5" s="815"/>
      <c r="VZO5" s="815"/>
      <c r="VZP5" s="815"/>
      <c r="VZQ5" s="815"/>
      <c r="VZR5" s="815"/>
      <c r="VZS5" s="815"/>
      <c r="VZT5" s="815"/>
      <c r="VZU5" s="815"/>
      <c r="VZV5" s="815"/>
      <c r="VZW5" s="815"/>
      <c r="VZX5" s="815"/>
      <c r="VZY5" s="815"/>
      <c r="VZZ5" s="815"/>
      <c r="WAA5" s="815"/>
      <c r="WAB5" s="815"/>
      <c r="WAC5" s="815"/>
      <c r="WAD5" s="815"/>
      <c r="WAE5" s="815"/>
      <c r="WAF5" s="815"/>
      <c r="WAG5" s="815"/>
      <c r="WAH5" s="815"/>
      <c r="WAI5" s="815"/>
      <c r="WAJ5" s="815"/>
      <c r="WAK5" s="815"/>
      <c r="WAL5" s="815"/>
      <c r="WAM5" s="815"/>
      <c r="WAN5" s="815"/>
      <c r="WAO5" s="815"/>
      <c r="WAP5" s="815"/>
      <c r="WAQ5" s="815"/>
      <c r="WAR5" s="815"/>
      <c r="WAS5" s="815"/>
      <c r="WAT5" s="815"/>
      <c r="WAU5" s="815"/>
      <c r="WAV5" s="815"/>
      <c r="WAW5" s="815"/>
      <c r="WAX5" s="815"/>
      <c r="WAY5" s="815"/>
      <c r="WAZ5" s="815"/>
      <c r="WBA5" s="815"/>
      <c r="WBB5" s="815"/>
      <c r="WBC5" s="815"/>
      <c r="WBD5" s="815"/>
      <c r="WBE5" s="815"/>
      <c r="WBF5" s="815"/>
      <c r="WBG5" s="815"/>
      <c r="WBH5" s="815"/>
      <c r="WBI5" s="815"/>
      <c r="WBJ5" s="815"/>
      <c r="WBK5" s="815"/>
      <c r="WBL5" s="815"/>
      <c r="WBM5" s="815"/>
      <c r="WBN5" s="815"/>
      <c r="WBO5" s="815"/>
      <c r="WBP5" s="815"/>
      <c r="WBQ5" s="815"/>
      <c r="WBR5" s="815"/>
      <c r="WBS5" s="815"/>
      <c r="WBT5" s="815"/>
      <c r="WBU5" s="815"/>
      <c r="WBV5" s="815"/>
      <c r="WBW5" s="815"/>
      <c r="WBX5" s="815"/>
      <c r="WBY5" s="815"/>
      <c r="WBZ5" s="815"/>
      <c r="WCA5" s="815"/>
      <c r="WCB5" s="815"/>
      <c r="WCC5" s="815"/>
      <c r="WCD5" s="815"/>
      <c r="WCE5" s="815"/>
      <c r="WCF5" s="815"/>
      <c r="WCG5" s="815"/>
      <c r="WCH5" s="815"/>
      <c r="WCI5" s="815"/>
      <c r="WCJ5" s="815"/>
      <c r="WCK5" s="815"/>
      <c r="WCL5" s="815"/>
      <c r="WCM5" s="815"/>
      <c r="WCN5" s="815"/>
      <c r="WCO5" s="815"/>
      <c r="WCP5" s="815"/>
      <c r="WCQ5" s="815"/>
      <c r="WCR5" s="815"/>
      <c r="WCS5" s="815"/>
      <c r="WCT5" s="815"/>
      <c r="WCU5" s="815"/>
      <c r="WCV5" s="815"/>
      <c r="WCW5" s="815"/>
      <c r="WCX5" s="815"/>
      <c r="WCY5" s="815"/>
      <c r="WCZ5" s="815"/>
      <c r="WDA5" s="815"/>
      <c r="WDB5" s="815"/>
      <c r="WDC5" s="815"/>
      <c r="WDD5" s="815"/>
      <c r="WDE5" s="815"/>
      <c r="WDF5" s="815"/>
      <c r="WDG5" s="815"/>
      <c r="WDH5" s="815"/>
      <c r="WDI5" s="815"/>
      <c r="WDJ5" s="815"/>
      <c r="WDK5" s="815"/>
      <c r="WDL5" s="815"/>
      <c r="WDM5" s="815"/>
      <c r="WDN5" s="815"/>
      <c r="WDO5" s="815"/>
      <c r="WDP5" s="815"/>
      <c r="WDQ5" s="815"/>
      <c r="WDR5" s="815"/>
      <c r="WDS5" s="815"/>
      <c r="WDT5" s="815"/>
      <c r="WDU5" s="815"/>
      <c r="WDV5" s="815"/>
      <c r="WDW5" s="815"/>
      <c r="WDX5" s="815"/>
      <c r="WDY5" s="815"/>
      <c r="WDZ5" s="815"/>
      <c r="WEA5" s="815"/>
      <c r="WEB5" s="815"/>
      <c r="WEC5" s="815"/>
      <c r="WED5" s="815"/>
      <c r="WEE5" s="815"/>
      <c r="WEF5" s="815"/>
      <c r="WEG5" s="815"/>
      <c r="WEH5" s="815"/>
      <c r="WEI5" s="815"/>
      <c r="WEJ5" s="815"/>
      <c r="WEK5" s="815"/>
      <c r="WEL5" s="815"/>
      <c r="WEM5" s="815"/>
      <c r="WEN5" s="815"/>
      <c r="WEO5" s="815"/>
      <c r="WEP5" s="815"/>
      <c r="WEQ5" s="815"/>
      <c r="WER5" s="815"/>
      <c r="WES5" s="815"/>
      <c r="WET5" s="815"/>
      <c r="WEU5" s="815"/>
      <c r="WEV5" s="815"/>
      <c r="WEW5" s="815"/>
      <c r="WEX5" s="815"/>
      <c r="WEY5" s="815"/>
      <c r="WEZ5" s="815"/>
      <c r="WFA5" s="815"/>
      <c r="WFB5" s="815"/>
      <c r="WFC5" s="815"/>
      <c r="WFD5" s="815"/>
      <c r="WFE5" s="815"/>
      <c r="WFF5" s="815"/>
      <c r="WFG5" s="815"/>
      <c r="WFH5" s="815"/>
      <c r="WFI5" s="815"/>
      <c r="WFJ5" s="815"/>
      <c r="WFK5" s="815"/>
      <c r="WFL5" s="815"/>
      <c r="WFM5" s="815"/>
      <c r="WFN5" s="815"/>
      <c r="WFO5" s="815"/>
      <c r="WFP5" s="815"/>
      <c r="WFQ5" s="815"/>
      <c r="WFR5" s="815"/>
      <c r="WFS5" s="815"/>
      <c r="WFT5" s="815"/>
      <c r="WFU5" s="815"/>
      <c r="WFV5" s="815"/>
      <c r="WFW5" s="815"/>
      <c r="WFX5" s="815"/>
      <c r="WFY5" s="815"/>
      <c r="WFZ5" s="815"/>
      <c r="WGA5" s="815"/>
      <c r="WGB5" s="815"/>
      <c r="WGC5" s="815"/>
      <c r="WGD5" s="815"/>
      <c r="WGE5" s="815"/>
      <c r="WGF5" s="815"/>
      <c r="WGG5" s="815"/>
      <c r="WGH5" s="815"/>
      <c r="WGI5" s="815"/>
      <c r="WGJ5" s="815"/>
      <c r="WGK5" s="815"/>
      <c r="WGL5" s="815"/>
      <c r="WGM5" s="815"/>
      <c r="WGN5" s="815"/>
      <c r="WGO5" s="815"/>
      <c r="WGP5" s="815"/>
      <c r="WGQ5" s="815"/>
      <c r="WGR5" s="815"/>
      <c r="WGS5" s="815"/>
      <c r="WGT5" s="815"/>
      <c r="WGU5" s="815"/>
      <c r="WGV5" s="815"/>
      <c r="WGW5" s="815"/>
      <c r="WGX5" s="815"/>
      <c r="WGY5" s="815"/>
      <c r="WGZ5" s="815"/>
      <c r="WHA5" s="815"/>
      <c r="WHB5" s="815"/>
      <c r="WHC5" s="815"/>
      <c r="WHD5" s="815"/>
      <c r="WHE5" s="815"/>
      <c r="WHF5" s="815"/>
      <c r="WHG5" s="815"/>
      <c r="WHH5" s="815"/>
      <c r="WHI5" s="815"/>
      <c r="WHJ5" s="815"/>
      <c r="WHK5" s="815"/>
      <c r="WHL5" s="815"/>
      <c r="WHM5" s="815"/>
      <c r="WHN5" s="815"/>
      <c r="WHO5" s="815"/>
      <c r="WHP5" s="815"/>
      <c r="WHQ5" s="815"/>
      <c r="WHR5" s="815"/>
      <c r="WHS5" s="815"/>
      <c r="WHT5" s="815"/>
      <c r="WHU5" s="815"/>
      <c r="WHV5" s="815"/>
      <c r="WHW5" s="815"/>
      <c r="WHX5" s="815"/>
      <c r="WHY5" s="815"/>
      <c r="WHZ5" s="815"/>
      <c r="WIA5" s="815"/>
      <c r="WIB5" s="815"/>
      <c r="WIC5" s="815"/>
      <c r="WID5" s="815"/>
      <c r="WIE5" s="815"/>
      <c r="WIF5" s="815"/>
      <c r="WIG5" s="815"/>
      <c r="WIH5" s="815"/>
      <c r="WII5" s="815"/>
      <c r="WIJ5" s="815"/>
      <c r="WIK5" s="815"/>
      <c r="WIL5" s="815"/>
      <c r="WIM5" s="815"/>
      <c r="WIN5" s="815"/>
      <c r="WIO5" s="815"/>
      <c r="WIP5" s="815"/>
      <c r="WIQ5" s="815"/>
      <c r="WIR5" s="815"/>
      <c r="WIS5" s="815"/>
      <c r="WIT5" s="815"/>
      <c r="WIU5" s="815"/>
      <c r="WIV5" s="815"/>
      <c r="WIW5" s="815"/>
      <c r="WIX5" s="815"/>
      <c r="WIY5" s="815"/>
      <c r="WIZ5" s="815"/>
      <c r="WJA5" s="815"/>
      <c r="WJB5" s="815"/>
      <c r="WJC5" s="815"/>
      <c r="WJD5" s="815"/>
      <c r="WJE5" s="815"/>
      <c r="WJF5" s="815"/>
      <c r="WJG5" s="815"/>
      <c r="WJH5" s="815"/>
      <c r="WJI5" s="815"/>
      <c r="WJJ5" s="815"/>
      <c r="WJK5" s="815"/>
      <c r="WJL5" s="815"/>
      <c r="WJM5" s="815"/>
      <c r="WJN5" s="815"/>
      <c r="WJO5" s="815"/>
      <c r="WJP5" s="815"/>
      <c r="WJQ5" s="815"/>
      <c r="WJR5" s="815"/>
      <c r="WJS5" s="815"/>
      <c r="WJT5" s="815"/>
      <c r="WJU5" s="815"/>
      <c r="WJV5" s="815"/>
      <c r="WJW5" s="815"/>
      <c r="WJX5" s="815"/>
      <c r="WJY5" s="815"/>
      <c r="WJZ5" s="815"/>
      <c r="WKA5" s="815"/>
      <c r="WKB5" s="815"/>
      <c r="WKC5" s="815"/>
      <c r="WKD5" s="815"/>
      <c r="WKE5" s="815"/>
      <c r="WKF5" s="815"/>
      <c r="WKG5" s="815"/>
      <c r="WKH5" s="815"/>
      <c r="WKI5" s="815"/>
      <c r="WKJ5" s="815"/>
      <c r="WKK5" s="815"/>
      <c r="WKL5" s="815"/>
      <c r="WKM5" s="815"/>
      <c r="WKN5" s="815"/>
      <c r="WKO5" s="815"/>
      <c r="WKP5" s="815"/>
      <c r="WKQ5" s="815"/>
      <c r="WKR5" s="815"/>
      <c r="WKS5" s="815"/>
      <c r="WKT5" s="815"/>
      <c r="WKU5" s="815"/>
      <c r="WKV5" s="815"/>
      <c r="WKW5" s="815"/>
      <c r="WKX5" s="815"/>
      <c r="WKY5" s="815"/>
      <c r="WKZ5" s="815"/>
      <c r="WLA5" s="815"/>
      <c r="WLB5" s="815"/>
      <c r="WLC5" s="815"/>
      <c r="WLD5" s="815"/>
      <c r="WLE5" s="815"/>
      <c r="WLF5" s="815"/>
      <c r="WLG5" s="815"/>
      <c r="WLH5" s="815"/>
      <c r="WLI5" s="815"/>
      <c r="WLJ5" s="815"/>
      <c r="WLK5" s="815"/>
      <c r="WLL5" s="815"/>
      <c r="WLM5" s="815"/>
      <c r="WLN5" s="815"/>
      <c r="WLO5" s="815"/>
      <c r="WLP5" s="815"/>
      <c r="WLQ5" s="815"/>
      <c r="WLR5" s="815"/>
      <c r="WLS5" s="815"/>
      <c r="WLT5" s="815"/>
      <c r="WLU5" s="815"/>
      <c r="WLV5" s="815"/>
      <c r="WLW5" s="815"/>
      <c r="WLX5" s="815"/>
      <c r="WLY5" s="815"/>
      <c r="WLZ5" s="815"/>
      <c r="WMA5" s="815"/>
      <c r="WMB5" s="815"/>
      <c r="WMC5" s="815"/>
      <c r="WMD5" s="815"/>
      <c r="WME5" s="815"/>
      <c r="WMF5" s="815"/>
      <c r="WMG5" s="815"/>
      <c r="WMH5" s="815"/>
      <c r="WMI5" s="815"/>
      <c r="WMJ5" s="815"/>
      <c r="WMK5" s="815"/>
      <c r="WML5" s="815"/>
      <c r="WMM5" s="815"/>
      <c r="WMN5" s="815"/>
      <c r="WMO5" s="815"/>
      <c r="WMP5" s="815"/>
      <c r="WMQ5" s="815"/>
      <c r="WMR5" s="815"/>
      <c r="WMS5" s="815"/>
      <c r="WMT5" s="815"/>
      <c r="WMU5" s="815"/>
      <c r="WMV5" s="815"/>
      <c r="WMW5" s="815"/>
      <c r="WMX5" s="815"/>
      <c r="WMY5" s="815"/>
      <c r="WMZ5" s="815"/>
      <c r="WNA5" s="815"/>
      <c r="WNB5" s="815"/>
      <c r="WNC5" s="815"/>
      <c r="WND5" s="815"/>
      <c r="WNE5" s="815"/>
      <c r="WNF5" s="815"/>
      <c r="WNG5" s="815"/>
      <c r="WNH5" s="815"/>
      <c r="WNI5" s="815"/>
      <c r="WNJ5" s="815"/>
      <c r="WNK5" s="815"/>
      <c r="WNL5" s="815"/>
      <c r="WNM5" s="815"/>
      <c r="WNN5" s="815"/>
      <c r="WNO5" s="815"/>
      <c r="WNP5" s="815"/>
      <c r="WNQ5" s="815"/>
      <c r="WNR5" s="815"/>
      <c r="WNS5" s="815"/>
      <c r="WNT5" s="815"/>
      <c r="WNU5" s="815"/>
      <c r="WNV5" s="815"/>
      <c r="WNW5" s="815"/>
      <c r="WNX5" s="815"/>
      <c r="WNY5" s="815"/>
      <c r="WNZ5" s="815"/>
      <c r="WOA5" s="815"/>
      <c r="WOB5" s="815"/>
      <c r="WOC5" s="815"/>
      <c r="WOD5" s="815"/>
      <c r="WOE5" s="815"/>
      <c r="WOF5" s="815"/>
      <c r="WOG5" s="815"/>
      <c r="WOH5" s="815"/>
      <c r="WOI5" s="815"/>
      <c r="WOJ5" s="815"/>
      <c r="WOK5" s="815"/>
      <c r="WOL5" s="815"/>
      <c r="WOM5" s="815"/>
      <c r="WON5" s="815"/>
      <c r="WOO5" s="815"/>
      <c r="WOP5" s="815"/>
      <c r="WOQ5" s="815"/>
      <c r="WOR5" s="815"/>
      <c r="WOS5" s="815"/>
      <c r="WOT5" s="815"/>
      <c r="WOU5" s="815"/>
      <c r="WOV5" s="815"/>
      <c r="WOW5" s="815"/>
      <c r="WOX5" s="815"/>
      <c r="WOY5" s="815"/>
      <c r="WOZ5" s="815"/>
      <c r="WPA5" s="815"/>
      <c r="WPB5" s="815"/>
      <c r="WPC5" s="815"/>
      <c r="WPD5" s="815"/>
      <c r="WPE5" s="815"/>
      <c r="WPF5" s="815"/>
      <c r="WPG5" s="815"/>
      <c r="WPH5" s="815"/>
      <c r="WPI5" s="815"/>
      <c r="WPJ5" s="815"/>
      <c r="WPK5" s="815"/>
      <c r="WPL5" s="815"/>
      <c r="WPM5" s="815"/>
      <c r="WPN5" s="815"/>
      <c r="WPO5" s="815"/>
      <c r="WPP5" s="815"/>
      <c r="WPQ5" s="815"/>
      <c r="WPR5" s="815"/>
      <c r="WPS5" s="815"/>
      <c r="WPT5" s="815"/>
      <c r="WPU5" s="815"/>
      <c r="WPV5" s="815"/>
      <c r="WPW5" s="815"/>
      <c r="WPX5" s="815"/>
      <c r="WPY5" s="815"/>
      <c r="WPZ5" s="815"/>
      <c r="WQA5" s="815"/>
      <c r="WQB5" s="815"/>
      <c r="WQC5" s="815"/>
      <c r="WQD5" s="815"/>
      <c r="WQE5" s="815"/>
      <c r="WQF5" s="815"/>
      <c r="WQG5" s="815"/>
      <c r="WQH5" s="815"/>
      <c r="WQI5" s="815"/>
      <c r="WQJ5" s="815"/>
      <c r="WQK5" s="815"/>
      <c r="WQL5" s="815"/>
      <c r="WQM5" s="815"/>
      <c r="WQN5" s="815"/>
      <c r="WQO5" s="815"/>
      <c r="WQP5" s="815"/>
      <c r="WQQ5" s="815"/>
      <c r="WQR5" s="815"/>
      <c r="WQS5" s="815"/>
      <c r="WQT5" s="815"/>
      <c r="WQU5" s="815"/>
      <c r="WQV5" s="815"/>
      <c r="WQW5" s="815"/>
      <c r="WQX5" s="815"/>
      <c r="WQY5" s="815"/>
      <c r="WQZ5" s="815"/>
      <c r="WRA5" s="815"/>
      <c r="WRB5" s="815"/>
      <c r="WRC5" s="815"/>
      <c r="WRD5" s="815"/>
      <c r="WRE5" s="815"/>
      <c r="WRF5" s="815"/>
      <c r="WRG5" s="815"/>
      <c r="WRH5" s="815"/>
      <c r="WRI5" s="815"/>
      <c r="WRJ5" s="815"/>
      <c r="WRK5" s="815"/>
      <c r="WRL5" s="815"/>
      <c r="WRM5" s="815"/>
      <c r="WRN5" s="815"/>
      <c r="WRO5" s="815"/>
      <c r="WRP5" s="815"/>
      <c r="WRQ5" s="815"/>
      <c r="WRR5" s="815"/>
      <c r="WRS5" s="815"/>
      <c r="WRT5" s="815"/>
      <c r="WRU5" s="815"/>
      <c r="WRV5" s="815"/>
      <c r="WRW5" s="815"/>
      <c r="WRX5" s="815"/>
      <c r="WRY5" s="815"/>
      <c r="WRZ5" s="815"/>
      <c r="WSA5" s="815"/>
      <c r="WSB5" s="815"/>
      <c r="WSC5" s="815"/>
      <c r="WSD5" s="815"/>
      <c r="WSE5" s="815"/>
      <c r="WSF5" s="815"/>
      <c r="WSG5" s="815"/>
      <c r="WSH5" s="815"/>
      <c r="WSI5" s="815"/>
      <c r="WSJ5" s="815"/>
      <c r="WSK5" s="815"/>
      <c r="WSL5" s="815"/>
      <c r="WSM5" s="815"/>
      <c r="WSN5" s="815"/>
      <c r="WSO5" s="815"/>
      <c r="WSP5" s="815"/>
      <c r="WSQ5" s="815"/>
      <c r="WSR5" s="815"/>
      <c r="WSS5" s="815"/>
      <c r="WST5" s="815"/>
      <c r="WSU5" s="815"/>
      <c r="WSV5" s="815"/>
      <c r="WSW5" s="815"/>
      <c r="WSX5" s="815"/>
      <c r="WSY5" s="815"/>
      <c r="WSZ5" s="815"/>
      <c r="WTA5" s="815"/>
      <c r="WTB5" s="815"/>
      <c r="WTC5" s="815"/>
      <c r="WTD5" s="815"/>
      <c r="WTE5" s="815"/>
      <c r="WTF5" s="815"/>
      <c r="WTG5" s="815"/>
      <c r="WTH5" s="815"/>
      <c r="WTI5" s="815"/>
      <c r="WTJ5" s="815"/>
      <c r="WTK5" s="815"/>
      <c r="WTL5" s="815"/>
      <c r="WTM5" s="815"/>
      <c r="WTN5" s="815"/>
      <c r="WTO5" s="815"/>
      <c r="WTP5" s="815"/>
      <c r="WTQ5" s="815"/>
      <c r="WTR5" s="815"/>
      <c r="WTS5" s="815"/>
      <c r="WTT5" s="815"/>
      <c r="WTU5" s="815"/>
      <c r="WTV5" s="815"/>
      <c r="WTW5" s="815"/>
      <c r="WTX5" s="815"/>
      <c r="WTY5" s="815"/>
      <c r="WTZ5" s="815"/>
      <c r="WUA5" s="815"/>
      <c r="WUB5" s="815"/>
      <c r="WUC5" s="815"/>
      <c r="WUD5" s="815"/>
      <c r="WUE5" s="815"/>
      <c r="WUF5" s="815"/>
      <c r="WUG5" s="815"/>
      <c r="WUH5" s="815"/>
      <c r="WUI5" s="815"/>
      <c r="WUJ5" s="815"/>
      <c r="WUK5" s="815"/>
      <c r="WUL5" s="815"/>
      <c r="WUM5" s="815"/>
      <c r="WUN5" s="815"/>
      <c r="WUO5" s="815"/>
      <c r="WUP5" s="815"/>
      <c r="WUQ5" s="815"/>
      <c r="WUR5" s="815"/>
      <c r="WUS5" s="815"/>
      <c r="WUT5" s="815"/>
      <c r="WUU5" s="815"/>
      <c r="WUV5" s="815"/>
      <c r="WUW5" s="815"/>
      <c r="WUX5" s="815"/>
      <c r="WUY5" s="815"/>
      <c r="WUZ5" s="815"/>
      <c r="WVA5" s="815"/>
      <c r="WVB5" s="815"/>
      <c r="WVC5" s="815"/>
      <c r="WVD5" s="815"/>
      <c r="WVE5" s="815"/>
      <c r="WVF5" s="815"/>
      <c r="WVG5" s="815"/>
      <c r="WVH5" s="815"/>
      <c r="WVI5" s="815"/>
      <c r="WVJ5" s="815"/>
      <c r="WVK5" s="815"/>
      <c r="WVL5" s="815"/>
      <c r="WVM5" s="815"/>
      <c r="WVN5" s="815"/>
      <c r="WVO5" s="815"/>
      <c r="WVP5" s="815"/>
      <c r="WVQ5" s="815"/>
      <c r="WVR5" s="815"/>
      <c r="WVS5" s="815"/>
      <c r="WVT5" s="815"/>
      <c r="WVU5" s="815"/>
      <c r="WVV5" s="815"/>
      <c r="WVW5" s="815"/>
      <c r="WVX5" s="815"/>
      <c r="WVY5" s="815"/>
      <c r="WVZ5" s="815"/>
      <c r="WWA5" s="815"/>
      <c r="WWB5" s="815"/>
      <c r="WWC5" s="815"/>
      <c r="WWD5" s="815"/>
      <c r="WWE5" s="815"/>
      <c r="WWF5" s="815"/>
      <c r="WWG5" s="815"/>
      <c r="WWH5" s="815"/>
      <c r="WWI5" s="815"/>
      <c r="WWJ5" s="815"/>
      <c r="WWK5" s="815"/>
      <c r="WWL5" s="815"/>
      <c r="WWM5" s="815"/>
      <c r="WWN5" s="815"/>
      <c r="WWO5" s="815"/>
      <c r="WWP5" s="815"/>
      <c r="WWQ5" s="815"/>
      <c r="WWR5" s="815"/>
      <c r="WWS5" s="815"/>
      <c r="WWT5" s="815"/>
      <c r="WWU5" s="815"/>
      <c r="WWV5" s="815"/>
      <c r="WWW5" s="815"/>
      <c r="WWX5" s="815"/>
      <c r="WWY5" s="815"/>
      <c r="WWZ5" s="815"/>
      <c r="WXA5" s="815"/>
      <c r="WXB5" s="815"/>
      <c r="WXC5" s="815"/>
      <c r="WXD5" s="815"/>
      <c r="WXE5" s="815"/>
      <c r="WXF5" s="815"/>
      <c r="WXG5" s="815"/>
      <c r="WXH5" s="815"/>
      <c r="WXI5" s="815"/>
      <c r="WXJ5" s="815"/>
      <c r="WXK5" s="815"/>
      <c r="WXL5" s="815"/>
      <c r="WXM5" s="815"/>
      <c r="WXN5" s="815"/>
      <c r="WXO5" s="815"/>
      <c r="WXP5" s="815"/>
      <c r="WXQ5" s="815"/>
      <c r="WXR5" s="815"/>
      <c r="WXS5" s="815"/>
      <c r="WXT5" s="815"/>
      <c r="WXU5" s="815"/>
      <c r="WXV5" s="815"/>
      <c r="WXW5" s="815"/>
      <c r="WXX5" s="815"/>
      <c r="WXY5" s="815"/>
      <c r="WXZ5" s="815"/>
      <c r="WYA5" s="815"/>
      <c r="WYB5" s="815"/>
      <c r="WYC5" s="815"/>
      <c r="WYD5" s="815"/>
      <c r="WYE5" s="815"/>
      <c r="WYF5" s="815"/>
      <c r="WYG5" s="815"/>
      <c r="WYH5" s="815"/>
      <c r="WYI5" s="815"/>
      <c r="WYJ5" s="815"/>
      <c r="WYK5" s="815"/>
      <c r="WYL5" s="815"/>
      <c r="WYM5" s="815"/>
      <c r="WYN5" s="815"/>
      <c r="WYO5" s="815"/>
      <c r="WYP5" s="815"/>
      <c r="WYQ5" s="815"/>
      <c r="WYR5" s="815"/>
      <c r="WYS5" s="815"/>
      <c r="WYT5" s="815"/>
      <c r="WYU5" s="815"/>
      <c r="WYV5" s="815"/>
      <c r="WYW5" s="815"/>
      <c r="WYX5" s="815"/>
      <c r="WYY5" s="815"/>
      <c r="WYZ5" s="815"/>
      <c r="WZA5" s="815"/>
      <c r="WZB5" s="815"/>
      <c r="WZC5" s="815"/>
      <c r="WZD5" s="815"/>
      <c r="WZE5" s="815"/>
      <c r="WZF5" s="815"/>
      <c r="WZG5" s="815"/>
      <c r="WZH5" s="815"/>
      <c r="WZI5" s="815"/>
      <c r="WZJ5" s="815"/>
      <c r="WZK5" s="815"/>
      <c r="WZL5" s="815"/>
      <c r="WZM5" s="815"/>
      <c r="WZN5" s="815"/>
      <c r="WZO5" s="815"/>
      <c r="WZP5" s="815"/>
      <c r="WZQ5" s="815"/>
      <c r="WZR5" s="815"/>
      <c r="WZS5" s="815"/>
      <c r="WZT5" s="815"/>
      <c r="WZU5" s="815"/>
      <c r="WZV5" s="815"/>
      <c r="WZW5" s="815"/>
      <c r="WZX5" s="815"/>
      <c r="WZY5" s="815"/>
      <c r="WZZ5" s="815"/>
      <c r="XAA5" s="815"/>
      <c r="XAB5" s="815"/>
      <c r="XAC5" s="815"/>
      <c r="XAD5" s="815"/>
      <c r="XAE5" s="815"/>
      <c r="XAF5" s="815"/>
      <c r="XAG5" s="815"/>
      <c r="XAH5" s="815"/>
      <c r="XAI5" s="815"/>
      <c r="XAJ5" s="815"/>
      <c r="XAK5" s="815"/>
      <c r="XAL5" s="815"/>
      <c r="XAM5" s="815"/>
      <c r="XAN5" s="815"/>
      <c r="XAO5" s="815"/>
      <c r="XAP5" s="815"/>
      <c r="XAQ5" s="815"/>
      <c r="XAR5" s="815"/>
      <c r="XAS5" s="815"/>
      <c r="XAT5" s="815"/>
      <c r="XAU5" s="815"/>
      <c r="XAV5" s="815"/>
      <c r="XAW5" s="815"/>
      <c r="XAX5" s="815"/>
      <c r="XAY5" s="815"/>
      <c r="XAZ5" s="815"/>
      <c r="XBA5" s="815"/>
      <c r="XBB5" s="815"/>
      <c r="XBC5" s="815"/>
      <c r="XBD5" s="815"/>
      <c r="XBE5" s="815"/>
      <c r="XBF5" s="815"/>
      <c r="XBG5" s="815"/>
      <c r="XBH5" s="815"/>
      <c r="XBI5" s="815"/>
      <c r="XBJ5" s="815"/>
      <c r="XBK5" s="815"/>
      <c r="XBL5" s="815"/>
      <c r="XBM5" s="815"/>
      <c r="XBN5" s="815"/>
      <c r="XBO5" s="815"/>
      <c r="XBP5" s="815"/>
      <c r="XBQ5" s="815"/>
      <c r="XBR5" s="815"/>
      <c r="XBS5" s="815"/>
      <c r="XBT5" s="815"/>
      <c r="XBU5" s="815"/>
      <c r="XBV5" s="815"/>
      <c r="XBW5" s="815"/>
      <c r="XBX5" s="815"/>
      <c r="XBY5" s="815"/>
      <c r="XBZ5" s="815"/>
      <c r="XCA5" s="815"/>
      <c r="XCB5" s="815"/>
      <c r="XCC5" s="815"/>
      <c r="XCD5" s="815"/>
      <c r="XCE5" s="815"/>
      <c r="XCF5" s="815"/>
      <c r="XCG5" s="815"/>
      <c r="XCH5" s="815"/>
      <c r="XCI5" s="815"/>
      <c r="XCJ5" s="815"/>
      <c r="XCK5" s="815"/>
      <c r="XCL5" s="815"/>
      <c r="XCM5" s="815"/>
      <c r="XCN5" s="815"/>
      <c r="XCO5" s="815"/>
      <c r="XCP5" s="815"/>
      <c r="XCQ5" s="815"/>
      <c r="XCR5" s="815"/>
      <c r="XCS5" s="815"/>
      <c r="XCT5" s="815"/>
      <c r="XCU5" s="815"/>
      <c r="XCV5" s="815"/>
      <c r="XCW5" s="815"/>
      <c r="XCX5" s="815"/>
      <c r="XCY5" s="815"/>
      <c r="XCZ5" s="815"/>
      <c r="XDA5" s="815"/>
      <c r="XDB5" s="815"/>
      <c r="XDC5" s="815"/>
      <c r="XDD5" s="815"/>
      <c r="XDE5" s="815"/>
      <c r="XDF5" s="815"/>
      <c r="XDG5" s="815"/>
      <c r="XDH5" s="815"/>
      <c r="XDI5" s="815"/>
      <c r="XDJ5" s="815"/>
      <c r="XDK5" s="815"/>
      <c r="XDL5" s="815"/>
      <c r="XDM5" s="815"/>
      <c r="XDN5" s="815"/>
      <c r="XDO5" s="815"/>
      <c r="XDP5" s="815"/>
      <c r="XDQ5" s="815"/>
      <c r="XDR5" s="815"/>
      <c r="XDS5" s="815"/>
      <c r="XDT5" s="815"/>
      <c r="XDU5" s="815"/>
      <c r="XDV5" s="815"/>
      <c r="XDW5" s="815"/>
      <c r="XDX5" s="815"/>
      <c r="XDY5" s="815"/>
      <c r="XDZ5" s="815"/>
      <c r="XEA5" s="815"/>
      <c r="XEB5" s="815"/>
      <c r="XEC5" s="815"/>
      <c r="XED5" s="815"/>
      <c r="XEE5" s="815"/>
      <c r="XEF5" s="815"/>
      <c r="XEG5" s="815"/>
      <c r="XEH5" s="815"/>
      <c r="XEI5" s="815"/>
      <c r="XEJ5" s="815"/>
      <c r="XEK5" s="815"/>
      <c r="XEL5" s="815"/>
      <c r="XEM5" s="815"/>
      <c r="XEN5" s="815"/>
      <c r="XEO5" s="815"/>
      <c r="XEP5" s="815"/>
      <c r="XEQ5" s="815"/>
      <c r="XER5" s="815"/>
      <c r="XES5" s="815"/>
      <c r="XET5" s="815"/>
      <c r="XEU5" s="815"/>
      <c r="XEV5" s="815"/>
      <c r="XEW5" s="815"/>
      <c r="XEX5" s="815"/>
      <c r="XEY5" s="815"/>
      <c r="XEZ5" s="815"/>
      <c r="XFA5" s="815"/>
      <c r="XFB5" s="815"/>
      <c r="XFC5" s="815"/>
      <c r="XFD5" s="815"/>
    </row>
    <row r="13" spans="1:16384" ht="25.5" x14ac:dyDescent="0.35">
      <c r="B13" s="664" t="s">
        <v>472</v>
      </c>
      <c r="V13" s="661"/>
      <c r="W13" s="661"/>
      <c r="X13" s="661"/>
      <c r="Y13" s="661"/>
      <c r="Z13" s="661"/>
    </row>
    <row r="14" spans="1:16384" ht="25.5" x14ac:dyDescent="0.35">
      <c r="B14" s="664" t="s">
        <v>473</v>
      </c>
      <c r="T14" s="661"/>
      <c r="V14" s="661"/>
      <c r="W14" s="661"/>
      <c r="X14" s="661"/>
      <c r="Y14" s="661"/>
      <c r="Z14" s="661"/>
    </row>
    <row r="15" spans="1:16384" ht="25.5" x14ac:dyDescent="0.35">
      <c r="B15" s="664" t="s">
        <v>485</v>
      </c>
      <c r="S15" s="661"/>
      <c r="V15" s="661"/>
      <c r="W15" s="661"/>
      <c r="X15" s="661"/>
      <c r="Y15" s="661"/>
      <c r="Z15" s="661"/>
    </row>
    <row r="16" spans="1:16384" ht="25.5" x14ac:dyDescent="0.35">
      <c r="B16" s="664" t="s">
        <v>474</v>
      </c>
      <c r="U16" s="661"/>
      <c r="V16" s="661"/>
      <c r="W16" s="661"/>
      <c r="X16" s="661"/>
      <c r="Y16" s="661"/>
      <c r="Z16" s="661"/>
    </row>
    <row r="21" spans="2:16384" ht="15" x14ac:dyDescent="0.25">
      <c r="B21" s="665" t="s">
        <v>481</v>
      </c>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2"/>
      <c r="AK21" s="662"/>
      <c r="AL21" s="662"/>
      <c r="AM21" s="662"/>
      <c r="AN21" s="662"/>
      <c r="AO21" s="662"/>
      <c r="AP21" s="662"/>
      <c r="AQ21" s="662"/>
      <c r="AR21" s="662"/>
      <c r="AS21" s="662"/>
      <c r="AT21" s="662"/>
      <c r="AU21" s="662"/>
      <c r="AV21" s="662"/>
      <c r="AW21" s="662"/>
      <c r="AX21" s="662"/>
      <c r="AY21" s="662"/>
      <c r="AZ21" s="662"/>
      <c r="BA21" s="662"/>
      <c r="BB21" s="662"/>
      <c r="BC21" s="662"/>
      <c r="BD21" s="662"/>
      <c r="BE21" s="662"/>
      <c r="BF21" s="662"/>
      <c r="BG21" s="662"/>
      <c r="BH21" s="662"/>
      <c r="BI21" s="662"/>
      <c r="BJ21" s="662"/>
      <c r="BK21" s="662"/>
      <c r="BL21" s="662"/>
      <c r="BM21" s="662"/>
      <c r="BN21" s="662"/>
      <c r="BO21" s="662"/>
      <c r="BP21" s="662"/>
      <c r="BQ21" s="662"/>
      <c r="BR21" s="662"/>
      <c r="BS21" s="662"/>
      <c r="BT21" s="662"/>
      <c r="BU21" s="662"/>
      <c r="BV21" s="662"/>
      <c r="BW21" s="662"/>
      <c r="BX21" s="662"/>
      <c r="BY21" s="662"/>
      <c r="BZ21" s="662"/>
      <c r="CA21" s="662"/>
      <c r="CB21" s="662"/>
      <c r="CC21" s="662"/>
      <c r="CD21" s="662"/>
      <c r="CE21" s="662"/>
      <c r="CF21" s="662"/>
      <c r="CG21" s="662"/>
      <c r="CH21" s="662"/>
      <c r="CI21" s="662"/>
      <c r="CJ21" s="662"/>
      <c r="CK21" s="662"/>
      <c r="CL21" s="662"/>
      <c r="CM21" s="662"/>
      <c r="CN21" s="662"/>
      <c r="CO21" s="662"/>
      <c r="CP21" s="662"/>
      <c r="CQ21" s="662"/>
      <c r="CR21" s="662"/>
      <c r="CS21" s="662"/>
      <c r="CT21" s="662"/>
      <c r="CU21" s="662"/>
      <c r="CV21" s="662"/>
      <c r="CW21" s="662"/>
      <c r="CX21" s="662"/>
      <c r="CY21" s="662"/>
      <c r="CZ21" s="662"/>
      <c r="DA21" s="662"/>
      <c r="DB21" s="662"/>
      <c r="DC21" s="662"/>
      <c r="DD21" s="662"/>
      <c r="DE21" s="662"/>
      <c r="DF21" s="662"/>
      <c r="DG21" s="662"/>
      <c r="DH21" s="662"/>
      <c r="DI21" s="662"/>
      <c r="DJ21" s="662"/>
      <c r="DK21" s="662"/>
      <c r="DL21" s="662"/>
      <c r="DM21" s="662"/>
      <c r="DN21" s="662"/>
      <c r="DO21" s="662"/>
      <c r="DP21" s="662"/>
      <c r="DQ21" s="662"/>
      <c r="DR21" s="662"/>
      <c r="DS21" s="662"/>
      <c r="DT21" s="662"/>
      <c r="DU21" s="662"/>
      <c r="DV21" s="662"/>
      <c r="DW21" s="662"/>
      <c r="DX21" s="662"/>
      <c r="DY21" s="662"/>
      <c r="DZ21" s="662"/>
      <c r="EA21" s="662"/>
      <c r="EB21" s="662"/>
      <c r="EC21" s="662"/>
      <c r="ED21" s="662"/>
      <c r="EE21" s="662"/>
      <c r="EF21" s="662"/>
      <c r="EG21" s="662"/>
      <c r="EH21" s="662"/>
      <c r="EI21" s="662"/>
      <c r="EJ21" s="662"/>
      <c r="EK21" s="662"/>
      <c r="EL21" s="662"/>
      <c r="EM21" s="662"/>
      <c r="EN21" s="662"/>
      <c r="EO21" s="662"/>
      <c r="EP21" s="662"/>
      <c r="EQ21" s="662"/>
      <c r="ER21" s="662"/>
      <c r="ES21" s="662"/>
      <c r="ET21" s="662"/>
      <c r="EU21" s="662"/>
      <c r="EV21" s="662"/>
      <c r="EW21" s="662"/>
      <c r="EX21" s="662"/>
      <c r="EY21" s="662"/>
      <c r="EZ21" s="662"/>
      <c r="FA21" s="662"/>
      <c r="FB21" s="662"/>
      <c r="FC21" s="662"/>
      <c r="FD21" s="662"/>
      <c r="FE21" s="662"/>
      <c r="FF21" s="662"/>
      <c r="FG21" s="662"/>
      <c r="FH21" s="662"/>
      <c r="FI21" s="662"/>
      <c r="FJ21" s="662"/>
      <c r="FK21" s="662"/>
      <c r="FL21" s="662"/>
      <c r="FM21" s="662"/>
      <c r="FN21" s="662"/>
      <c r="FO21" s="662"/>
      <c r="FP21" s="662"/>
      <c r="FQ21" s="662"/>
      <c r="FR21" s="662"/>
      <c r="FS21" s="662"/>
      <c r="FT21" s="662"/>
      <c r="FU21" s="662"/>
      <c r="FV21" s="662"/>
      <c r="FW21" s="662"/>
      <c r="FX21" s="662"/>
      <c r="FY21" s="662"/>
      <c r="FZ21" s="662"/>
      <c r="GA21" s="662"/>
      <c r="GB21" s="662"/>
      <c r="GC21" s="662"/>
      <c r="GD21" s="662"/>
      <c r="GE21" s="662"/>
      <c r="GF21" s="662"/>
      <c r="GG21" s="662"/>
      <c r="GH21" s="662"/>
      <c r="GI21" s="662"/>
      <c r="GJ21" s="662"/>
      <c r="GK21" s="662"/>
      <c r="GL21" s="662"/>
      <c r="GM21" s="662"/>
      <c r="GN21" s="662"/>
      <c r="GO21" s="662"/>
      <c r="GP21" s="662"/>
      <c r="GQ21" s="662"/>
      <c r="GR21" s="662"/>
      <c r="GS21" s="662"/>
      <c r="GT21" s="662"/>
      <c r="GU21" s="662"/>
      <c r="GV21" s="662"/>
      <c r="GW21" s="662"/>
      <c r="GX21" s="662"/>
      <c r="GY21" s="662"/>
      <c r="GZ21" s="662"/>
      <c r="HA21" s="662"/>
      <c r="HB21" s="662"/>
      <c r="HC21" s="662"/>
      <c r="HD21" s="662"/>
      <c r="HE21" s="662"/>
      <c r="HF21" s="662"/>
      <c r="HG21" s="662"/>
      <c r="HH21" s="662"/>
      <c r="HI21" s="662"/>
      <c r="HJ21" s="662"/>
      <c r="HK21" s="662"/>
      <c r="HL21" s="662"/>
      <c r="HM21" s="662"/>
      <c r="HN21" s="662"/>
      <c r="HO21" s="662"/>
      <c r="HP21" s="662"/>
      <c r="HQ21" s="662"/>
      <c r="HR21" s="662"/>
      <c r="HS21" s="662"/>
      <c r="HT21" s="662"/>
      <c r="HU21" s="662"/>
      <c r="HV21" s="662"/>
      <c r="HW21" s="662"/>
      <c r="HX21" s="662"/>
      <c r="HY21" s="662"/>
      <c r="HZ21" s="662"/>
      <c r="IA21" s="662"/>
      <c r="IB21" s="662"/>
      <c r="IC21" s="662"/>
      <c r="ID21" s="662"/>
      <c r="IE21" s="662"/>
      <c r="IF21" s="662"/>
      <c r="IG21" s="662"/>
      <c r="IH21" s="662"/>
      <c r="II21" s="662"/>
      <c r="IJ21" s="662"/>
      <c r="IK21" s="662"/>
      <c r="IL21" s="662"/>
      <c r="IM21" s="662"/>
      <c r="IN21" s="662"/>
      <c r="IO21" s="662"/>
      <c r="IP21" s="662"/>
      <c r="IQ21" s="662"/>
      <c r="IR21" s="662"/>
      <c r="IS21" s="662"/>
      <c r="IT21" s="662"/>
      <c r="IU21" s="662"/>
      <c r="IV21" s="662"/>
      <c r="IW21" s="662"/>
      <c r="IX21" s="662"/>
      <c r="IY21" s="662"/>
      <c r="IZ21" s="662"/>
      <c r="JA21" s="662"/>
      <c r="JB21" s="662"/>
      <c r="JC21" s="662"/>
      <c r="JD21" s="662"/>
      <c r="JE21" s="662"/>
      <c r="JF21" s="662"/>
      <c r="JG21" s="662"/>
      <c r="JH21" s="662"/>
      <c r="JI21" s="662"/>
      <c r="JJ21" s="662"/>
      <c r="JK21" s="662"/>
      <c r="JL21" s="662"/>
      <c r="JM21" s="662"/>
      <c r="JN21" s="662"/>
      <c r="JO21" s="662"/>
      <c r="JP21" s="662"/>
      <c r="JQ21" s="662"/>
      <c r="JR21" s="662"/>
      <c r="JS21" s="662"/>
      <c r="JT21" s="662"/>
      <c r="JU21" s="662"/>
      <c r="JV21" s="662"/>
      <c r="JW21" s="662"/>
      <c r="JX21" s="662"/>
      <c r="JY21" s="662"/>
      <c r="JZ21" s="662"/>
      <c r="KA21" s="662"/>
      <c r="KB21" s="662"/>
      <c r="KC21" s="662"/>
      <c r="KD21" s="662"/>
      <c r="KE21" s="662"/>
      <c r="KF21" s="662"/>
      <c r="KG21" s="662"/>
      <c r="KH21" s="662"/>
      <c r="KI21" s="662"/>
      <c r="KJ21" s="662"/>
      <c r="KK21" s="662"/>
      <c r="KL21" s="662"/>
      <c r="KM21" s="662"/>
      <c r="KN21" s="662"/>
      <c r="KO21" s="662"/>
      <c r="KP21" s="662"/>
      <c r="KQ21" s="662"/>
      <c r="KR21" s="662"/>
      <c r="KS21" s="662"/>
      <c r="KT21" s="662"/>
      <c r="KU21" s="662"/>
      <c r="KV21" s="662"/>
      <c r="KW21" s="662"/>
      <c r="KX21" s="662"/>
      <c r="KY21" s="662"/>
      <c r="KZ21" s="662"/>
      <c r="LA21" s="662"/>
      <c r="LB21" s="662"/>
      <c r="LC21" s="662"/>
      <c r="LD21" s="662"/>
      <c r="LE21" s="662"/>
      <c r="LF21" s="662"/>
      <c r="LG21" s="662"/>
      <c r="LH21" s="662"/>
      <c r="LI21" s="662"/>
      <c r="LJ21" s="662"/>
      <c r="LK21" s="662"/>
      <c r="LL21" s="662"/>
      <c r="LM21" s="662"/>
      <c r="LN21" s="662"/>
      <c r="LO21" s="662"/>
      <c r="LP21" s="662"/>
      <c r="LQ21" s="662"/>
      <c r="LR21" s="662"/>
      <c r="LS21" s="662"/>
      <c r="LT21" s="662"/>
      <c r="LU21" s="662"/>
      <c r="LV21" s="662"/>
      <c r="LW21" s="662"/>
      <c r="LX21" s="662"/>
      <c r="LY21" s="662"/>
      <c r="LZ21" s="662"/>
      <c r="MA21" s="662"/>
      <c r="MB21" s="662"/>
      <c r="MC21" s="662"/>
      <c r="MD21" s="662"/>
      <c r="ME21" s="662"/>
      <c r="MF21" s="662"/>
      <c r="MG21" s="662"/>
      <c r="MH21" s="662"/>
      <c r="MI21" s="662"/>
      <c r="MJ21" s="662"/>
      <c r="MK21" s="662"/>
      <c r="ML21" s="662"/>
      <c r="MM21" s="662"/>
      <c r="MN21" s="662"/>
      <c r="MO21" s="662"/>
      <c r="MP21" s="662"/>
      <c r="MQ21" s="662"/>
      <c r="MR21" s="662"/>
      <c r="MS21" s="662"/>
      <c r="MT21" s="662"/>
      <c r="MU21" s="662"/>
      <c r="MV21" s="662"/>
      <c r="MW21" s="662"/>
      <c r="MX21" s="662"/>
      <c r="MY21" s="662"/>
      <c r="MZ21" s="662"/>
      <c r="NA21" s="662"/>
      <c r="NB21" s="662"/>
      <c r="NC21" s="662"/>
      <c r="ND21" s="662"/>
      <c r="NE21" s="662"/>
      <c r="NF21" s="662"/>
      <c r="NG21" s="662"/>
      <c r="NH21" s="662"/>
      <c r="NI21" s="662"/>
      <c r="NJ21" s="662"/>
      <c r="NK21" s="662"/>
      <c r="NL21" s="662"/>
      <c r="NM21" s="662"/>
      <c r="NN21" s="662"/>
      <c r="NO21" s="662"/>
      <c r="NP21" s="662"/>
      <c r="NQ21" s="662"/>
      <c r="NR21" s="662"/>
      <c r="NS21" s="662"/>
      <c r="NT21" s="662"/>
      <c r="NU21" s="662"/>
      <c r="NV21" s="662"/>
      <c r="NW21" s="662"/>
      <c r="NX21" s="662"/>
      <c r="NY21" s="662"/>
      <c r="NZ21" s="662"/>
      <c r="OA21" s="662"/>
      <c r="OB21" s="662"/>
      <c r="OC21" s="662"/>
      <c r="OD21" s="662"/>
      <c r="OE21" s="662"/>
      <c r="OF21" s="662"/>
      <c r="OG21" s="662"/>
      <c r="OH21" s="662"/>
      <c r="OI21" s="662"/>
      <c r="OJ21" s="662"/>
      <c r="OK21" s="662"/>
      <c r="OL21" s="662"/>
      <c r="OM21" s="662"/>
      <c r="ON21" s="662"/>
      <c r="OO21" s="662"/>
      <c r="OP21" s="662"/>
      <c r="OQ21" s="662"/>
      <c r="OR21" s="662"/>
      <c r="OS21" s="662"/>
      <c r="OT21" s="662"/>
      <c r="OU21" s="662"/>
      <c r="OV21" s="662"/>
      <c r="OW21" s="662"/>
      <c r="OX21" s="662"/>
      <c r="OY21" s="662"/>
      <c r="OZ21" s="662"/>
      <c r="PA21" s="662"/>
      <c r="PB21" s="662"/>
      <c r="PC21" s="662"/>
      <c r="PD21" s="662"/>
      <c r="PE21" s="662"/>
      <c r="PF21" s="662"/>
      <c r="PG21" s="662"/>
      <c r="PH21" s="662"/>
      <c r="PI21" s="662"/>
      <c r="PJ21" s="662"/>
      <c r="PK21" s="662"/>
      <c r="PL21" s="662"/>
      <c r="PM21" s="662"/>
      <c r="PN21" s="662"/>
      <c r="PO21" s="662"/>
      <c r="PP21" s="662"/>
      <c r="PQ21" s="662"/>
      <c r="PR21" s="662"/>
      <c r="PS21" s="662"/>
      <c r="PT21" s="662"/>
      <c r="PU21" s="662"/>
      <c r="PV21" s="662"/>
      <c r="PW21" s="662"/>
      <c r="PX21" s="662"/>
      <c r="PY21" s="662"/>
      <c r="PZ21" s="662"/>
      <c r="QA21" s="662"/>
      <c r="QB21" s="662"/>
      <c r="QC21" s="662"/>
      <c r="QD21" s="662"/>
      <c r="QE21" s="662"/>
      <c r="QF21" s="662"/>
      <c r="QG21" s="662"/>
      <c r="QH21" s="662"/>
      <c r="QI21" s="662"/>
      <c r="QJ21" s="662"/>
      <c r="QK21" s="662"/>
      <c r="QL21" s="662"/>
      <c r="QM21" s="662"/>
      <c r="QN21" s="662"/>
      <c r="QO21" s="662"/>
      <c r="QP21" s="662"/>
      <c r="QQ21" s="662"/>
      <c r="QR21" s="662"/>
      <c r="QS21" s="662"/>
      <c r="QT21" s="662"/>
      <c r="QU21" s="662"/>
      <c r="QV21" s="662"/>
      <c r="QW21" s="662"/>
      <c r="QX21" s="662"/>
      <c r="QY21" s="662"/>
      <c r="QZ21" s="662"/>
      <c r="RA21" s="662"/>
      <c r="RB21" s="662"/>
      <c r="RC21" s="662"/>
      <c r="RD21" s="662"/>
      <c r="RE21" s="662"/>
      <c r="RF21" s="662"/>
      <c r="RG21" s="662"/>
      <c r="RH21" s="662"/>
      <c r="RI21" s="662"/>
      <c r="RJ21" s="662"/>
      <c r="RK21" s="662"/>
      <c r="RL21" s="662"/>
      <c r="RM21" s="662"/>
      <c r="RN21" s="662"/>
      <c r="RO21" s="662"/>
      <c r="RP21" s="662"/>
      <c r="RQ21" s="662"/>
      <c r="RR21" s="662"/>
      <c r="RS21" s="662"/>
      <c r="RT21" s="662"/>
      <c r="RU21" s="662"/>
      <c r="RV21" s="662"/>
      <c r="RW21" s="662"/>
      <c r="RX21" s="662"/>
      <c r="RY21" s="662"/>
      <c r="RZ21" s="662"/>
      <c r="SA21" s="662"/>
      <c r="SB21" s="662"/>
      <c r="SC21" s="662"/>
      <c r="SD21" s="662"/>
      <c r="SE21" s="662"/>
      <c r="SF21" s="662"/>
      <c r="SG21" s="662"/>
      <c r="SH21" s="662"/>
      <c r="SI21" s="662"/>
      <c r="SJ21" s="662"/>
      <c r="SK21" s="662"/>
      <c r="SL21" s="662"/>
      <c r="SM21" s="662"/>
      <c r="SN21" s="662"/>
      <c r="SO21" s="662"/>
      <c r="SP21" s="662"/>
      <c r="SQ21" s="662"/>
      <c r="SR21" s="662"/>
      <c r="SS21" s="662"/>
      <c r="ST21" s="662"/>
      <c r="SU21" s="662"/>
      <c r="SV21" s="662"/>
      <c r="SW21" s="662"/>
      <c r="SX21" s="662"/>
      <c r="SY21" s="662"/>
      <c r="SZ21" s="662"/>
      <c r="TA21" s="662"/>
      <c r="TB21" s="662"/>
      <c r="TC21" s="662"/>
      <c r="TD21" s="662"/>
      <c r="TE21" s="662"/>
      <c r="TF21" s="662"/>
      <c r="TG21" s="662"/>
      <c r="TH21" s="662"/>
      <c r="TI21" s="662"/>
      <c r="TJ21" s="662"/>
      <c r="TK21" s="662"/>
      <c r="TL21" s="662"/>
      <c r="TM21" s="662"/>
      <c r="TN21" s="662"/>
      <c r="TO21" s="662"/>
      <c r="TP21" s="662"/>
      <c r="TQ21" s="662"/>
      <c r="TR21" s="662"/>
      <c r="TS21" s="662"/>
      <c r="TT21" s="662"/>
      <c r="TU21" s="662"/>
      <c r="TV21" s="662"/>
      <c r="TW21" s="662"/>
      <c r="TX21" s="662"/>
      <c r="TY21" s="662"/>
      <c r="TZ21" s="662"/>
      <c r="UA21" s="662"/>
      <c r="UB21" s="662"/>
      <c r="UC21" s="662"/>
      <c r="UD21" s="662"/>
      <c r="UE21" s="662"/>
      <c r="UF21" s="662"/>
      <c r="UG21" s="662"/>
      <c r="UH21" s="662"/>
      <c r="UI21" s="662"/>
      <c r="UJ21" s="662"/>
      <c r="UK21" s="662"/>
      <c r="UL21" s="662"/>
      <c r="UM21" s="662"/>
      <c r="UN21" s="662"/>
      <c r="UO21" s="662"/>
      <c r="UP21" s="662"/>
      <c r="UQ21" s="662"/>
      <c r="UR21" s="662"/>
      <c r="US21" s="662"/>
      <c r="UT21" s="662"/>
      <c r="UU21" s="662"/>
      <c r="UV21" s="662"/>
      <c r="UW21" s="662"/>
      <c r="UX21" s="662"/>
      <c r="UY21" s="662"/>
      <c r="UZ21" s="662"/>
      <c r="VA21" s="662"/>
      <c r="VB21" s="662"/>
      <c r="VC21" s="662"/>
      <c r="VD21" s="662"/>
      <c r="VE21" s="662"/>
      <c r="VF21" s="662"/>
      <c r="VG21" s="662"/>
      <c r="VH21" s="662"/>
      <c r="VI21" s="662"/>
      <c r="VJ21" s="662"/>
      <c r="VK21" s="662"/>
      <c r="VL21" s="662"/>
      <c r="VM21" s="662"/>
      <c r="VN21" s="662"/>
      <c r="VO21" s="662"/>
      <c r="VP21" s="662"/>
      <c r="VQ21" s="662"/>
      <c r="VR21" s="662"/>
      <c r="VS21" s="662"/>
      <c r="VT21" s="662"/>
      <c r="VU21" s="662"/>
      <c r="VV21" s="662"/>
      <c r="VW21" s="662"/>
      <c r="VX21" s="662"/>
      <c r="VY21" s="662"/>
      <c r="VZ21" s="662"/>
      <c r="WA21" s="662"/>
      <c r="WB21" s="662"/>
      <c r="WC21" s="662"/>
      <c r="WD21" s="662"/>
      <c r="WE21" s="662"/>
      <c r="WF21" s="662"/>
      <c r="WG21" s="662"/>
      <c r="WH21" s="662"/>
      <c r="WI21" s="662"/>
      <c r="WJ21" s="662"/>
      <c r="WK21" s="662"/>
      <c r="WL21" s="662"/>
      <c r="WM21" s="662"/>
      <c r="WN21" s="662"/>
      <c r="WO21" s="662"/>
      <c r="WP21" s="662"/>
      <c r="WQ21" s="662"/>
      <c r="WR21" s="662"/>
      <c r="WS21" s="662"/>
      <c r="WT21" s="662"/>
      <c r="WU21" s="662"/>
      <c r="WV21" s="662"/>
      <c r="WW21" s="662"/>
      <c r="WX21" s="662"/>
      <c r="WY21" s="662"/>
      <c r="WZ21" s="662"/>
      <c r="XA21" s="662"/>
      <c r="XB21" s="662"/>
      <c r="XC21" s="662"/>
      <c r="XD21" s="662"/>
      <c r="XE21" s="662"/>
      <c r="XF21" s="662"/>
      <c r="XG21" s="662"/>
      <c r="XH21" s="662"/>
      <c r="XI21" s="662"/>
      <c r="XJ21" s="662"/>
      <c r="XK21" s="662"/>
      <c r="XL21" s="662"/>
      <c r="XM21" s="662"/>
      <c r="XN21" s="662"/>
      <c r="XO21" s="662"/>
      <c r="XP21" s="662"/>
      <c r="XQ21" s="662"/>
      <c r="XR21" s="662"/>
      <c r="XS21" s="662"/>
      <c r="XT21" s="662"/>
      <c r="XU21" s="662"/>
      <c r="XV21" s="662"/>
      <c r="XW21" s="662"/>
      <c r="XX21" s="662"/>
      <c r="XY21" s="662"/>
      <c r="XZ21" s="662"/>
      <c r="YA21" s="662"/>
      <c r="YB21" s="662"/>
      <c r="YC21" s="662"/>
      <c r="YD21" s="662"/>
      <c r="YE21" s="662"/>
      <c r="YF21" s="662"/>
      <c r="YG21" s="662"/>
      <c r="YH21" s="662"/>
      <c r="YI21" s="662"/>
      <c r="YJ21" s="662"/>
      <c r="YK21" s="662"/>
      <c r="YL21" s="662"/>
      <c r="YM21" s="662"/>
      <c r="YN21" s="662"/>
      <c r="YO21" s="662"/>
      <c r="YP21" s="662"/>
      <c r="YQ21" s="662"/>
      <c r="YR21" s="662"/>
      <c r="YS21" s="662"/>
      <c r="YT21" s="662"/>
      <c r="YU21" s="662"/>
      <c r="YV21" s="662"/>
      <c r="YW21" s="662"/>
      <c r="YX21" s="662"/>
      <c r="YY21" s="662"/>
      <c r="YZ21" s="662"/>
      <c r="ZA21" s="662"/>
      <c r="ZB21" s="662"/>
      <c r="ZC21" s="662"/>
      <c r="ZD21" s="662"/>
      <c r="ZE21" s="662"/>
      <c r="ZF21" s="662"/>
      <c r="ZG21" s="662"/>
      <c r="ZH21" s="662"/>
      <c r="ZI21" s="662"/>
      <c r="ZJ21" s="662"/>
      <c r="ZK21" s="662"/>
      <c r="ZL21" s="662"/>
      <c r="ZM21" s="662"/>
      <c r="ZN21" s="662"/>
      <c r="ZO21" s="662"/>
      <c r="ZP21" s="662"/>
      <c r="ZQ21" s="662"/>
      <c r="ZR21" s="662"/>
      <c r="ZS21" s="662"/>
      <c r="ZT21" s="662"/>
      <c r="ZU21" s="662"/>
      <c r="ZV21" s="662"/>
      <c r="ZW21" s="662"/>
      <c r="ZX21" s="662"/>
      <c r="ZY21" s="662"/>
      <c r="ZZ21" s="662"/>
      <c r="AAA21" s="662"/>
      <c r="AAB21" s="662"/>
      <c r="AAC21" s="662"/>
      <c r="AAD21" s="662"/>
      <c r="AAE21" s="662"/>
      <c r="AAF21" s="662"/>
      <c r="AAG21" s="662"/>
      <c r="AAH21" s="662"/>
      <c r="AAI21" s="662"/>
      <c r="AAJ21" s="662"/>
      <c r="AAK21" s="662"/>
      <c r="AAL21" s="662"/>
      <c r="AAM21" s="662"/>
      <c r="AAN21" s="662"/>
      <c r="AAO21" s="662"/>
      <c r="AAP21" s="662"/>
      <c r="AAQ21" s="662"/>
      <c r="AAR21" s="662"/>
      <c r="AAS21" s="662"/>
      <c r="AAT21" s="662"/>
      <c r="AAU21" s="662"/>
      <c r="AAV21" s="662"/>
      <c r="AAW21" s="662"/>
      <c r="AAX21" s="662"/>
      <c r="AAY21" s="662"/>
      <c r="AAZ21" s="662"/>
      <c r="ABA21" s="662"/>
      <c r="ABB21" s="662"/>
      <c r="ABC21" s="662"/>
      <c r="ABD21" s="662"/>
      <c r="ABE21" s="662"/>
      <c r="ABF21" s="662"/>
      <c r="ABG21" s="662"/>
      <c r="ABH21" s="662"/>
      <c r="ABI21" s="662"/>
      <c r="ABJ21" s="662"/>
      <c r="ABK21" s="662"/>
      <c r="ABL21" s="662"/>
      <c r="ABM21" s="662"/>
      <c r="ABN21" s="662"/>
      <c r="ABO21" s="662"/>
      <c r="ABP21" s="662"/>
      <c r="ABQ21" s="662"/>
      <c r="ABR21" s="662"/>
      <c r="ABS21" s="662"/>
      <c r="ABT21" s="662"/>
      <c r="ABU21" s="662"/>
      <c r="ABV21" s="662"/>
      <c r="ABW21" s="662"/>
      <c r="ABX21" s="662"/>
      <c r="ABY21" s="662"/>
      <c r="ABZ21" s="662"/>
      <c r="ACA21" s="662"/>
      <c r="ACB21" s="662"/>
      <c r="ACC21" s="662"/>
      <c r="ACD21" s="662"/>
      <c r="ACE21" s="662"/>
      <c r="ACF21" s="662"/>
      <c r="ACG21" s="662"/>
      <c r="ACH21" s="662"/>
      <c r="ACI21" s="662"/>
      <c r="ACJ21" s="662"/>
      <c r="ACK21" s="662"/>
      <c r="ACL21" s="662"/>
      <c r="ACM21" s="662"/>
      <c r="ACN21" s="662"/>
      <c r="ACO21" s="662"/>
      <c r="ACP21" s="662"/>
      <c r="ACQ21" s="662"/>
      <c r="ACR21" s="662"/>
      <c r="ACS21" s="662"/>
      <c r="ACT21" s="662"/>
      <c r="ACU21" s="662"/>
      <c r="ACV21" s="662"/>
      <c r="ACW21" s="662"/>
      <c r="ACX21" s="662"/>
      <c r="ACY21" s="662"/>
      <c r="ACZ21" s="662"/>
      <c r="ADA21" s="662"/>
      <c r="ADB21" s="662"/>
      <c r="ADC21" s="662"/>
      <c r="ADD21" s="662"/>
      <c r="ADE21" s="662"/>
      <c r="ADF21" s="662"/>
      <c r="ADG21" s="662"/>
      <c r="ADH21" s="662"/>
      <c r="ADI21" s="662"/>
      <c r="ADJ21" s="662"/>
      <c r="ADK21" s="662"/>
      <c r="ADL21" s="662"/>
      <c r="ADM21" s="662"/>
      <c r="ADN21" s="662"/>
      <c r="ADO21" s="662"/>
      <c r="ADP21" s="662"/>
      <c r="ADQ21" s="662"/>
      <c r="ADR21" s="662"/>
      <c r="ADS21" s="662"/>
      <c r="ADT21" s="662"/>
      <c r="ADU21" s="662"/>
      <c r="ADV21" s="662"/>
      <c r="ADW21" s="662"/>
      <c r="ADX21" s="662"/>
      <c r="ADY21" s="662"/>
      <c r="ADZ21" s="662"/>
      <c r="AEA21" s="662"/>
      <c r="AEB21" s="662"/>
      <c r="AEC21" s="662"/>
      <c r="AED21" s="662"/>
      <c r="AEE21" s="662"/>
      <c r="AEF21" s="662"/>
      <c r="AEG21" s="662"/>
      <c r="AEH21" s="662"/>
      <c r="AEI21" s="662"/>
      <c r="AEJ21" s="662"/>
      <c r="AEK21" s="662"/>
      <c r="AEL21" s="662"/>
      <c r="AEM21" s="662"/>
      <c r="AEN21" s="662"/>
      <c r="AEO21" s="662"/>
      <c r="AEP21" s="662"/>
      <c r="AEQ21" s="662"/>
      <c r="AER21" s="662"/>
      <c r="AES21" s="662"/>
      <c r="AET21" s="662"/>
      <c r="AEU21" s="662"/>
      <c r="AEV21" s="662"/>
      <c r="AEW21" s="662"/>
      <c r="AEX21" s="662"/>
      <c r="AEY21" s="662"/>
      <c r="AEZ21" s="662"/>
      <c r="AFA21" s="662"/>
      <c r="AFB21" s="662"/>
      <c r="AFC21" s="662"/>
      <c r="AFD21" s="662"/>
      <c r="AFE21" s="662"/>
      <c r="AFF21" s="662"/>
      <c r="AFG21" s="662"/>
      <c r="AFH21" s="662"/>
      <c r="AFI21" s="662"/>
      <c r="AFJ21" s="662"/>
      <c r="AFK21" s="662"/>
      <c r="AFL21" s="662"/>
      <c r="AFM21" s="662"/>
      <c r="AFN21" s="662"/>
      <c r="AFO21" s="662"/>
      <c r="AFP21" s="662"/>
      <c r="AFQ21" s="662"/>
      <c r="AFR21" s="662"/>
      <c r="AFS21" s="662"/>
      <c r="AFT21" s="662"/>
      <c r="AFU21" s="662"/>
      <c r="AFV21" s="662"/>
      <c r="AFW21" s="662"/>
      <c r="AFX21" s="662"/>
      <c r="AFY21" s="662"/>
      <c r="AFZ21" s="662"/>
      <c r="AGA21" s="662"/>
      <c r="AGB21" s="662"/>
      <c r="AGC21" s="662"/>
      <c r="AGD21" s="662"/>
      <c r="AGE21" s="662"/>
      <c r="AGF21" s="662"/>
      <c r="AGG21" s="662"/>
      <c r="AGH21" s="662"/>
      <c r="AGI21" s="662"/>
      <c r="AGJ21" s="662"/>
      <c r="AGK21" s="662"/>
      <c r="AGL21" s="662"/>
      <c r="AGM21" s="662"/>
      <c r="AGN21" s="662"/>
      <c r="AGO21" s="662"/>
      <c r="AGP21" s="662"/>
      <c r="AGQ21" s="662"/>
      <c r="AGR21" s="662"/>
      <c r="AGS21" s="662"/>
      <c r="AGT21" s="662"/>
      <c r="AGU21" s="662"/>
      <c r="AGV21" s="662"/>
      <c r="AGW21" s="662"/>
      <c r="AGX21" s="662"/>
      <c r="AGY21" s="662"/>
      <c r="AGZ21" s="662"/>
      <c r="AHA21" s="662"/>
      <c r="AHB21" s="662"/>
      <c r="AHC21" s="662"/>
      <c r="AHD21" s="662"/>
      <c r="AHE21" s="662"/>
      <c r="AHF21" s="662"/>
      <c r="AHG21" s="662"/>
      <c r="AHH21" s="662"/>
      <c r="AHI21" s="662"/>
      <c r="AHJ21" s="662"/>
      <c r="AHK21" s="662"/>
      <c r="AHL21" s="662"/>
      <c r="AHM21" s="662"/>
      <c r="AHN21" s="662"/>
      <c r="AHO21" s="662"/>
      <c r="AHP21" s="662"/>
      <c r="AHQ21" s="662"/>
      <c r="AHR21" s="662"/>
      <c r="AHS21" s="662"/>
      <c r="AHT21" s="662"/>
      <c r="AHU21" s="662"/>
      <c r="AHV21" s="662"/>
      <c r="AHW21" s="662"/>
      <c r="AHX21" s="662"/>
      <c r="AHY21" s="662"/>
      <c r="AHZ21" s="662"/>
      <c r="AIA21" s="662"/>
      <c r="AIB21" s="662"/>
      <c r="AIC21" s="662"/>
      <c r="AID21" s="662"/>
      <c r="AIE21" s="662"/>
      <c r="AIF21" s="662"/>
      <c r="AIG21" s="662"/>
      <c r="AIH21" s="662"/>
      <c r="AII21" s="662"/>
      <c r="AIJ21" s="662"/>
      <c r="AIK21" s="662"/>
      <c r="AIL21" s="662"/>
      <c r="AIM21" s="662"/>
      <c r="AIN21" s="662"/>
      <c r="AIO21" s="662"/>
      <c r="AIP21" s="662"/>
      <c r="AIQ21" s="662"/>
      <c r="AIR21" s="662"/>
      <c r="AIS21" s="662"/>
      <c r="AIT21" s="662"/>
      <c r="AIU21" s="662"/>
      <c r="AIV21" s="662"/>
      <c r="AIW21" s="662"/>
      <c r="AIX21" s="662"/>
      <c r="AIY21" s="662"/>
      <c r="AIZ21" s="662"/>
      <c r="AJA21" s="662"/>
      <c r="AJB21" s="662"/>
      <c r="AJC21" s="662"/>
      <c r="AJD21" s="662"/>
      <c r="AJE21" s="662"/>
      <c r="AJF21" s="662"/>
      <c r="AJG21" s="662"/>
      <c r="AJH21" s="662"/>
      <c r="AJI21" s="662"/>
      <c r="AJJ21" s="662"/>
      <c r="AJK21" s="662"/>
      <c r="AJL21" s="662"/>
      <c r="AJM21" s="662"/>
      <c r="AJN21" s="662"/>
      <c r="AJO21" s="662"/>
      <c r="AJP21" s="662"/>
      <c r="AJQ21" s="662"/>
      <c r="AJR21" s="662"/>
      <c r="AJS21" s="662"/>
      <c r="AJT21" s="662"/>
      <c r="AJU21" s="662"/>
      <c r="AJV21" s="662"/>
      <c r="AJW21" s="662"/>
      <c r="AJX21" s="662"/>
      <c r="AJY21" s="662"/>
      <c r="AJZ21" s="662"/>
      <c r="AKA21" s="662"/>
      <c r="AKB21" s="662"/>
      <c r="AKC21" s="662"/>
      <c r="AKD21" s="662"/>
      <c r="AKE21" s="662"/>
      <c r="AKF21" s="662"/>
      <c r="AKG21" s="662"/>
      <c r="AKH21" s="662"/>
      <c r="AKI21" s="662"/>
      <c r="AKJ21" s="662"/>
      <c r="AKK21" s="662"/>
      <c r="AKL21" s="662"/>
      <c r="AKM21" s="662"/>
      <c r="AKN21" s="662"/>
      <c r="AKO21" s="662"/>
      <c r="AKP21" s="662"/>
      <c r="AKQ21" s="662"/>
      <c r="AKR21" s="662"/>
      <c r="AKS21" s="662"/>
      <c r="AKT21" s="662"/>
      <c r="AKU21" s="662"/>
      <c r="AKV21" s="662"/>
      <c r="AKW21" s="662"/>
      <c r="AKX21" s="662"/>
      <c r="AKY21" s="662"/>
      <c r="AKZ21" s="662"/>
      <c r="ALA21" s="662"/>
      <c r="ALB21" s="662"/>
      <c r="ALC21" s="662"/>
      <c r="ALD21" s="662"/>
      <c r="ALE21" s="662"/>
      <c r="ALF21" s="662"/>
      <c r="ALG21" s="662"/>
      <c r="ALH21" s="662"/>
      <c r="ALI21" s="662"/>
      <c r="ALJ21" s="662"/>
      <c r="ALK21" s="662"/>
      <c r="ALL21" s="662"/>
      <c r="ALM21" s="662"/>
      <c r="ALN21" s="662"/>
      <c r="ALO21" s="662"/>
      <c r="ALP21" s="662"/>
      <c r="ALQ21" s="662"/>
      <c r="ALR21" s="662"/>
      <c r="ALS21" s="662"/>
      <c r="ALT21" s="662"/>
      <c r="ALU21" s="662"/>
      <c r="ALV21" s="662"/>
      <c r="ALW21" s="662"/>
      <c r="ALX21" s="662"/>
      <c r="ALY21" s="662"/>
      <c r="ALZ21" s="662"/>
      <c r="AMA21" s="662"/>
      <c r="AMB21" s="662"/>
      <c r="AMC21" s="662"/>
      <c r="AMD21" s="662"/>
      <c r="AME21" s="662"/>
      <c r="AMF21" s="662"/>
      <c r="AMG21" s="662"/>
      <c r="AMH21" s="662"/>
      <c r="AMI21" s="662"/>
      <c r="AMJ21" s="662"/>
      <c r="AMK21" s="662"/>
      <c r="AML21" s="662"/>
      <c r="AMM21" s="662"/>
      <c r="AMN21" s="662"/>
      <c r="AMO21" s="662"/>
      <c r="AMP21" s="662"/>
      <c r="AMQ21" s="662"/>
      <c r="AMR21" s="662"/>
      <c r="AMS21" s="662"/>
      <c r="AMT21" s="662"/>
      <c r="AMU21" s="662"/>
      <c r="AMV21" s="662"/>
      <c r="AMW21" s="662"/>
      <c r="AMX21" s="662"/>
      <c r="AMY21" s="662"/>
      <c r="AMZ21" s="662"/>
      <c r="ANA21" s="662"/>
      <c r="ANB21" s="662"/>
      <c r="ANC21" s="662"/>
      <c r="AND21" s="662"/>
      <c r="ANE21" s="662"/>
      <c r="ANF21" s="662"/>
      <c r="ANG21" s="662"/>
      <c r="ANH21" s="662"/>
      <c r="ANI21" s="662"/>
      <c r="ANJ21" s="662"/>
      <c r="ANK21" s="662"/>
      <c r="ANL21" s="662"/>
      <c r="ANM21" s="662"/>
      <c r="ANN21" s="662"/>
      <c r="ANO21" s="662"/>
      <c r="ANP21" s="662"/>
      <c r="ANQ21" s="662"/>
      <c r="ANR21" s="662"/>
      <c r="ANS21" s="662"/>
      <c r="ANT21" s="662"/>
      <c r="ANU21" s="662"/>
      <c r="ANV21" s="662"/>
      <c r="ANW21" s="662"/>
      <c r="ANX21" s="662"/>
      <c r="ANY21" s="662"/>
      <c r="ANZ21" s="662"/>
      <c r="AOA21" s="662"/>
      <c r="AOB21" s="662"/>
      <c r="AOC21" s="662"/>
      <c r="AOD21" s="662"/>
      <c r="AOE21" s="662"/>
      <c r="AOF21" s="662"/>
      <c r="AOG21" s="662"/>
      <c r="AOH21" s="662"/>
      <c r="AOI21" s="662"/>
      <c r="AOJ21" s="662"/>
      <c r="AOK21" s="662"/>
      <c r="AOL21" s="662"/>
      <c r="AOM21" s="662"/>
      <c r="AON21" s="662"/>
      <c r="AOO21" s="662"/>
      <c r="AOP21" s="662"/>
      <c r="AOQ21" s="662"/>
      <c r="AOR21" s="662"/>
      <c r="AOS21" s="662"/>
      <c r="AOT21" s="662"/>
      <c r="AOU21" s="662"/>
      <c r="AOV21" s="662"/>
      <c r="AOW21" s="662"/>
      <c r="AOX21" s="662"/>
      <c r="AOY21" s="662"/>
      <c r="AOZ21" s="662"/>
      <c r="APA21" s="662"/>
      <c r="APB21" s="662"/>
      <c r="APC21" s="662"/>
      <c r="APD21" s="662"/>
      <c r="APE21" s="662"/>
      <c r="APF21" s="662"/>
      <c r="APG21" s="662"/>
      <c r="APH21" s="662"/>
      <c r="API21" s="662"/>
      <c r="APJ21" s="662"/>
      <c r="APK21" s="662"/>
      <c r="APL21" s="662"/>
      <c r="APM21" s="662"/>
      <c r="APN21" s="662"/>
      <c r="APO21" s="662"/>
      <c r="APP21" s="662"/>
      <c r="APQ21" s="662"/>
      <c r="APR21" s="662"/>
      <c r="APS21" s="662"/>
      <c r="APT21" s="662"/>
      <c r="APU21" s="662"/>
      <c r="APV21" s="662"/>
      <c r="APW21" s="662"/>
      <c r="APX21" s="662"/>
      <c r="APY21" s="662"/>
      <c r="APZ21" s="662"/>
      <c r="AQA21" s="662"/>
      <c r="AQB21" s="662"/>
      <c r="AQC21" s="662"/>
      <c r="AQD21" s="662"/>
      <c r="AQE21" s="662"/>
      <c r="AQF21" s="662"/>
      <c r="AQG21" s="662"/>
      <c r="AQH21" s="662"/>
      <c r="AQI21" s="662"/>
      <c r="AQJ21" s="662"/>
      <c r="AQK21" s="662"/>
      <c r="AQL21" s="662"/>
      <c r="AQM21" s="662"/>
      <c r="AQN21" s="662"/>
      <c r="AQO21" s="662"/>
      <c r="AQP21" s="662"/>
      <c r="AQQ21" s="662"/>
      <c r="AQR21" s="662"/>
      <c r="AQS21" s="662"/>
      <c r="AQT21" s="662"/>
      <c r="AQU21" s="662"/>
      <c r="AQV21" s="662"/>
      <c r="AQW21" s="662"/>
      <c r="AQX21" s="662"/>
      <c r="AQY21" s="662"/>
      <c r="AQZ21" s="662"/>
      <c r="ARA21" s="662"/>
      <c r="ARB21" s="662"/>
      <c r="ARC21" s="662"/>
      <c r="ARD21" s="662"/>
      <c r="ARE21" s="662"/>
      <c r="ARF21" s="662"/>
      <c r="ARG21" s="662"/>
      <c r="ARH21" s="662"/>
      <c r="ARI21" s="662"/>
      <c r="ARJ21" s="662"/>
      <c r="ARK21" s="662"/>
      <c r="ARL21" s="662"/>
      <c r="ARM21" s="662"/>
      <c r="ARN21" s="662"/>
      <c r="ARO21" s="662"/>
      <c r="ARP21" s="662"/>
      <c r="ARQ21" s="662"/>
      <c r="ARR21" s="662"/>
      <c r="ARS21" s="662"/>
      <c r="ART21" s="662"/>
      <c r="ARU21" s="662"/>
      <c r="ARV21" s="662"/>
      <c r="ARW21" s="662"/>
      <c r="ARX21" s="662"/>
      <c r="ARY21" s="662"/>
      <c r="ARZ21" s="662"/>
      <c r="ASA21" s="662"/>
      <c r="ASB21" s="662"/>
      <c r="ASC21" s="662"/>
      <c r="ASD21" s="662"/>
      <c r="ASE21" s="662"/>
      <c r="ASF21" s="662"/>
      <c r="ASG21" s="662"/>
      <c r="ASH21" s="662"/>
      <c r="ASI21" s="662"/>
      <c r="ASJ21" s="662"/>
      <c r="ASK21" s="662"/>
      <c r="ASL21" s="662"/>
      <c r="ASM21" s="662"/>
      <c r="ASN21" s="662"/>
      <c r="ASO21" s="662"/>
      <c r="ASP21" s="662"/>
      <c r="ASQ21" s="662"/>
      <c r="ASR21" s="662"/>
      <c r="ASS21" s="662"/>
      <c r="AST21" s="662"/>
      <c r="ASU21" s="662"/>
      <c r="ASV21" s="662"/>
      <c r="ASW21" s="662"/>
      <c r="ASX21" s="662"/>
      <c r="ASY21" s="662"/>
      <c r="ASZ21" s="662"/>
      <c r="ATA21" s="662"/>
      <c r="ATB21" s="662"/>
      <c r="ATC21" s="662"/>
      <c r="ATD21" s="662"/>
      <c r="ATE21" s="662"/>
      <c r="ATF21" s="662"/>
      <c r="ATG21" s="662"/>
      <c r="ATH21" s="662"/>
      <c r="ATI21" s="662"/>
      <c r="ATJ21" s="662"/>
      <c r="ATK21" s="662"/>
      <c r="ATL21" s="662"/>
      <c r="ATM21" s="662"/>
      <c r="ATN21" s="662"/>
      <c r="ATO21" s="662"/>
      <c r="ATP21" s="662"/>
      <c r="ATQ21" s="662"/>
      <c r="ATR21" s="662"/>
      <c r="ATS21" s="662"/>
      <c r="ATT21" s="662"/>
      <c r="ATU21" s="662"/>
      <c r="ATV21" s="662"/>
      <c r="ATW21" s="662"/>
      <c r="ATX21" s="662"/>
      <c r="ATY21" s="662"/>
      <c r="ATZ21" s="662"/>
      <c r="AUA21" s="662"/>
      <c r="AUB21" s="662"/>
      <c r="AUC21" s="662"/>
      <c r="AUD21" s="662"/>
      <c r="AUE21" s="662"/>
      <c r="AUF21" s="662"/>
      <c r="AUG21" s="662"/>
      <c r="AUH21" s="662"/>
      <c r="AUI21" s="662"/>
      <c r="AUJ21" s="662"/>
      <c r="AUK21" s="662"/>
      <c r="AUL21" s="662"/>
      <c r="AUM21" s="662"/>
      <c r="AUN21" s="662"/>
      <c r="AUO21" s="662"/>
      <c r="AUP21" s="662"/>
      <c r="AUQ21" s="662"/>
      <c r="AUR21" s="662"/>
      <c r="AUS21" s="662"/>
      <c r="AUT21" s="662"/>
      <c r="AUU21" s="662"/>
      <c r="AUV21" s="662"/>
      <c r="AUW21" s="662"/>
      <c r="AUX21" s="662"/>
      <c r="AUY21" s="662"/>
      <c r="AUZ21" s="662"/>
      <c r="AVA21" s="662"/>
      <c r="AVB21" s="662"/>
      <c r="AVC21" s="662"/>
      <c r="AVD21" s="662"/>
      <c r="AVE21" s="662"/>
      <c r="AVF21" s="662"/>
      <c r="AVG21" s="662"/>
      <c r="AVH21" s="662"/>
      <c r="AVI21" s="662"/>
      <c r="AVJ21" s="662"/>
      <c r="AVK21" s="662"/>
      <c r="AVL21" s="662"/>
      <c r="AVM21" s="662"/>
      <c r="AVN21" s="662"/>
      <c r="AVO21" s="662"/>
      <c r="AVP21" s="662"/>
      <c r="AVQ21" s="662"/>
      <c r="AVR21" s="662"/>
      <c r="AVS21" s="662"/>
      <c r="AVT21" s="662"/>
      <c r="AVU21" s="662"/>
      <c r="AVV21" s="662"/>
      <c r="AVW21" s="662"/>
      <c r="AVX21" s="662"/>
      <c r="AVY21" s="662"/>
      <c r="AVZ21" s="662"/>
      <c r="AWA21" s="662"/>
      <c r="AWB21" s="662"/>
      <c r="AWC21" s="662"/>
      <c r="AWD21" s="662"/>
      <c r="AWE21" s="662"/>
      <c r="AWF21" s="662"/>
      <c r="AWG21" s="662"/>
      <c r="AWH21" s="662"/>
      <c r="AWI21" s="662"/>
      <c r="AWJ21" s="662"/>
      <c r="AWK21" s="662"/>
      <c r="AWL21" s="662"/>
      <c r="AWM21" s="662"/>
      <c r="AWN21" s="662"/>
      <c r="AWO21" s="662"/>
      <c r="AWP21" s="662"/>
      <c r="AWQ21" s="662"/>
      <c r="AWR21" s="662"/>
      <c r="AWS21" s="662"/>
      <c r="AWT21" s="662"/>
      <c r="AWU21" s="662"/>
      <c r="AWV21" s="662"/>
      <c r="AWW21" s="662"/>
      <c r="AWX21" s="662"/>
      <c r="AWY21" s="662"/>
      <c r="AWZ21" s="662"/>
      <c r="AXA21" s="662"/>
      <c r="AXB21" s="662"/>
      <c r="AXC21" s="662"/>
      <c r="AXD21" s="662"/>
      <c r="AXE21" s="662"/>
      <c r="AXF21" s="662"/>
      <c r="AXG21" s="662"/>
      <c r="AXH21" s="662"/>
      <c r="AXI21" s="662"/>
      <c r="AXJ21" s="662"/>
      <c r="AXK21" s="662"/>
      <c r="AXL21" s="662"/>
      <c r="AXM21" s="662"/>
      <c r="AXN21" s="662"/>
      <c r="AXO21" s="662"/>
      <c r="AXP21" s="662"/>
      <c r="AXQ21" s="662"/>
      <c r="AXR21" s="662"/>
      <c r="AXS21" s="662"/>
      <c r="AXT21" s="662"/>
      <c r="AXU21" s="662"/>
      <c r="AXV21" s="662"/>
      <c r="AXW21" s="662"/>
      <c r="AXX21" s="662"/>
      <c r="AXY21" s="662"/>
      <c r="AXZ21" s="662"/>
      <c r="AYA21" s="662"/>
      <c r="AYB21" s="662"/>
      <c r="AYC21" s="662"/>
      <c r="AYD21" s="662"/>
      <c r="AYE21" s="662"/>
      <c r="AYF21" s="662"/>
      <c r="AYG21" s="662"/>
      <c r="AYH21" s="662"/>
      <c r="AYI21" s="662"/>
      <c r="AYJ21" s="662"/>
      <c r="AYK21" s="662"/>
      <c r="AYL21" s="662"/>
      <c r="AYM21" s="662"/>
      <c r="AYN21" s="662"/>
      <c r="AYO21" s="662"/>
      <c r="AYP21" s="662"/>
      <c r="AYQ21" s="662"/>
      <c r="AYR21" s="662"/>
      <c r="AYS21" s="662"/>
      <c r="AYT21" s="662"/>
      <c r="AYU21" s="662"/>
      <c r="AYV21" s="662"/>
      <c r="AYW21" s="662"/>
      <c r="AYX21" s="662"/>
      <c r="AYY21" s="662"/>
      <c r="AYZ21" s="662"/>
      <c r="AZA21" s="662"/>
      <c r="AZB21" s="662"/>
      <c r="AZC21" s="662"/>
      <c r="AZD21" s="662"/>
      <c r="AZE21" s="662"/>
      <c r="AZF21" s="662"/>
      <c r="AZG21" s="662"/>
      <c r="AZH21" s="662"/>
      <c r="AZI21" s="662"/>
      <c r="AZJ21" s="662"/>
      <c r="AZK21" s="662"/>
      <c r="AZL21" s="662"/>
      <c r="AZM21" s="662"/>
      <c r="AZN21" s="662"/>
      <c r="AZO21" s="662"/>
      <c r="AZP21" s="662"/>
      <c r="AZQ21" s="662"/>
      <c r="AZR21" s="662"/>
      <c r="AZS21" s="662"/>
      <c r="AZT21" s="662"/>
      <c r="AZU21" s="662"/>
      <c r="AZV21" s="662"/>
      <c r="AZW21" s="662"/>
      <c r="AZX21" s="662"/>
      <c r="AZY21" s="662"/>
      <c r="AZZ21" s="662"/>
      <c r="BAA21" s="662"/>
      <c r="BAB21" s="662"/>
      <c r="BAC21" s="662"/>
      <c r="BAD21" s="662"/>
      <c r="BAE21" s="662"/>
      <c r="BAF21" s="662"/>
      <c r="BAG21" s="662"/>
      <c r="BAH21" s="662"/>
      <c r="BAI21" s="662"/>
      <c r="BAJ21" s="662"/>
      <c r="BAK21" s="662"/>
      <c r="BAL21" s="662"/>
      <c r="BAM21" s="662"/>
      <c r="BAN21" s="662"/>
      <c r="BAO21" s="662"/>
      <c r="BAP21" s="662"/>
      <c r="BAQ21" s="662"/>
      <c r="BAR21" s="662"/>
      <c r="BAS21" s="662"/>
      <c r="BAT21" s="662"/>
      <c r="BAU21" s="662"/>
      <c r="BAV21" s="662"/>
      <c r="BAW21" s="662"/>
      <c r="BAX21" s="662"/>
      <c r="BAY21" s="662"/>
      <c r="BAZ21" s="662"/>
      <c r="BBA21" s="662"/>
      <c r="BBB21" s="662"/>
      <c r="BBC21" s="662"/>
      <c r="BBD21" s="662"/>
      <c r="BBE21" s="662"/>
      <c r="BBF21" s="662"/>
      <c r="BBG21" s="662"/>
      <c r="BBH21" s="662"/>
      <c r="BBI21" s="662"/>
      <c r="BBJ21" s="662"/>
      <c r="BBK21" s="662"/>
      <c r="BBL21" s="662"/>
      <c r="BBM21" s="662"/>
      <c r="BBN21" s="662"/>
      <c r="BBO21" s="662"/>
      <c r="BBP21" s="662"/>
      <c r="BBQ21" s="662"/>
      <c r="BBR21" s="662"/>
      <c r="BBS21" s="662"/>
      <c r="BBT21" s="662"/>
      <c r="BBU21" s="662"/>
      <c r="BBV21" s="662"/>
      <c r="BBW21" s="662"/>
      <c r="BBX21" s="662"/>
      <c r="BBY21" s="662"/>
      <c r="BBZ21" s="662"/>
      <c r="BCA21" s="662"/>
      <c r="BCB21" s="662"/>
      <c r="BCC21" s="662"/>
      <c r="BCD21" s="662"/>
      <c r="BCE21" s="662"/>
      <c r="BCF21" s="662"/>
      <c r="BCG21" s="662"/>
      <c r="BCH21" s="662"/>
      <c r="BCI21" s="662"/>
      <c r="BCJ21" s="662"/>
      <c r="BCK21" s="662"/>
      <c r="BCL21" s="662"/>
      <c r="BCM21" s="662"/>
      <c r="BCN21" s="662"/>
      <c r="BCO21" s="662"/>
      <c r="BCP21" s="662"/>
      <c r="BCQ21" s="662"/>
      <c r="BCR21" s="662"/>
      <c r="BCS21" s="662"/>
      <c r="BCT21" s="662"/>
      <c r="BCU21" s="662"/>
      <c r="BCV21" s="662"/>
      <c r="BCW21" s="662"/>
      <c r="BCX21" s="662"/>
      <c r="BCY21" s="662"/>
      <c r="BCZ21" s="662"/>
      <c r="BDA21" s="662"/>
      <c r="BDB21" s="662"/>
      <c r="BDC21" s="662"/>
      <c r="BDD21" s="662"/>
      <c r="BDE21" s="662"/>
      <c r="BDF21" s="662"/>
      <c r="BDG21" s="662"/>
      <c r="BDH21" s="662"/>
      <c r="BDI21" s="662"/>
      <c r="BDJ21" s="662"/>
      <c r="BDK21" s="662"/>
      <c r="BDL21" s="662"/>
      <c r="BDM21" s="662"/>
      <c r="BDN21" s="662"/>
      <c r="BDO21" s="662"/>
      <c r="BDP21" s="662"/>
      <c r="BDQ21" s="662"/>
      <c r="BDR21" s="662"/>
      <c r="BDS21" s="662"/>
      <c r="BDT21" s="662"/>
      <c r="BDU21" s="662"/>
      <c r="BDV21" s="662"/>
      <c r="BDW21" s="662"/>
      <c r="BDX21" s="662"/>
      <c r="BDY21" s="662"/>
      <c r="BDZ21" s="662"/>
      <c r="BEA21" s="662"/>
      <c r="BEB21" s="662"/>
      <c r="BEC21" s="662"/>
      <c r="BED21" s="662"/>
      <c r="BEE21" s="662"/>
      <c r="BEF21" s="662"/>
      <c r="BEG21" s="662"/>
      <c r="BEH21" s="662"/>
      <c r="BEI21" s="662"/>
      <c r="BEJ21" s="662"/>
      <c r="BEK21" s="662"/>
      <c r="BEL21" s="662"/>
      <c r="BEM21" s="662"/>
      <c r="BEN21" s="662"/>
      <c r="BEO21" s="662"/>
      <c r="BEP21" s="662"/>
      <c r="BEQ21" s="662"/>
      <c r="BER21" s="662"/>
      <c r="BES21" s="662"/>
      <c r="BET21" s="662"/>
      <c r="BEU21" s="662"/>
      <c r="BEV21" s="662"/>
      <c r="BEW21" s="662"/>
      <c r="BEX21" s="662"/>
      <c r="BEY21" s="662"/>
      <c r="BEZ21" s="662"/>
      <c r="BFA21" s="662"/>
      <c r="BFB21" s="662"/>
      <c r="BFC21" s="662"/>
      <c r="BFD21" s="662"/>
      <c r="BFE21" s="662"/>
      <c r="BFF21" s="662"/>
      <c r="BFG21" s="662"/>
      <c r="BFH21" s="662"/>
      <c r="BFI21" s="662"/>
      <c r="BFJ21" s="662"/>
      <c r="BFK21" s="662"/>
      <c r="BFL21" s="662"/>
      <c r="BFM21" s="662"/>
      <c r="BFN21" s="662"/>
      <c r="BFO21" s="662"/>
      <c r="BFP21" s="662"/>
      <c r="BFQ21" s="662"/>
      <c r="BFR21" s="662"/>
      <c r="BFS21" s="662"/>
      <c r="BFT21" s="662"/>
      <c r="BFU21" s="662"/>
      <c r="BFV21" s="662"/>
      <c r="BFW21" s="662"/>
      <c r="BFX21" s="662"/>
      <c r="BFY21" s="662"/>
      <c r="BFZ21" s="662"/>
      <c r="BGA21" s="662"/>
      <c r="BGB21" s="662"/>
      <c r="BGC21" s="662"/>
      <c r="BGD21" s="662"/>
      <c r="BGE21" s="662"/>
      <c r="BGF21" s="662"/>
      <c r="BGG21" s="662"/>
      <c r="BGH21" s="662"/>
      <c r="BGI21" s="662"/>
      <c r="BGJ21" s="662"/>
      <c r="BGK21" s="662"/>
      <c r="BGL21" s="662"/>
      <c r="BGM21" s="662"/>
      <c r="BGN21" s="662"/>
      <c r="BGO21" s="662"/>
      <c r="BGP21" s="662"/>
      <c r="BGQ21" s="662"/>
      <c r="BGR21" s="662"/>
      <c r="BGS21" s="662"/>
      <c r="BGT21" s="662"/>
      <c r="BGU21" s="662"/>
      <c r="BGV21" s="662"/>
      <c r="BGW21" s="662"/>
      <c r="BGX21" s="662"/>
      <c r="BGY21" s="662"/>
      <c r="BGZ21" s="662"/>
      <c r="BHA21" s="662"/>
      <c r="BHB21" s="662"/>
      <c r="BHC21" s="662"/>
      <c r="BHD21" s="662"/>
      <c r="BHE21" s="662"/>
      <c r="BHF21" s="662"/>
      <c r="BHG21" s="662"/>
      <c r="BHH21" s="662"/>
      <c r="BHI21" s="662"/>
      <c r="BHJ21" s="662"/>
      <c r="BHK21" s="662"/>
      <c r="BHL21" s="662"/>
      <c r="BHM21" s="662"/>
      <c r="BHN21" s="662"/>
      <c r="BHO21" s="662"/>
      <c r="BHP21" s="662"/>
      <c r="BHQ21" s="662"/>
      <c r="BHR21" s="662"/>
      <c r="BHS21" s="662"/>
      <c r="BHT21" s="662"/>
      <c r="BHU21" s="662"/>
      <c r="BHV21" s="662"/>
      <c r="BHW21" s="662"/>
      <c r="BHX21" s="662"/>
      <c r="BHY21" s="662"/>
      <c r="BHZ21" s="662"/>
      <c r="BIA21" s="662"/>
      <c r="BIB21" s="662"/>
      <c r="BIC21" s="662"/>
      <c r="BID21" s="662"/>
      <c r="BIE21" s="662"/>
      <c r="BIF21" s="662"/>
      <c r="BIG21" s="662"/>
      <c r="BIH21" s="662"/>
      <c r="BII21" s="662"/>
      <c r="BIJ21" s="662"/>
      <c r="BIK21" s="662"/>
      <c r="BIL21" s="662"/>
      <c r="BIM21" s="662"/>
      <c r="BIN21" s="662"/>
      <c r="BIO21" s="662"/>
      <c r="BIP21" s="662"/>
      <c r="BIQ21" s="662"/>
      <c r="BIR21" s="662"/>
      <c r="BIS21" s="662"/>
      <c r="BIT21" s="662"/>
      <c r="BIU21" s="662"/>
      <c r="BIV21" s="662"/>
      <c r="BIW21" s="662"/>
      <c r="BIX21" s="662"/>
      <c r="BIY21" s="662"/>
      <c r="BIZ21" s="662"/>
      <c r="BJA21" s="662"/>
      <c r="BJB21" s="662"/>
      <c r="BJC21" s="662"/>
      <c r="BJD21" s="662"/>
      <c r="BJE21" s="662"/>
      <c r="BJF21" s="662"/>
      <c r="BJG21" s="662"/>
      <c r="BJH21" s="662"/>
      <c r="BJI21" s="662"/>
      <c r="BJJ21" s="662"/>
      <c r="BJK21" s="662"/>
      <c r="BJL21" s="662"/>
      <c r="BJM21" s="662"/>
      <c r="BJN21" s="662"/>
      <c r="BJO21" s="662"/>
      <c r="BJP21" s="662"/>
      <c r="BJQ21" s="662"/>
      <c r="BJR21" s="662"/>
      <c r="BJS21" s="662"/>
      <c r="BJT21" s="662"/>
      <c r="BJU21" s="662"/>
      <c r="BJV21" s="662"/>
      <c r="BJW21" s="662"/>
      <c r="BJX21" s="662"/>
      <c r="BJY21" s="662"/>
      <c r="BJZ21" s="662"/>
      <c r="BKA21" s="662"/>
      <c r="BKB21" s="662"/>
      <c r="BKC21" s="662"/>
      <c r="BKD21" s="662"/>
      <c r="BKE21" s="662"/>
      <c r="BKF21" s="662"/>
      <c r="BKG21" s="662"/>
      <c r="BKH21" s="662"/>
      <c r="BKI21" s="662"/>
      <c r="BKJ21" s="662"/>
      <c r="BKK21" s="662"/>
      <c r="BKL21" s="662"/>
      <c r="BKM21" s="662"/>
      <c r="BKN21" s="662"/>
      <c r="BKO21" s="662"/>
      <c r="BKP21" s="662"/>
      <c r="BKQ21" s="662"/>
      <c r="BKR21" s="662"/>
      <c r="BKS21" s="662"/>
      <c r="BKT21" s="662"/>
      <c r="BKU21" s="662"/>
      <c r="BKV21" s="662"/>
      <c r="BKW21" s="662"/>
      <c r="BKX21" s="662"/>
      <c r="BKY21" s="662"/>
      <c r="BKZ21" s="662"/>
      <c r="BLA21" s="662"/>
      <c r="BLB21" s="662"/>
      <c r="BLC21" s="662"/>
      <c r="BLD21" s="662"/>
      <c r="BLE21" s="662"/>
      <c r="BLF21" s="662"/>
      <c r="BLG21" s="662"/>
      <c r="BLH21" s="662"/>
      <c r="BLI21" s="662"/>
      <c r="BLJ21" s="662"/>
      <c r="BLK21" s="662"/>
      <c r="BLL21" s="662"/>
      <c r="BLM21" s="662"/>
      <c r="BLN21" s="662"/>
      <c r="BLO21" s="662"/>
      <c r="BLP21" s="662"/>
      <c r="BLQ21" s="662"/>
      <c r="BLR21" s="662"/>
      <c r="BLS21" s="662"/>
      <c r="BLT21" s="662"/>
      <c r="BLU21" s="662"/>
      <c r="BLV21" s="662"/>
      <c r="BLW21" s="662"/>
      <c r="BLX21" s="662"/>
      <c r="BLY21" s="662"/>
      <c r="BLZ21" s="662"/>
      <c r="BMA21" s="662"/>
      <c r="BMB21" s="662"/>
      <c r="BMC21" s="662"/>
      <c r="BMD21" s="662"/>
      <c r="BME21" s="662"/>
      <c r="BMF21" s="662"/>
      <c r="BMG21" s="662"/>
      <c r="BMH21" s="662"/>
      <c r="BMI21" s="662"/>
      <c r="BMJ21" s="662"/>
      <c r="BMK21" s="662"/>
      <c r="BML21" s="662"/>
      <c r="BMM21" s="662"/>
      <c r="BMN21" s="662"/>
      <c r="BMO21" s="662"/>
      <c r="BMP21" s="662"/>
      <c r="BMQ21" s="662"/>
      <c r="BMR21" s="662"/>
      <c r="BMS21" s="662"/>
      <c r="BMT21" s="662"/>
      <c r="BMU21" s="662"/>
      <c r="BMV21" s="662"/>
      <c r="BMW21" s="662"/>
      <c r="BMX21" s="662"/>
      <c r="BMY21" s="662"/>
      <c r="BMZ21" s="662"/>
      <c r="BNA21" s="662"/>
      <c r="BNB21" s="662"/>
      <c r="BNC21" s="662"/>
      <c r="BND21" s="662"/>
      <c r="BNE21" s="662"/>
      <c r="BNF21" s="662"/>
      <c r="BNG21" s="662"/>
      <c r="BNH21" s="662"/>
      <c r="BNI21" s="662"/>
      <c r="BNJ21" s="662"/>
      <c r="BNK21" s="662"/>
      <c r="BNL21" s="662"/>
      <c r="BNM21" s="662"/>
      <c r="BNN21" s="662"/>
      <c r="BNO21" s="662"/>
      <c r="BNP21" s="662"/>
      <c r="BNQ21" s="662"/>
      <c r="BNR21" s="662"/>
      <c r="BNS21" s="662"/>
      <c r="BNT21" s="662"/>
      <c r="BNU21" s="662"/>
      <c r="BNV21" s="662"/>
      <c r="BNW21" s="662"/>
      <c r="BNX21" s="662"/>
      <c r="BNY21" s="662"/>
      <c r="BNZ21" s="662"/>
      <c r="BOA21" s="662"/>
      <c r="BOB21" s="662"/>
      <c r="BOC21" s="662"/>
      <c r="BOD21" s="662"/>
      <c r="BOE21" s="662"/>
      <c r="BOF21" s="662"/>
      <c r="BOG21" s="662"/>
      <c r="BOH21" s="662"/>
      <c r="BOI21" s="662"/>
      <c r="BOJ21" s="662"/>
      <c r="BOK21" s="662"/>
      <c r="BOL21" s="662"/>
      <c r="BOM21" s="662"/>
      <c r="BON21" s="662"/>
      <c r="BOO21" s="662"/>
      <c r="BOP21" s="662"/>
      <c r="BOQ21" s="662"/>
      <c r="BOR21" s="662"/>
      <c r="BOS21" s="662"/>
      <c r="BOT21" s="662"/>
      <c r="BOU21" s="662"/>
      <c r="BOV21" s="662"/>
      <c r="BOW21" s="662"/>
      <c r="BOX21" s="662"/>
      <c r="BOY21" s="662"/>
      <c r="BOZ21" s="662"/>
      <c r="BPA21" s="662"/>
      <c r="BPB21" s="662"/>
      <c r="BPC21" s="662"/>
      <c r="BPD21" s="662"/>
      <c r="BPE21" s="662"/>
      <c r="BPF21" s="662"/>
      <c r="BPG21" s="662"/>
      <c r="BPH21" s="662"/>
      <c r="BPI21" s="662"/>
      <c r="BPJ21" s="662"/>
      <c r="BPK21" s="662"/>
      <c r="BPL21" s="662"/>
      <c r="BPM21" s="662"/>
      <c r="BPN21" s="662"/>
      <c r="BPO21" s="662"/>
      <c r="BPP21" s="662"/>
      <c r="BPQ21" s="662"/>
      <c r="BPR21" s="662"/>
      <c r="BPS21" s="662"/>
      <c r="BPT21" s="662"/>
      <c r="BPU21" s="662"/>
      <c r="BPV21" s="662"/>
      <c r="BPW21" s="662"/>
      <c r="BPX21" s="662"/>
      <c r="BPY21" s="662"/>
      <c r="BPZ21" s="662"/>
      <c r="BQA21" s="662"/>
      <c r="BQB21" s="662"/>
      <c r="BQC21" s="662"/>
      <c r="BQD21" s="662"/>
      <c r="BQE21" s="662"/>
      <c r="BQF21" s="662"/>
      <c r="BQG21" s="662"/>
      <c r="BQH21" s="662"/>
      <c r="BQI21" s="662"/>
      <c r="BQJ21" s="662"/>
      <c r="BQK21" s="662"/>
      <c r="BQL21" s="662"/>
      <c r="BQM21" s="662"/>
      <c r="BQN21" s="662"/>
      <c r="BQO21" s="662"/>
      <c r="BQP21" s="662"/>
      <c r="BQQ21" s="662"/>
      <c r="BQR21" s="662"/>
      <c r="BQS21" s="662"/>
      <c r="BQT21" s="662"/>
      <c r="BQU21" s="662"/>
      <c r="BQV21" s="662"/>
      <c r="BQW21" s="662"/>
      <c r="BQX21" s="662"/>
      <c r="BQY21" s="662"/>
      <c r="BQZ21" s="662"/>
      <c r="BRA21" s="662"/>
      <c r="BRB21" s="662"/>
      <c r="BRC21" s="662"/>
      <c r="BRD21" s="662"/>
      <c r="BRE21" s="662"/>
      <c r="BRF21" s="662"/>
      <c r="BRG21" s="662"/>
      <c r="BRH21" s="662"/>
      <c r="BRI21" s="662"/>
      <c r="BRJ21" s="662"/>
      <c r="BRK21" s="662"/>
      <c r="BRL21" s="662"/>
      <c r="BRM21" s="662"/>
      <c r="BRN21" s="662"/>
      <c r="BRO21" s="662"/>
      <c r="BRP21" s="662"/>
      <c r="BRQ21" s="662"/>
      <c r="BRR21" s="662"/>
      <c r="BRS21" s="662"/>
      <c r="BRT21" s="662"/>
      <c r="BRU21" s="662"/>
      <c r="BRV21" s="662"/>
      <c r="BRW21" s="662"/>
      <c r="BRX21" s="662"/>
      <c r="BRY21" s="662"/>
      <c r="BRZ21" s="662"/>
      <c r="BSA21" s="662"/>
      <c r="BSB21" s="662"/>
      <c r="BSC21" s="662"/>
      <c r="BSD21" s="662"/>
      <c r="BSE21" s="662"/>
      <c r="BSF21" s="662"/>
      <c r="BSG21" s="662"/>
      <c r="BSH21" s="662"/>
      <c r="BSI21" s="662"/>
      <c r="BSJ21" s="662"/>
      <c r="BSK21" s="662"/>
      <c r="BSL21" s="662"/>
      <c r="BSM21" s="662"/>
      <c r="BSN21" s="662"/>
      <c r="BSO21" s="662"/>
      <c r="BSP21" s="662"/>
      <c r="BSQ21" s="662"/>
      <c r="BSR21" s="662"/>
      <c r="BSS21" s="662"/>
      <c r="BST21" s="662"/>
      <c r="BSU21" s="662"/>
      <c r="BSV21" s="662"/>
      <c r="BSW21" s="662"/>
      <c r="BSX21" s="662"/>
      <c r="BSY21" s="662"/>
      <c r="BSZ21" s="662"/>
      <c r="BTA21" s="662"/>
      <c r="BTB21" s="662"/>
      <c r="BTC21" s="662"/>
      <c r="BTD21" s="662"/>
      <c r="BTE21" s="662"/>
      <c r="BTF21" s="662"/>
      <c r="BTG21" s="662"/>
      <c r="BTH21" s="662"/>
      <c r="BTI21" s="662"/>
      <c r="BTJ21" s="662"/>
      <c r="BTK21" s="662"/>
      <c r="BTL21" s="662"/>
      <c r="BTM21" s="662"/>
      <c r="BTN21" s="662"/>
      <c r="BTO21" s="662"/>
      <c r="BTP21" s="662"/>
      <c r="BTQ21" s="662"/>
      <c r="BTR21" s="662"/>
      <c r="BTS21" s="662"/>
      <c r="BTT21" s="662"/>
      <c r="BTU21" s="662"/>
      <c r="BTV21" s="662"/>
      <c r="BTW21" s="662"/>
      <c r="BTX21" s="662"/>
      <c r="BTY21" s="662"/>
      <c r="BTZ21" s="662"/>
      <c r="BUA21" s="662"/>
      <c r="BUB21" s="662"/>
      <c r="BUC21" s="662"/>
      <c r="BUD21" s="662"/>
      <c r="BUE21" s="662"/>
      <c r="BUF21" s="662"/>
      <c r="BUG21" s="662"/>
      <c r="BUH21" s="662"/>
      <c r="BUI21" s="662"/>
      <c r="BUJ21" s="662"/>
      <c r="BUK21" s="662"/>
      <c r="BUL21" s="662"/>
      <c r="BUM21" s="662"/>
      <c r="BUN21" s="662"/>
      <c r="BUO21" s="662"/>
      <c r="BUP21" s="662"/>
      <c r="BUQ21" s="662"/>
      <c r="BUR21" s="662"/>
      <c r="BUS21" s="662"/>
      <c r="BUT21" s="662"/>
      <c r="BUU21" s="662"/>
      <c r="BUV21" s="662"/>
      <c r="BUW21" s="662"/>
      <c r="BUX21" s="662"/>
      <c r="BUY21" s="662"/>
      <c r="BUZ21" s="662"/>
      <c r="BVA21" s="662"/>
      <c r="BVB21" s="662"/>
      <c r="BVC21" s="662"/>
      <c r="BVD21" s="662"/>
      <c r="BVE21" s="662"/>
      <c r="BVF21" s="662"/>
      <c r="BVG21" s="662"/>
      <c r="BVH21" s="662"/>
      <c r="BVI21" s="662"/>
      <c r="BVJ21" s="662"/>
      <c r="BVK21" s="662"/>
      <c r="BVL21" s="662"/>
      <c r="BVM21" s="662"/>
      <c r="BVN21" s="662"/>
      <c r="BVO21" s="662"/>
      <c r="BVP21" s="662"/>
      <c r="BVQ21" s="662"/>
      <c r="BVR21" s="662"/>
      <c r="BVS21" s="662"/>
      <c r="BVT21" s="662"/>
      <c r="BVU21" s="662"/>
      <c r="BVV21" s="662"/>
      <c r="BVW21" s="662"/>
      <c r="BVX21" s="662"/>
      <c r="BVY21" s="662"/>
      <c r="BVZ21" s="662"/>
      <c r="BWA21" s="662"/>
      <c r="BWB21" s="662"/>
      <c r="BWC21" s="662"/>
      <c r="BWD21" s="662"/>
      <c r="BWE21" s="662"/>
      <c r="BWF21" s="662"/>
      <c r="BWG21" s="662"/>
      <c r="BWH21" s="662"/>
      <c r="BWI21" s="662"/>
      <c r="BWJ21" s="662"/>
      <c r="BWK21" s="662"/>
      <c r="BWL21" s="662"/>
      <c r="BWM21" s="662"/>
      <c r="BWN21" s="662"/>
      <c r="BWO21" s="662"/>
      <c r="BWP21" s="662"/>
      <c r="BWQ21" s="662"/>
      <c r="BWR21" s="662"/>
      <c r="BWS21" s="662"/>
      <c r="BWT21" s="662"/>
      <c r="BWU21" s="662"/>
      <c r="BWV21" s="662"/>
      <c r="BWW21" s="662"/>
      <c r="BWX21" s="662"/>
      <c r="BWY21" s="662"/>
      <c r="BWZ21" s="662"/>
      <c r="BXA21" s="662"/>
      <c r="BXB21" s="662"/>
      <c r="BXC21" s="662"/>
      <c r="BXD21" s="662"/>
      <c r="BXE21" s="662"/>
      <c r="BXF21" s="662"/>
      <c r="BXG21" s="662"/>
      <c r="BXH21" s="662"/>
      <c r="BXI21" s="662"/>
      <c r="BXJ21" s="662"/>
      <c r="BXK21" s="662"/>
      <c r="BXL21" s="662"/>
      <c r="BXM21" s="662"/>
      <c r="BXN21" s="662"/>
      <c r="BXO21" s="662"/>
      <c r="BXP21" s="662"/>
      <c r="BXQ21" s="662"/>
      <c r="BXR21" s="662"/>
      <c r="BXS21" s="662"/>
      <c r="BXT21" s="662"/>
      <c r="BXU21" s="662"/>
      <c r="BXV21" s="662"/>
      <c r="BXW21" s="662"/>
      <c r="BXX21" s="662"/>
      <c r="BXY21" s="662"/>
      <c r="BXZ21" s="662"/>
      <c r="BYA21" s="662"/>
      <c r="BYB21" s="662"/>
      <c r="BYC21" s="662"/>
      <c r="BYD21" s="662"/>
      <c r="BYE21" s="662"/>
      <c r="BYF21" s="662"/>
      <c r="BYG21" s="662"/>
      <c r="BYH21" s="662"/>
      <c r="BYI21" s="662"/>
      <c r="BYJ21" s="662"/>
      <c r="BYK21" s="662"/>
      <c r="BYL21" s="662"/>
      <c r="BYM21" s="662"/>
      <c r="BYN21" s="662"/>
      <c r="BYO21" s="662"/>
      <c r="BYP21" s="662"/>
      <c r="BYQ21" s="662"/>
      <c r="BYR21" s="662"/>
      <c r="BYS21" s="662"/>
      <c r="BYT21" s="662"/>
      <c r="BYU21" s="662"/>
      <c r="BYV21" s="662"/>
      <c r="BYW21" s="662"/>
      <c r="BYX21" s="662"/>
      <c r="BYY21" s="662"/>
      <c r="BYZ21" s="662"/>
      <c r="BZA21" s="662"/>
      <c r="BZB21" s="662"/>
      <c r="BZC21" s="662"/>
      <c r="BZD21" s="662"/>
      <c r="BZE21" s="662"/>
      <c r="BZF21" s="662"/>
      <c r="BZG21" s="662"/>
      <c r="BZH21" s="662"/>
      <c r="BZI21" s="662"/>
      <c r="BZJ21" s="662"/>
      <c r="BZK21" s="662"/>
      <c r="BZL21" s="662"/>
      <c r="BZM21" s="662"/>
      <c r="BZN21" s="662"/>
      <c r="BZO21" s="662"/>
      <c r="BZP21" s="662"/>
      <c r="BZQ21" s="662"/>
      <c r="BZR21" s="662"/>
      <c r="BZS21" s="662"/>
      <c r="BZT21" s="662"/>
      <c r="BZU21" s="662"/>
      <c r="BZV21" s="662"/>
      <c r="BZW21" s="662"/>
      <c r="BZX21" s="662"/>
      <c r="BZY21" s="662"/>
      <c r="BZZ21" s="662"/>
      <c r="CAA21" s="662"/>
      <c r="CAB21" s="662"/>
      <c r="CAC21" s="662"/>
      <c r="CAD21" s="662"/>
      <c r="CAE21" s="662"/>
      <c r="CAF21" s="662"/>
      <c r="CAG21" s="662"/>
      <c r="CAH21" s="662"/>
      <c r="CAI21" s="662"/>
      <c r="CAJ21" s="662"/>
      <c r="CAK21" s="662"/>
      <c r="CAL21" s="662"/>
      <c r="CAM21" s="662"/>
      <c r="CAN21" s="662"/>
      <c r="CAO21" s="662"/>
      <c r="CAP21" s="662"/>
      <c r="CAQ21" s="662"/>
      <c r="CAR21" s="662"/>
      <c r="CAS21" s="662"/>
      <c r="CAT21" s="662"/>
      <c r="CAU21" s="662"/>
      <c r="CAV21" s="662"/>
      <c r="CAW21" s="662"/>
      <c r="CAX21" s="662"/>
      <c r="CAY21" s="662"/>
      <c r="CAZ21" s="662"/>
      <c r="CBA21" s="662"/>
      <c r="CBB21" s="662"/>
      <c r="CBC21" s="662"/>
      <c r="CBD21" s="662"/>
      <c r="CBE21" s="662"/>
      <c r="CBF21" s="662"/>
      <c r="CBG21" s="662"/>
      <c r="CBH21" s="662"/>
      <c r="CBI21" s="662"/>
      <c r="CBJ21" s="662"/>
      <c r="CBK21" s="662"/>
      <c r="CBL21" s="662"/>
      <c r="CBM21" s="662"/>
      <c r="CBN21" s="662"/>
      <c r="CBO21" s="662"/>
      <c r="CBP21" s="662"/>
      <c r="CBQ21" s="662"/>
      <c r="CBR21" s="662"/>
      <c r="CBS21" s="662"/>
      <c r="CBT21" s="662"/>
      <c r="CBU21" s="662"/>
      <c r="CBV21" s="662"/>
      <c r="CBW21" s="662"/>
      <c r="CBX21" s="662"/>
      <c r="CBY21" s="662"/>
      <c r="CBZ21" s="662"/>
      <c r="CCA21" s="662"/>
      <c r="CCB21" s="662"/>
      <c r="CCC21" s="662"/>
      <c r="CCD21" s="662"/>
      <c r="CCE21" s="662"/>
      <c r="CCF21" s="662"/>
      <c r="CCG21" s="662"/>
      <c r="CCH21" s="662"/>
      <c r="CCI21" s="662"/>
      <c r="CCJ21" s="662"/>
      <c r="CCK21" s="662"/>
      <c r="CCL21" s="662"/>
      <c r="CCM21" s="662"/>
      <c r="CCN21" s="662"/>
      <c r="CCO21" s="662"/>
      <c r="CCP21" s="662"/>
      <c r="CCQ21" s="662"/>
      <c r="CCR21" s="662"/>
      <c r="CCS21" s="662"/>
      <c r="CCT21" s="662"/>
      <c r="CCU21" s="662"/>
      <c r="CCV21" s="662"/>
      <c r="CCW21" s="662"/>
      <c r="CCX21" s="662"/>
      <c r="CCY21" s="662"/>
      <c r="CCZ21" s="662"/>
      <c r="CDA21" s="662"/>
      <c r="CDB21" s="662"/>
      <c r="CDC21" s="662"/>
      <c r="CDD21" s="662"/>
      <c r="CDE21" s="662"/>
      <c r="CDF21" s="662"/>
      <c r="CDG21" s="662"/>
      <c r="CDH21" s="662"/>
      <c r="CDI21" s="662"/>
      <c r="CDJ21" s="662"/>
      <c r="CDK21" s="662"/>
      <c r="CDL21" s="662"/>
      <c r="CDM21" s="662"/>
      <c r="CDN21" s="662"/>
      <c r="CDO21" s="662"/>
      <c r="CDP21" s="662"/>
      <c r="CDQ21" s="662"/>
      <c r="CDR21" s="662"/>
      <c r="CDS21" s="662"/>
      <c r="CDT21" s="662"/>
      <c r="CDU21" s="662"/>
      <c r="CDV21" s="662"/>
      <c r="CDW21" s="662"/>
      <c r="CDX21" s="662"/>
      <c r="CDY21" s="662"/>
      <c r="CDZ21" s="662"/>
      <c r="CEA21" s="662"/>
      <c r="CEB21" s="662"/>
      <c r="CEC21" s="662"/>
      <c r="CED21" s="662"/>
      <c r="CEE21" s="662"/>
      <c r="CEF21" s="662"/>
      <c r="CEG21" s="662"/>
      <c r="CEH21" s="662"/>
      <c r="CEI21" s="662"/>
      <c r="CEJ21" s="662"/>
      <c r="CEK21" s="662"/>
      <c r="CEL21" s="662"/>
      <c r="CEM21" s="662"/>
      <c r="CEN21" s="662"/>
      <c r="CEO21" s="662"/>
      <c r="CEP21" s="662"/>
      <c r="CEQ21" s="662"/>
      <c r="CER21" s="662"/>
      <c r="CES21" s="662"/>
      <c r="CET21" s="662"/>
      <c r="CEU21" s="662"/>
      <c r="CEV21" s="662"/>
      <c r="CEW21" s="662"/>
      <c r="CEX21" s="662"/>
      <c r="CEY21" s="662"/>
      <c r="CEZ21" s="662"/>
      <c r="CFA21" s="662"/>
      <c r="CFB21" s="662"/>
      <c r="CFC21" s="662"/>
      <c r="CFD21" s="662"/>
      <c r="CFE21" s="662"/>
      <c r="CFF21" s="662"/>
      <c r="CFG21" s="662"/>
      <c r="CFH21" s="662"/>
      <c r="CFI21" s="662"/>
      <c r="CFJ21" s="662"/>
      <c r="CFK21" s="662"/>
      <c r="CFL21" s="662"/>
      <c r="CFM21" s="662"/>
      <c r="CFN21" s="662"/>
      <c r="CFO21" s="662"/>
      <c r="CFP21" s="662"/>
      <c r="CFQ21" s="662"/>
      <c r="CFR21" s="662"/>
      <c r="CFS21" s="662"/>
      <c r="CFT21" s="662"/>
      <c r="CFU21" s="662"/>
      <c r="CFV21" s="662"/>
      <c r="CFW21" s="662"/>
      <c r="CFX21" s="662"/>
      <c r="CFY21" s="662"/>
      <c r="CFZ21" s="662"/>
      <c r="CGA21" s="662"/>
      <c r="CGB21" s="662"/>
      <c r="CGC21" s="662"/>
      <c r="CGD21" s="662"/>
      <c r="CGE21" s="662"/>
      <c r="CGF21" s="662"/>
      <c r="CGG21" s="662"/>
      <c r="CGH21" s="662"/>
      <c r="CGI21" s="662"/>
      <c r="CGJ21" s="662"/>
      <c r="CGK21" s="662"/>
      <c r="CGL21" s="662"/>
      <c r="CGM21" s="662"/>
      <c r="CGN21" s="662"/>
      <c r="CGO21" s="662"/>
      <c r="CGP21" s="662"/>
      <c r="CGQ21" s="662"/>
      <c r="CGR21" s="662"/>
      <c r="CGS21" s="662"/>
      <c r="CGT21" s="662"/>
      <c r="CGU21" s="662"/>
      <c r="CGV21" s="662"/>
      <c r="CGW21" s="662"/>
      <c r="CGX21" s="662"/>
      <c r="CGY21" s="662"/>
      <c r="CGZ21" s="662"/>
      <c r="CHA21" s="662"/>
      <c r="CHB21" s="662"/>
      <c r="CHC21" s="662"/>
      <c r="CHD21" s="662"/>
      <c r="CHE21" s="662"/>
      <c r="CHF21" s="662"/>
      <c r="CHG21" s="662"/>
      <c r="CHH21" s="662"/>
      <c r="CHI21" s="662"/>
      <c r="CHJ21" s="662"/>
      <c r="CHK21" s="662"/>
      <c r="CHL21" s="662"/>
      <c r="CHM21" s="662"/>
      <c r="CHN21" s="662"/>
      <c r="CHO21" s="662"/>
      <c r="CHP21" s="662"/>
      <c r="CHQ21" s="662"/>
      <c r="CHR21" s="662"/>
      <c r="CHS21" s="662"/>
      <c r="CHT21" s="662"/>
      <c r="CHU21" s="662"/>
      <c r="CHV21" s="662"/>
      <c r="CHW21" s="662"/>
      <c r="CHX21" s="662"/>
      <c r="CHY21" s="662"/>
      <c r="CHZ21" s="662"/>
      <c r="CIA21" s="662"/>
      <c r="CIB21" s="662"/>
      <c r="CIC21" s="662"/>
      <c r="CID21" s="662"/>
      <c r="CIE21" s="662"/>
      <c r="CIF21" s="662"/>
      <c r="CIG21" s="662"/>
      <c r="CIH21" s="662"/>
      <c r="CII21" s="662"/>
      <c r="CIJ21" s="662"/>
      <c r="CIK21" s="662"/>
      <c r="CIL21" s="662"/>
      <c r="CIM21" s="662"/>
      <c r="CIN21" s="662"/>
      <c r="CIO21" s="662"/>
      <c r="CIP21" s="662"/>
      <c r="CIQ21" s="662"/>
      <c r="CIR21" s="662"/>
      <c r="CIS21" s="662"/>
      <c r="CIT21" s="662"/>
      <c r="CIU21" s="662"/>
      <c r="CIV21" s="662"/>
      <c r="CIW21" s="662"/>
      <c r="CIX21" s="662"/>
      <c r="CIY21" s="662"/>
      <c r="CIZ21" s="662"/>
      <c r="CJA21" s="662"/>
      <c r="CJB21" s="662"/>
      <c r="CJC21" s="662"/>
      <c r="CJD21" s="662"/>
      <c r="CJE21" s="662"/>
      <c r="CJF21" s="662"/>
      <c r="CJG21" s="662"/>
      <c r="CJH21" s="662"/>
      <c r="CJI21" s="662"/>
      <c r="CJJ21" s="662"/>
      <c r="CJK21" s="662"/>
      <c r="CJL21" s="662"/>
      <c r="CJM21" s="662"/>
      <c r="CJN21" s="662"/>
      <c r="CJO21" s="662"/>
      <c r="CJP21" s="662"/>
      <c r="CJQ21" s="662"/>
      <c r="CJR21" s="662"/>
      <c r="CJS21" s="662"/>
      <c r="CJT21" s="662"/>
      <c r="CJU21" s="662"/>
      <c r="CJV21" s="662"/>
      <c r="CJW21" s="662"/>
      <c r="CJX21" s="662"/>
      <c r="CJY21" s="662"/>
      <c r="CJZ21" s="662"/>
      <c r="CKA21" s="662"/>
      <c r="CKB21" s="662"/>
      <c r="CKC21" s="662"/>
      <c r="CKD21" s="662"/>
      <c r="CKE21" s="662"/>
      <c r="CKF21" s="662"/>
      <c r="CKG21" s="662"/>
      <c r="CKH21" s="662"/>
      <c r="CKI21" s="662"/>
      <c r="CKJ21" s="662"/>
      <c r="CKK21" s="662"/>
      <c r="CKL21" s="662"/>
      <c r="CKM21" s="662"/>
      <c r="CKN21" s="662"/>
      <c r="CKO21" s="662"/>
      <c r="CKP21" s="662"/>
      <c r="CKQ21" s="662"/>
      <c r="CKR21" s="662"/>
      <c r="CKS21" s="662"/>
      <c r="CKT21" s="662"/>
      <c r="CKU21" s="662"/>
      <c r="CKV21" s="662"/>
      <c r="CKW21" s="662"/>
      <c r="CKX21" s="662"/>
      <c r="CKY21" s="662"/>
      <c r="CKZ21" s="662"/>
      <c r="CLA21" s="662"/>
      <c r="CLB21" s="662"/>
      <c r="CLC21" s="662"/>
      <c r="CLD21" s="662"/>
      <c r="CLE21" s="662"/>
      <c r="CLF21" s="662"/>
      <c r="CLG21" s="662"/>
      <c r="CLH21" s="662"/>
      <c r="CLI21" s="662"/>
      <c r="CLJ21" s="662"/>
      <c r="CLK21" s="662"/>
      <c r="CLL21" s="662"/>
      <c r="CLM21" s="662"/>
      <c r="CLN21" s="662"/>
      <c r="CLO21" s="662"/>
      <c r="CLP21" s="662"/>
      <c r="CLQ21" s="662"/>
      <c r="CLR21" s="662"/>
      <c r="CLS21" s="662"/>
      <c r="CLT21" s="662"/>
      <c r="CLU21" s="662"/>
      <c r="CLV21" s="662"/>
      <c r="CLW21" s="662"/>
      <c r="CLX21" s="662"/>
      <c r="CLY21" s="662"/>
      <c r="CLZ21" s="662"/>
      <c r="CMA21" s="662"/>
      <c r="CMB21" s="662"/>
      <c r="CMC21" s="662"/>
      <c r="CMD21" s="662"/>
      <c r="CME21" s="662"/>
      <c r="CMF21" s="662"/>
      <c r="CMG21" s="662"/>
      <c r="CMH21" s="662"/>
      <c r="CMI21" s="662"/>
      <c r="CMJ21" s="662"/>
      <c r="CMK21" s="662"/>
      <c r="CML21" s="662"/>
      <c r="CMM21" s="662"/>
      <c r="CMN21" s="662"/>
      <c r="CMO21" s="662"/>
      <c r="CMP21" s="662"/>
      <c r="CMQ21" s="662"/>
      <c r="CMR21" s="662"/>
      <c r="CMS21" s="662"/>
      <c r="CMT21" s="662"/>
      <c r="CMU21" s="662"/>
      <c r="CMV21" s="662"/>
      <c r="CMW21" s="662"/>
      <c r="CMX21" s="662"/>
      <c r="CMY21" s="662"/>
      <c r="CMZ21" s="662"/>
      <c r="CNA21" s="662"/>
      <c r="CNB21" s="662"/>
      <c r="CNC21" s="662"/>
      <c r="CND21" s="662"/>
      <c r="CNE21" s="662"/>
      <c r="CNF21" s="662"/>
      <c r="CNG21" s="662"/>
      <c r="CNH21" s="662"/>
      <c r="CNI21" s="662"/>
      <c r="CNJ21" s="662"/>
      <c r="CNK21" s="662"/>
      <c r="CNL21" s="662"/>
      <c r="CNM21" s="662"/>
      <c r="CNN21" s="662"/>
      <c r="CNO21" s="662"/>
      <c r="CNP21" s="662"/>
      <c r="CNQ21" s="662"/>
      <c r="CNR21" s="662"/>
      <c r="CNS21" s="662"/>
      <c r="CNT21" s="662"/>
      <c r="CNU21" s="662"/>
      <c r="CNV21" s="662"/>
      <c r="CNW21" s="662"/>
      <c r="CNX21" s="662"/>
      <c r="CNY21" s="662"/>
      <c r="CNZ21" s="662"/>
      <c r="COA21" s="662"/>
      <c r="COB21" s="662"/>
      <c r="COC21" s="662"/>
      <c r="COD21" s="662"/>
      <c r="COE21" s="662"/>
      <c r="COF21" s="662"/>
      <c r="COG21" s="662"/>
      <c r="COH21" s="662"/>
      <c r="COI21" s="662"/>
      <c r="COJ21" s="662"/>
      <c r="COK21" s="662"/>
      <c r="COL21" s="662"/>
      <c r="COM21" s="662"/>
      <c r="CON21" s="662"/>
      <c r="COO21" s="662"/>
      <c r="COP21" s="662"/>
      <c r="COQ21" s="662"/>
      <c r="COR21" s="662"/>
      <c r="COS21" s="662"/>
      <c r="COT21" s="662"/>
      <c r="COU21" s="662"/>
      <c r="COV21" s="662"/>
      <c r="COW21" s="662"/>
      <c r="COX21" s="662"/>
      <c r="COY21" s="662"/>
      <c r="COZ21" s="662"/>
      <c r="CPA21" s="662"/>
      <c r="CPB21" s="662"/>
      <c r="CPC21" s="662"/>
      <c r="CPD21" s="662"/>
      <c r="CPE21" s="662"/>
      <c r="CPF21" s="662"/>
      <c r="CPG21" s="662"/>
      <c r="CPH21" s="662"/>
      <c r="CPI21" s="662"/>
      <c r="CPJ21" s="662"/>
      <c r="CPK21" s="662"/>
      <c r="CPL21" s="662"/>
      <c r="CPM21" s="662"/>
      <c r="CPN21" s="662"/>
      <c r="CPO21" s="662"/>
      <c r="CPP21" s="662"/>
      <c r="CPQ21" s="662"/>
      <c r="CPR21" s="662"/>
      <c r="CPS21" s="662"/>
      <c r="CPT21" s="662"/>
      <c r="CPU21" s="662"/>
      <c r="CPV21" s="662"/>
      <c r="CPW21" s="662"/>
      <c r="CPX21" s="662"/>
      <c r="CPY21" s="662"/>
      <c r="CPZ21" s="662"/>
      <c r="CQA21" s="662"/>
      <c r="CQB21" s="662"/>
      <c r="CQC21" s="662"/>
      <c r="CQD21" s="662"/>
      <c r="CQE21" s="662"/>
      <c r="CQF21" s="662"/>
      <c r="CQG21" s="662"/>
      <c r="CQH21" s="662"/>
      <c r="CQI21" s="662"/>
      <c r="CQJ21" s="662"/>
      <c r="CQK21" s="662"/>
      <c r="CQL21" s="662"/>
      <c r="CQM21" s="662"/>
      <c r="CQN21" s="662"/>
      <c r="CQO21" s="662"/>
      <c r="CQP21" s="662"/>
      <c r="CQQ21" s="662"/>
      <c r="CQR21" s="662"/>
      <c r="CQS21" s="662"/>
      <c r="CQT21" s="662"/>
      <c r="CQU21" s="662"/>
      <c r="CQV21" s="662"/>
      <c r="CQW21" s="662"/>
      <c r="CQX21" s="662"/>
      <c r="CQY21" s="662"/>
      <c r="CQZ21" s="662"/>
      <c r="CRA21" s="662"/>
      <c r="CRB21" s="662"/>
      <c r="CRC21" s="662"/>
      <c r="CRD21" s="662"/>
      <c r="CRE21" s="662"/>
      <c r="CRF21" s="662"/>
      <c r="CRG21" s="662"/>
      <c r="CRH21" s="662"/>
      <c r="CRI21" s="662"/>
      <c r="CRJ21" s="662"/>
      <c r="CRK21" s="662"/>
      <c r="CRL21" s="662"/>
      <c r="CRM21" s="662"/>
      <c r="CRN21" s="662"/>
      <c r="CRO21" s="662"/>
      <c r="CRP21" s="662"/>
      <c r="CRQ21" s="662"/>
      <c r="CRR21" s="662"/>
      <c r="CRS21" s="662"/>
      <c r="CRT21" s="662"/>
      <c r="CRU21" s="662"/>
      <c r="CRV21" s="662"/>
      <c r="CRW21" s="662"/>
      <c r="CRX21" s="662"/>
      <c r="CRY21" s="662"/>
      <c r="CRZ21" s="662"/>
      <c r="CSA21" s="662"/>
      <c r="CSB21" s="662"/>
      <c r="CSC21" s="662"/>
      <c r="CSD21" s="662"/>
      <c r="CSE21" s="662"/>
      <c r="CSF21" s="662"/>
      <c r="CSG21" s="662"/>
      <c r="CSH21" s="662"/>
      <c r="CSI21" s="662"/>
      <c r="CSJ21" s="662"/>
      <c r="CSK21" s="662"/>
      <c r="CSL21" s="662"/>
      <c r="CSM21" s="662"/>
      <c r="CSN21" s="662"/>
      <c r="CSO21" s="662"/>
      <c r="CSP21" s="662"/>
      <c r="CSQ21" s="662"/>
      <c r="CSR21" s="662"/>
      <c r="CSS21" s="662"/>
      <c r="CST21" s="662"/>
      <c r="CSU21" s="662"/>
      <c r="CSV21" s="662"/>
      <c r="CSW21" s="662"/>
      <c r="CSX21" s="662"/>
      <c r="CSY21" s="662"/>
      <c r="CSZ21" s="662"/>
      <c r="CTA21" s="662"/>
      <c r="CTB21" s="662"/>
      <c r="CTC21" s="662"/>
      <c r="CTD21" s="662"/>
      <c r="CTE21" s="662"/>
      <c r="CTF21" s="662"/>
      <c r="CTG21" s="662"/>
      <c r="CTH21" s="662"/>
      <c r="CTI21" s="662"/>
      <c r="CTJ21" s="662"/>
      <c r="CTK21" s="662"/>
      <c r="CTL21" s="662"/>
      <c r="CTM21" s="662"/>
      <c r="CTN21" s="662"/>
      <c r="CTO21" s="662"/>
      <c r="CTP21" s="662"/>
      <c r="CTQ21" s="662"/>
      <c r="CTR21" s="662"/>
      <c r="CTS21" s="662"/>
      <c r="CTT21" s="662"/>
      <c r="CTU21" s="662"/>
      <c r="CTV21" s="662"/>
      <c r="CTW21" s="662"/>
      <c r="CTX21" s="662"/>
      <c r="CTY21" s="662"/>
      <c r="CTZ21" s="662"/>
      <c r="CUA21" s="662"/>
      <c r="CUB21" s="662"/>
      <c r="CUC21" s="662"/>
      <c r="CUD21" s="662"/>
      <c r="CUE21" s="662"/>
      <c r="CUF21" s="662"/>
      <c r="CUG21" s="662"/>
      <c r="CUH21" s="662"/>
      <c r="CUI21" s="662"/>
      <c r="CUJ21" s="662"/>
      <c r="CUK21" s="662"/>
      <c r="CUL21" s="662"/>
      <c r="CUM21" s="662"/>
      <c r="CUN21" s="662"/>
      <c r="CUO21" s="662"/>
      <c r="CUP21" s="662"/>
      <c r="CUQ21" s="662"/>
      <c r="CUR21" s="662"/>
      <c r="CUS21" s="662"/>
      <c r="CUT21" s="662"/>
      <c r="CUU21" s="662"/>
      <c r="CUV21" s="662"/>
      <c r="CUW21" s="662"/>
      <c r="CUX21" s="662"/>
      <c r="CUY21" s="662"/>
      <c r="CUZ21" s="662"/>
      <c r="CVA21" s="662"/>
      <c r="CVB21" s="662"/>
      <c r="CVC21" s="662"/>
      <c r="CVD21" s="662"/>
      <c r="CVE21" s="662"/>
      <c r="CVF21" s="662"/>
      <c r="CVG21" s="662"/>
      <c r="CVH21" s="662"/>
      <c r="CVI21" s="662"/>
      <c r="CVJ21" s="662"/>
      <c r="CVK21" s="662"/>
      <c r="CVL21" s="662"/>
      <c r="CVM21" s="662"/>
      <c r="CVN21" s="662"/>
      <c r="CVO21" s="662"/>
      <c r="CVP21" s="662"/>
      <c r="CVQ21" s="662"/>
      <c r="CVR21" s="662"/>
      <c r="CVS21" s="662"/>
      <c r="CVT21" s="662"/>
      <c r="CVU21" s="662"/>
      <c r="CVV21" s="662"/>
      <c r="CVW21" s="662"/>
      <c r="CVX21" s="662"/>
      <c r="CVY21" s="662"/>
      <c r="CVZ21" s="662"/>
      <c r="CWA21" s="662"/>
      <c r="CWB21" s="662"/>
      <c r="CWC21" s="662"/>
      <c r="CWD21" s="662"/>
      <c r="CWE21" s="662"/>
      <c r="CWF21" s="662"/>
      <c r="CWG21" s="662"/>
      <c r="CWH21" s="662"/>
      <c r="CWI21" s="662"/>
      <c r="CWJ21" s="662"/>
      <c r="CWK21" s="662"/>
      <c r="CWL21" s="662"/>
      <c r="CWM21" s="662"/>
      <c r="CWN21" s="662"/>
      <c r="CWO21" s="662"/>
      <c r="CWP21" s="662"/>
      <c r="CWQ21" s="662"/>
      <c r="CWR21" s="662"/>
      <c r="CWS21" s="662"/>
      <c r="CWT21" s="662"/>
      <c r="CWU21" s="662"/>
      <c r="CWV21" s="662"/>
      <c r="CWW21" s="662"/>
      <c r="CWX21" s="662"/>
      <c r="CWY21" s="662"/>
      <c r="CWZ21" s="662"/>
      <c r="CXA21" s="662"/>
      <c r="CXB21" s="662"/>
      <c r="CXC21" s="662"/>
      <c r="CXD21" s="662"/>
      <c r="CXE21" s="662"/>
      <c r="CXF21" s="662"/>
      <c r="CXG21" s="662"/>
      <c r="CXH21" s="662"/>
      <c r="CXI21" s="662"/>
      <c r="CXJ21" s="662"/>
      <c r="CXK21" s="662"/>
      <c r="CXL21" s="662"/>
      <c r="CXM21" s="662"/>
      <c r="CXN21" s="662"/>
      <c r="CXO21" s="662"/>
      <c r="CXP21" s="662"/>
      <c r="CXQ21" s="662"/>
      <c r="CXR21" s="662"/>
      <c r="CXS21" s="662"/>
      <c r="CXT21" s="662"/>
      <c r="CXU21" s="662"/>
      <c r="CXV21" s="662"/>
      <c r="CXW21" s="662"/>
      <c r="CXX21" s="662"/>
      <c r="CXY21" s="662"/>
      <c r="CXZ21" s="662"/>
      <c r="CYA21" s="662"/>
      <c r="CYB21" s="662"/>
      <c r="CYC21" s="662"/>
      <c r="CYD21" s="662"/>
      <c r="CYE21" s="662"/>
      <c r="CYF21" s="662"/>
      <c r="CYG21" s="662"/>
      <c r="CYH21" s="662"/>
      <c r="CYI21" s="662"/>
      <c r="CYJ21" s="662"/>
      <c r="CYK21" s="662"/>
      <c r="CYL21" s="662"/>
      <c r="CYM21" s="662"/>
      <c r="CYN21" s="662"/>
      <c r="CYO21" s="662"/>
      <c r="CYP21" s="662"/>
      <c r="CYQ21" s="662"/>
      <c r="CYR21" s="662"/>
      <c r="CYS21" s="662"/>
      <c r="CYT21" s="662"/>
      <c r="CYU21" s="662"/>
      <c r="CYV21" s="662"/>
      <c r="CYW21" s="662"/>
      <c r="CYX21" s="662"/>
      <c r="CYY21" s="662"/>
      <c r="CYZ21" s="662"/>
      <c r="CZA21" s="662"/>
      <c r="CZB21" s="662"/>
      <c r="CZC21" s="662"/>
      <c r="CZD21" s="662"/>
      <c r="CZE21" s="662"/>
      <c r="CZF21" s="662"/>
      <c r="CZG21" s="662"/>
      <c r="CZH21" s="662"/>
      <c r="CZI21" s="662"/>
      <c r="CZJ21" s="662"/>
      <c r="CZK21" s="662"/>
      <c r="CZL21" s="662"/>
      <c r="CZM21" s="662"/>
      <c r="CZN21" s="662"/>
      <c r="CZO21" s="662"/>
      <c r="CZP21" s="662"/>
      <c r="CZQ21" s="662"/>
      <c r="CZR21" s="662"/>
      <c r="CZS21" s="662"/>
      <c r="CZT21" s="662"/>
      <c r="CZU21" s="662"/>
      <c r="CZV21" s="662"/>
      <c r="CZW21" s="662"/>
      <c r="CZX21" s="662"/>
      <c r="CZY21" s="662"/>
      <c r="CZZ21" s="662"/>
      <c r="DAA21" s="662"/>
      <c r="DAB21" s="662"/>
      <c r="DAC21" s="662"/>
      <c r="DAD21" s="662"/>
      <c r="DAE21" s="662"/>
      <c r="DAF21" s="662"/>
      <c r="DAG21" s="662"/>
      <c r="DAH21" s="662"/>
      <c r="DAI21" s="662"/>
      <c r="DAJ21" s="662"/>
      <c r="DAK21" s="662"/>
      <c r="DAL21" s="662"/>
      <c r="DAM21" s="662"/>
      <c r="DAN21" s="662"/>
      <c r="DAO21" s="662"/>
      <c r="DAP21" s="662"/>
      <c r="DAQ21" s="662"/>
      <c r="DAR21" s="662"/>
      <c r="DAS21" s="662"/>
      <c r="DAT21" s="662"/>
      <c r="DAU21" s="662"/>
      <c r="DAV21" s="662"/>
      <c r="DAW21" s="662"/>
      <c r="DAX21" s="662"/>
      <c r="DAY21" s="662"/>
      <c r="DAZ21" s="662"/>
      <c r="DBA21" s="662"/>
      <c r="DBB21" s="662"/>
      <c r="DBC21" s="662"/>
      <c r="DBD21" s="662"/>
      <c r="DBE21" s="662"/>
      <c r="DBF21" s="662"/>
      <c r="DBG21" s="662"/>
      <c r="DBH21" s="662"/>
      <c r="DBI21" s="662"/>
      <c r="DBJ21" s="662"/>
      <c r="DBK21" s="662"/>
      <c r="DBL21" s="662"/>
      <c r="DBM21" s="662"/>
      <c r="DBN21" s="662"/>
      <c r="DBO21" s="662"/>
      <c r="DBP21" s="662"/>
      <c r="DBQ21" s="662"/>
      <c r="DBR21" s="662"/>
      <c r="DBS21" s="662"/>
      <c r="DBT21" s="662"/>
      <c r="DBU21" s="662"/>
      <c r="DBV21" s="662"/>
      <c r="DBW21" s="662"/>
      <c r="DBX21" s="662"/>
      <c r="DBY21" s="662"/>
      <c r="DBZ21" s="662"/>
      <c r="DCA21" s="662"/>
      <c r="DCB21" s="662"/>
      <c r="DCC21" s="662"/>
      <c r="DCD21" s="662"/>
      <c r="DCE21" s="662"/>
      <c r="DCF21" s="662"/>
      <c r="DCG21" s="662"/>
      <c r="DCH21" s="662"/>
      <c r="DCI21" s="662"/>
      <c r="DCJ21" s="662"/>
      <c r="DCK21" s="662"/>
      <c r="DCL21" s="662"/>
      <c r="DCM21" s="662"/>
      <c r="DCN21" s="662"/>
      <c r="DCO21" s="662"/>
      <c r="DCP21" s="662"/>
      <c r="DCQ21" s="662"/>
      <c r="DCR21" s="662"/>
      <c r="DCS21" s="662"/>
      <c r="DCT21" s="662"/>
      <c r="DCU21" s="662"/>
      <c r="DCV21" s="662"/>
      <c r="DCW21" s="662"/>
      <c r="DCX21" s="662"/>
      <c r="DCY21" s="662"/>
      <c r="DCZ21" s="662"/>
      <c r="DDA21" s="662"/>
      <c r="DDB21" s="662"/>
      <c r="DDC21" s="662"/>
      <c r="DDD21" s="662"/>
      <c r="DDE21" s="662"/>
      <c r="DDF21" s="662"/>
      <c r="DDG21" s="662"/>
      <c r="DDH21" s="662"/>
      <c r="DDI21" s="662"/>
      <c r="DDJ21" s="662"/>
      <c r="DDK21" s="662"/>
      <c r="DDL21" s="662"/>
      <c r="DDM21" s="662"/>
      <c r="DDN21" s="662"/>
      <c r="DDO21" s="662"/>
      <c r="DDP21" s="662"/>
      <c r="DDQ21" s="662"/>
      <c r="DDR21" s="662"/>
      <c r="DDS21" s="662"/>
      <c r="DDT21" s="662"/>
      <c r="DDU21" s="662"/>
      <c r="DDV21" s="662"/>
      <c r="DDW21" s="662"/>
      <c r="DDX21" s="662"/>
      <c r="DDY21" s="662"/>
      <c r="DDZ21" s="662"/>
      <c r="DEA21" s="662"/>
      <c r="DEB21" s="662"/>
      <c r="DEC21" s="662"/>
      <c r="DED21" s="662"/>
      <c r="DEE21" s="662"/>
      <c r="DEF21" s="662"/>
      <c r="DEG21" s="662"/>
      <c r="DEH21" s="662"/>
      <c r="DEI21" s="662"/>
      <c r="DEJ21" s="662"/>
      <c r="DEK21" s="662"/>
      <c r="DEL21" s="662"/>
      <c r="DEM21" s="662"/>
      <c r="DEN21" s="662"/>
      <c r="DEO21" s="662"/>
      <c r="DEP21" s="662"/>
      <c r="DEQ21" s="662"/>
      <c r="DER21" s="662"/>
      <c r="DES21" s="662"/>
      <c r="DET21" s="662"/>
      <c r="DEU21" s="662"/>
      <c r="DEV21" s="662"/>
      <c r="DEW21" s="662"/>
      <c r="DEX21" s="662"/>
      <c r="DEY21" s="662"/>
      <c r="DEZ21" s="662"/>
      <c r="DFA21" s="662"/>
      <c r="DFB21" s="662"/>
      <c r="DFC21" s="662"/>
      <c r="DFD21" s="662"/>
      <c r="DFE21" s="662"/>
      <c r="DFF21" s="662"/>
      <c r="DFG21" s="662"/>
      <c r="DFH21" s="662"/>
      <c r="DFI21" s="662"/>
      <c r="DFJ21" s="662"/>
      <c r="DFK21" s="662"/>
      <c r="DFL21" s="662"/>
      <c r="DFM21" s="662"/>
      <c r="DFN21" s="662"/>
      <c r="DFO21" s="662"/>
      <c r="DFP21" s="662"/>
      <c r="DFQ21" s="662"/>
      <c r="DFR21" s="662"/>
      <c r="DFS21" s="662"/>
      <c r="DFT21" s="662"/>
      <c r="DFU21" s="662"/>
      <c r="DFV21" s="662"/>
      <c r="DFW21" s="662"/>
      <c r="DFX21" s="662"/>
      <c r="DFY21" s="662"/>
      <c r="DFZ21" s="662"/>
      <c r="DGA21" s="662"/>
      <c r="DGB21" s="662"/>
      <c r="DGC21" s="662"/>
      <c r="DGD21" s="662"/>
      <c r="DGE21" s="662"/>
      <c r="DGF21" s="662"/>
      <c r="DGG21" s="662"/>
      <c r="DGH21" s="662"/>
      <c r="DGI21" s="662"/>
      <c r="DGJ21" s="662"/>
      <c r="DGK21" s="662"/>
      <c r="DGL21" s="662"/>
      <c r="DGM21" s="662"/>
      <c r="DGN21" s="662"/>
      <c r="DGO21" s="662"/>
      <c r="DGP21" s="662"/>
      <c r="DGQ21" s="662"/>
      <c r="DGR21" s="662"/>
      <c r="DGS21" s="662"/>
      <c r="DGT21" s="662"/>
      <c r="DGU21" s="662"/>
      <c r="DGV21" s="662"/>
      <c r="DGW21" s="662"/>
      <c r="DGX21" s="662"/>
      <c r="DGY21" s="662"/>
      <c r="DGZ21" s="662"/>
      <c r="DHA21" s="662"/>
      <c r="DHB21" s="662"/>
      <c r="DHC21" s="662"/>
      <c r="DHD21" s="662"/>
      <c r="DHE21" s="662"/>
      <c r="DHF21" s="662"/>
      <c r="DHG21" s="662"/>
      <c r="DHH21" s="662"/>
      <c r="DHI21" s="662"/>
      <c r="DHJ21" s="662"/>
      <c r="DHK21" s="662"/>
      <c r="DHL21" s="662"/>
      <c r="DHM21" s="662"/>
      <c r="DHN21" s="662"/>
      <c r="DHO21" s="662"/>
      <c r="DHP21" s="662"/>
      <c r="DHQ21" s="662"/>
      <c r="DHR21" s="662"/>
      <c r="DHS21" s="662"/>
      <c r="DHT21" s="662"/>
      <c r="DHU21" s="662"/>
      <c r="DHV21" s="662"/>
      <c r="DHW21" s="662"/>
      <c r="DHX21" s="662"/>
      <c r="DHY21" s="662"/>
      <c r="DHZ21" s="662"/>
      <c r="DIA21" s="662"/>
      <c r="DIB21" s="662"/>
      <c r="DIC21" s="662"/>
      <c r="DID21" s="662"/>
      <c r="DIE21" s="662"/>
      <c r="DIF21" s="662"/>
      <c r="DIG21" s="662"/>
      <c r="DIH21" s="662"/>
      <c r="DII21" s="662"/>
      <c r="DIJ21" s="662"/>
      <c r="DIK21" s="662"/>
      <c r="DIL21" s="662"/>
      <c r="DIM21" s="662"/>
      <c r="DIN21" s="662"/>
      <c r="DIO21" s="662"/>
      <c r="DIP21" s="662"/>
      <c r="DIQ21" s="662"/>
      <c r="DIR21" s="662"/>
      <c r="DIS21" s="662"/>
      <c r="DIT21" s="662"/>
      <c r="DIU21" s="662"/>
      <c r="DIV21" s="662"/>
      <c r="DIW21" s="662"/>
      <c r="DIX21" s="662"/>
      <c r="DIY21" s="662"/>
      <c r="DIZ21" s="662"/>
      <c r="DJA21" s="662"/>
      <c r="DJB21" s="662"/>
      <c r="DJC21" s="662"/>
      <c r="DJD21" s="662"/>
      <c r="DJE21" s="662"/>
      <c r="DJF21" s="662"/>
      <c r="DJG21" s="662"/>
      <c r="DJH21" s="662"/>
      <c r="DJI21" s="662"/>
      <c r="DJJ21" s="662"/>
      <c r="DJK21" s="662"/>
      <c r="DJL21" s="662"/>
      <c r="DJM21" s="662"/>
      <c r="DJN21" s="662"/>
      <c r="DJO21" s="662"/>
      <c r="DJP21" s="662"/>
      <c r="DJQ21" s="662"/>
      <c r="DJR21" s="662"/>
      <c r="DJS21" s="662"/>
      <c r="DJT21" s="662"/>
      <c r="DJU21" s="662"/>
      <c r="DJV21" s="662"/>
      <c r="DJW21" s="662"/>
      <c r="DJX21" s="662"/>
      <c r="DJY21" s="662"/>
      <c r="DJZ21" s="662"/>
      <c r="DKA21" s="662"/>
      <c r="DKB21" s="662"/>
      <c r="DKC21" s="662"/>
      <c r="DKD21" s="662"/>
      <c r="DKE21" s="662"/>
      <c r="DKF21" s="662"/>
      <c r="DKG21" s="662"/>
      <c r="DKH21" s="662"/>
      <c r="DKI21" s="662"/>
      <c r="DKJ21" s="662"/>
      <c r="DKK21" s="662"/>
      <c r="DKL21" s="662"/>
      <c r="DKM21" s="662"/>
      <c r="DKN21" s="662"/>
      <c r="DKO21" s="662"/>
      <c r="DKP21" s="662"/>
      <c r="DKQ21" s="662"/>
      <c r="DKR21" s="662"/>
      <c r="DKS21" s="662"/>
      <c r="DKT21" s="662"/>
      <c r="DKU21" s="662"/>
      <c r="DKV21" s="662"/>
      <c r="DKW21" s="662"/>
      <c r="DKX21" s="662"/>
      <c r="DKY21" s="662"/>
      <c r="DKZ21" s="662"/>
      <c r="DLA21" s="662"/>
      <c r="DLB21" s="662"/>
      <c r="DLC21" s="662"/>
      <c r="DLD21" s="662"/>
      <c r="DLE21" s="662"/>
      <c r="DLF21" s="662"/>
      <c r="DLG21" s="662"/>
      <c r="DLH21" s="662"/>
      <c r="DLI21" s="662"/>
      <c r="DLJ21" s="662"/>
      <c r="DLK21" s="662"/>
      <c r="DLL21" s="662"/>
      <c r="DLM21" s="662"/>
      <c r="DLN21" s="662"/>
      <c r="DLO21" s="662"/>
      <c r="DLP21" s="662"/>
      <c r="DLQ21" s="662"/>
      <c r="DLR21" s="662"/>
      <c r="DLS21" s="662"/>
      <c r="DLT21" s="662"/>
      <c r="DLU21" s="662"/>
      <c r="DLV21" s="662"/>
      <c r="DLW21" s="662"/>
      <c r="DLX21" s="662"/>
      <c r="DLY21" s="662"/>
      <c r="DLZ21" s="662"/>
      <c r="DMA21" s="662"/>
      <c r="DMB21" s="662"/>
      <c r="DMC21" s="662"/>
      <c r="DMD21" s="662"/>
      <c r="DME21" s="662"/>
      <c r="DMF21" s="662"/>
      <c r="DMG21" s="662"/>
      <c r="DMH21" s="662"/>
      <c r="DMI21" s="662"/>
      <c r="DMJ21" s="662"/>
      <c r="DMK21" s="662"/>
      <c r="DML21" s="662"/>
      <c r="DMM21" s="662"/>
      <c r="DMN21" s="662"/>
      <c r="DMO21" s="662"/>
      <c r="DMP21" s="662"/>
      <c r="DMQ21" s="662"/>
      <c r="DMR21" s="662"/>
      <c r="DMS21" s="662"/>
      <c r="DMT21" s="662"/>
      <c r="DMU21" s="662"/>
      <c r="DMV21" s="662"/>
      <c r="DMW21" s="662"/>
      <c r="DMX21" s="662"/>
      <c r="DMY21" s="662"/>
      <c r="DMZ21" s="662"/>
      <c r="DNA21" s="662"/>
      <c r="DNB21" s="662"/>
      <c r="DNC21" s="662"/>
      <c r="DND21" s="662"/>
      <c r="DNE21" s="662"/>
      <c r="DNF21" s="662"/>
      <c r="DNG21" s="662"/>
      <c r="DNH21" s="662"/>
      <c r="DNI21" s="662"/>
      <c r="DNJ21" s="662"/>
      <c r="DNK21" s="662"/>
      <c r="DNL21" s="662"/>
      <c r="DNM21" s="662"/>
      <c r="DNN21" s="662"/>
      <c r="DNO21" s="662"/>
      <c r="DNP21" s="662"/>
      <c r="DNQ21" s="662"/>
      <c r="DNR21" s="662"/>
      <c r="DNS21" s="662"/>
      <c r="DNT21" s="662"/>
      <c r="DNU21" s="662"/>
      <c r="DNV21" s="662"/>
      <c r="DNW21" s="662"/>
      <c r="DNX21" s="662"/>
      <c r="DNY21" s="662"/>
      <c r="DNZ21" s="662"/>
      <c r="DOA21" s="662"/>
      <c r="DOB21" s="662"/>
      <c r="DOC21" s="662"/>
      <c r="DOD21" s="662"/>
      <c r="DOE21" s="662"/>
      <c r="DOF21" s="662"/>
      <c r="DOG21" s="662"/>
      <c r="DOH21" s="662"/>
      <c r="DOI21" s="662"/>
      <c r="DOJ21" s="662"/>
      <c r="DOK21" s="662"/>
      <c r="DOL21" s="662"/>
      <c r="DOM21" s="662"/>
      <c r="DON21" s="662"/>
      <c r="DOO21" s="662"/>
      <c r="DOP21" s="662"/>
      <c r="DOQ21" s="662"/>
      <c r="DOR21" s="662"/>
      <c r="DOS21" s="662"/>
      <c r="DOT21" s="662"/>
      <c r="DOU21" s="662"/>
      <c r="DOV21" s="662"/>
      <c r="DOW21" s="662"/>
      <c r="DOX21" s="662"/>
      <c r="DOY21" s="662"/>
      <c r="DOZ21" s="662"/>
      <c r="DPA21" s="662"/>
      <c r="DPB21" s="662"/>
      <c r="DPC21" s="662"/>
      <c r="DPD21" s="662"/>
      <c r="DPE21" s="662"/>
      <c r="DPF21" s="662"/>
      <c r="DPG21" s="662"/>
      <c r="DPH21" s="662"/>
      <c r="DPI21" s="662"/>
      <c r="DPJ21" s="662"/>
      <c r="DPK21" s="662"/>
      <c r="DPL21" s="662"/>
      <c r="DPM21" s="662"/>
      <c r="DPN21" s="662"/>
      <c r="DPO21" s="662"/>
      <c r="DPP21" s="662"/>
      <c r="DPQ21" s="662"/>
      <c r="DPR21" s="662"/>
      <c r="DPS21" s="662"/>
      <c r="DPT21" s="662"/>
      <c r="DPU21" s="662"/>
      <c r="DPV21" s="662"/>
      <c r="DPW21" s="662"/>
      <c r="DPX21" s="662"/>
      <c r="DPY21" s="662"/>
      <c r="DPZ21" s="662"/>
      <c r="DQA21" s="662"/>
      <c r="DQB21" s="662"/>
      <c r="DQC21" s="662"/>
      <c r="DQD21" s="662"/>
      <c r="DQE21" s="662"/>
      <c r="DQF21" s="662"/>
      <c r="DQG21" s="662"/>
      <c r="DQH21" s="662"/>
      <c r="DQI21" s="662"/>
      <c r="DQJ21" s="662"/>
      <c r="DQK21" s="662"/>
      <c r="DQL21" s="662"/>
      <c r="DQM21" s="662"/>
      <c r="DQN21" s="662"/>
      <c r="DQO21" s="662"/>
      <c r="DQP21" s="662"/>
      <c r="DQQ21" s="662"/>
      <c r="DQR21" s="662"/>
      <c r="DQS21" s="662"/>
      <c r="DQT21" s="662"/>
      <c r="DQU21" s="662"/>
      <c r="DQV21" s="662"/>
      <c r="DQW21" s="662"/>
      <c r="DQX21" s="662"/>
      <c r="DQY21" s="662"/>
      <c r="DQZ21" s="662"/>
      <c r="DRA21" s="662"/>
      <c r="DRB21" s="662"/>
      <c r="DRC21" s="662"/>
      <c r="DRD21" s="662"/>
      <c r="DRE21" s="662"/>
      <c r="DRF21" s="662"/>
      <c r="DRG21" s="662"/>
      <c r="DRH21" s="662"/>
      <c r="DRI21" s="662"/>
      <c r="DRJ21" s="662"/>
      <c r="DRK21" s="662"/>
      <c r="DRL21" s="662"/>
      <c r="DRM21" s="662"/>
      <c r="DRN21" s="662"/>
      <c r="DRO21" s="662"/>
      <c r="DRP21" s="662"/>
      <c r="DRQ21" s="662"/>
      <c r="DRR21" s="662"/>
      <c r="DRS21" s="662"/>
      <c r="DRT21" s="662"/>
      <c r="DRU21" s="662"/>
      <c r="DRV21" s="662"/>
      <c r="DRW21" s="662"/>
      <c r="DRX21" s="662"/>
      <c r="DRY21" s="662"/>
      <c r="DRZ21" s="662"/>
      <c r="DSA21" s="662"/>
      <c r="DSB21" s="662"/>
      <c r="DSC21" s="662"/>
      <c r="DSD21" s="662"/>
      <c r="DSE21" s="662"/>
      <c r="DSF21" s="662"/>
      <c r="DSG21" s="662"/>
      <c r="DSH21" s="662"/>
      <c r="DSI21" s="662"/>
      <c r="DSJ21" s="662"/>
      <c r="DSK21" s="662"/>
      <c r="DSL21" s="662"/>
      <c r="DSM21" s="662"/>
      <c r="DSN21" s="662"/>
      <c r="DSO21" s="662"/>
      <c r="DSP21" s="662"/>
      <c r="DSQ21" s="662"/>
      <c r="DSR21" s="662"/>
      <c r="DSS21" s="662"/>
      <c r="DST21" s="662"/>
      <c r="DSU21" s="662"/>
      <c r="DSV21" s="662"/>
      <c r="DSW21" s="662"/>
      <c r="DSX21" s="662"/>
      <c r="DSY21" s="662"/>
      <c r="DSZ21" s="662"/>
      <c r="DTA21" s="662"/>
      <c r="DTB21" s="662"/>
      <c r="DTC21" s="662"/>
      <c r="DTD21" s="662"/>
      <c r="DTE21" s="662"/>
      <c r="DTF21" s="662"/>
      <c r="DTG21" s="662"/>
      <c r="DTH21" s="662"/>
      <c r="DTI21" s="662"/>
      <c r="DTJ21" s="662"/>
      <c r="DTK21" s="662"/>
      <c r="DTL21" s="662"/>
      <c r="DTM21" s="662"/>
      <c r="DTN21" s="662"/>
      <c r="DTO21" s="662"/>
      <c r="DTP21" s="662"/>
      <c r="DTQ21" s="662"/>
      <c r="DTR21" s="662"/>
      <c r="DTS21" s="662"/>
      <c r="DTT21" s="662"/>
      <c r="DTU21" s="662"/>
      <c r="DTV21" s="662"/>
      <c r="DTW21" s="662"/>
      <c r="DTX21" s="662"/>
      <c r="DTY21" s="662"/>
      <c r="DTZ21" s="662"/>
      <c r="DUA21" s="662"/>
      <c r="DUB21" s="662"/>
      <c r="DUC21" s="662"/>
      <c r="DUD21" s="662"/>
      <c r="DUE21" s="662"/>
      <c r="DUF21" s="662"/>
      <c r="DUG21" s="662"/>
      <c r="DUH21" s="662"/>
      <c r="DUI21" s="662"/>
      <c r="DUJ21" s="662"/>
      <c r="DUK21" s="662"/>
      <c r="DUL21" s="662"/>
      <c r="DUM21" s="662"/>
      <c r="DUN21" s="662"/>
      <c r="DUO21" s="662"/>
      <c r="DUP21" s="662"/>
      <c r="DUQ21" s="662"/>
      <c r="DUR21" s="662"/>
      <c r="DUS21" s="662"/>
      <c r="DUT21" s="662"/>
      <c r="DUU21" s="662"/>
      <c r="DUV21" s="662"/>
      <c r="DUW21" s="662"/>
      <c r="DUX21" s="662"/>
      <c r="DUY21" s="662"/>
      <c r="DUZ21" s="662"/>
      <c r="DVA21" s="662"/>
      <c r="DVB21" s="662"/>
      <c r="DVC21" s="662"/>
      <c r="DVD21" s="662"/>
      <c r="DVE21" s="662"/>
      <c r="DVF21" s="662"/>
      <c r="DVG21" s="662"/>
      <c r="DVH21" s="662"/>
      <c r="DVI21" s="662"/>
      <c r="DVJ21" s="662"/>
      <c r="DVK21" s="662"/>
      <c r="DVL21" s="662"/>
      <c r="DVM21" s="662"/>
      <c r="DVN21" s="662"/>
      <c r="DVO21" s="662"/>
      <c r="DVP21" s="662"/>
      <c r="DVQ21" s="662"/>
      <c r="DVR21" s="662"/>
      <c r="DVS21" s="662"/>
      <c r="DVT21" s="662"/>
      <c r="DVU21" s="662"/>
      <c r="DVV21" s="662"/>
      <c r="DVW21" s="662"/>
      <c r="DVX21" s="662"/>
      <c r="DVY21" s="662"/>
      <c r="DVZ21" s="662"/>
      <c r="DWA21" s="662"/>
      <c r="DWB21" s="662"/>
      <c r="DWC21" s="662"/>
      <c r="DWD21" s="662"/>
      <c r="DWE21" s="662"/>
      <c r="DWF21" s="662"/>
      <c r="DWG21" s="662"/>
      <c r="DWH21" s="662"/>
      <c r="DWI21" s="662"/>
      <c r="DWJ21" s="662"/>
      <c r="DWK21" s="662"/>
      <c r="DWL21" s="662"/>
      <c r="DWM21" s="662"/>
      <c r="DWN21" s="662"/>
      <c r="DWO21" s="662"/>
      <c r="DWP21" s="662"/>
      <c r="DWQ21" s="662"/>
      <c r="DWR21" s="662"/>
      <c r="DWS21" s="662"/>
      <c r="DWT21" s="662"/>
      <c r="DWU21" s="662"/>
      <c r="DWV21" s="662"/>
      <c r="DWW21" s="662"/>
      <c r="DWX21" s="662"/>
      <c r="DWY21" s="662"/>
      <c r="DWZ21" s="662"/>
      <c r="DXA21" s="662"/>
      <c r="DXB21" s="662"/>
      <c r="DXC21" s="662"/>
      <c r="DXD21" s="662"/>
      <c r="DXE21" s="662"/>
      <c r="DXF21" s="662"/>
      <c r="DXG21" s="662"/>
      <c r="DXH21" s="662"/>
      <c r="DXI21" s="662"/>
      <c r="DXJ21" s="662"/>
      <c r="DXK21" s="662"/>
      <c r="DXL21" s="662"/>
      <c r="DXM21" s="662"/>
      <c r="DXN21" s="662"/>
      <c r="DXO21" s="662"/>
      <c r="DXP21" s="662"/>
      <c r="DXQ21" s="662"/>
      <c r="DXR21" s="662"/>
      <c r="DXS21" s="662"/>
      <c r="DXT21" s="662"/>
      <c r="DXU21" s="662"/>
      <c r="DXV21" s="662"/>
      <c r="DXW21" s="662"/>
      <c r="DXX21" s="662"/>
      <c r="DXY21" s="662"/>
      <c r="DXZ21" s="662"/>
      <c r="DYA21" s="662"/>
      <c r="DYB21" s="662"/>
      <c r="DYC21" s="662"/>
      <c r="DYD21" s="662"/>
      <c r="DYE21" s="662"/>
      <c r="DYF21" s="662"/>
      <c r="DYG21" s="662"/>
      <c r="DYH21" s="662"/>
      <c r="DYI21" s="662"/>
      <c r="DYJ21" s="662"/>
      <c r="DYK21" s="662"/>
      <c r="DYL21" s="662"/>
      <c r="DYM21" s="662"/>
      <c r="DYN21" s="662"/>
      <c r="DYO21" s="662"/>
      <c r="DYP21" s="662"/>
      <c r="DYQ21" s="662"/>
      <c r="DYR21" s="662"/>
      <c r="DYS21" s="662"/>
      <c r="DYT21" s="662"/>
      <c r="DYU21" s="662"/>
      <c r="DYV21" s="662"/>
      <c r="DYW21" s="662"/>
      <c r="DYX21" s="662"/>
      <c r="DYY21" s="662"/>
      <c r="DYZ21" s="662"/>
      <c r="DZA21" s="662"/>
      <c r="DZB21" s="662"/>
      <c r="DZC21" s="662"/>
      <c r="DZD21" s="662"/>
      <c r="DZE21" s="662"/>
      <c r="DZF21" s="662"/>
      <c r="DZG21" s="662"/>
      <c r="DZH21" s="662"/>
      <c r="DZI21" s="662"/>
      <c r="DZJ21" s="662"/>
      <c r="DZK21" s="662"/>
      <c r="DZL21" s="662"/>
      <c r="DZM21" s="662"/>
      <c r="DZN21" s="662"/>
      <c r="DZO21" s="662"/>
      <c r="DZP21" s="662"/>
      <c r="DZQ21" s="662"/>
      <c r="DZR21" s="662"/>
      <c r="DZS21" s="662"/>
      <c r="DZT21" s="662"/>
      <c r="DZU21" s="662"/>
      <c r="DZV21" s="662"/>
      <c r="DZW21" s="662"/>
      <c r="DZX21" s="662"/>
      <c r="DZY21" s="662"/>
      <c r="DZZ21" s="662"/>
      <c r="EAA21" s="662"/>
      <c r="EAB21" s="662"/>
      <c r="EAC21" s="662"/>
      <c r="EAD21" s="662"/>
      <c r="EAE21" s="662"/>
      <c r="EAF21" s="662"/>
      <c r="EAG21" s="662"/>
      <c r="EAH21" s="662"/>
      <c r="EAI21" s="662"/>
      <c r="EAJ21" s="662"/>
      <c r="EAK21" s="662"/>
      <c r="EAL21" s="662"/>
      <c r="EAM21" s="662"/>
      <c r="EAN21" s="662"/>
      <c r="EAO21" s="662"/>
      <c r="EAP21" s="662"/>
      <c r="EAQ21" s="662"/>
      <c r="EAR21" s="662"/>
      <c r="EAS21" s="662"/>
      <c r="EAT21" s="662"/>
      <c r="EAU21" s="662"/>
      <c r="EAV21" s="662"/>
      <c r="EAW21" s="662"/>
      <c r="EAX21" s="662"/>
      <c r="EAY21" s="662"/>
      <c r="EAZ21" s="662"/>
      <c r="EBA21" s="662"/>
      <c r="EBB21" s="662"/>
      <c r="EBC21" s="662"/>
      <c r="EBD21" s="662"/>
      <c r="EBE21" s="662"/>
      <c r="EBF21" s="662"/>
      <c r="EBG21" s="662"/>
      <c r="EBH21" s="662"/>
      <c r="EBI21" s="662"/>
      <c r="EBJ21" s="662"/>
      <c r="EBK21" s="662"/>
      <c r="EBL21" s="662"/>
      <c r="EBM21" s="662"/>
      <c r="EBN21" s="662"/>
      <c r="EBO21" s="662"/>
      <c r="EBP21" s="662"/>
      <c r="EBQ21" s="662"/>
      <c r="EBR21" s="662"/>
      <c r="EBS21" s="662"/>
      <c r="EBT21" s="662"/>
      <c r="EBU21" s="662"/>
      <c r="EBV21" s="662"/>
      <c r="EBW21" s="662"/>
      <c r="EBX21" s="662"/>
      <c r="EBY21" s="662"/>
      <c r="EBZ21" s="662"/>
      <c r="ECA21" s="662"/>
      <c r="ECB21" s="662"/>
      <c r="ECC21" s="662"/>
      <c r="ECD21" s="662"/>
      <c r="ECE21" s="662"/>
      <c r="ECF21" s="662"/>
      <c r="ECG21" s="662"/>
      <c r="ECH21" s="662"/>
      <c r="ECI21" s="662"/>
      <c r="ECJ21" s="662"/>
      <c r="ECK21" s="662"/>
      <c r="ECL21" s="662"/>
      <c r="ECM21" s="662"/>
      <c r="ECN21" s="662"/>
      <c r="ECO21" s="662"/>
      <c r="ECP21" s="662"/>
      <c r="ECQ21" s="662"/>
      <c r="ECR21" s="662"/>
      <c r="ECS21" s="662"/>
      <c r="ECT21" s="662"/>
      <c r="ECU21" s="662"/>
      <c r="ECV21" s="662"/>
      <c r="ECW21" s="662"/>
      <c r="ECX21" s="662"/>
      <c r="ECY21" s="662"/>
      <c r="ECZ21" s="662"/>
      <c r="EDA21" s="662"/>
      <c r="EDB21" s="662"/>
      <c r="EDC21" s="662"/>
      <c r="EDD21" s="662"/>
      <c r="EDE21" s="662"/>
      <c r="EDF21" s="662"/>
      <c r="EDG21" s="662"/>
      <c r="EDH21" s="662"/>
      <c r="EDI21" s="662"/>
      <c r="EDJ21" s="662"/>
      <c r="EDK21" s="662"/>
      <c r="EDL21" s="662"/>
      <c r="EDM21" s="662"/>
      <c r="EDN21" s="662"/>
      <c r="EDO21" s="662"/>
      <c r="EDP21" s="662"/>
      <c r="EDQ21" s="662"/>
      <c r="EDR21" s="662"/>
      <c r="EDS21" s="662"/>
      <c r="EDT21" s="662"/>
      <c r="EDU21" s="662"/>
      <c r="EDV21" s="662"/>
      <c r="EDW21" s="662"/>
      <c r="EDX21" s="662"/>
      <c r="EDY21" s="662"/>
      <c r="EDZ21" s="662"/>
      <c r="EEA21" s="662"/>
      <c r="EEB21" s="662"/>
      <c r="EEC21" s="662"/>
      <c r="EED21" s="662"/>
      <c r="EEE21" s="662"/>
      <c r="EEF21" s="662"/>
      <c r="EEG21" s="662"/>
      <c r="EEH21" s="662"/>
      <c r="EEI21" s="662"/>
      <c r="EEJ21" s="662"/>
      <c r="EEK21" s="662"/>
      <c r="EEL21" s="662"/>
      <c r="EEM21" s="662"/>
      <c r="EEN21" s="662"/>
      <c r="EEO21" s="662"/>
      <c r="EEP21" s="662"/>
      <c r="EEQ21" s="662"/>
      <c r="EER21" s="662"/>
      <c r="EES21" s="662"/>
      <c r="EET21" s="662"/>
      <c r="EEU21" s="662"/>
      <c r="EEV21" s="662"/>
      <c r="EEW21" s="662"/>
      <c r="EEX21" s="662"/>
      <c r="EEY21" s="662"/>
      <c r="EEZ21" s="662"/>
      <c r="EFA21" s="662"/>
      <c r="EFB21" s="662"/>
      <c r="EFC21" s="662"/>
      <c r="EFD21" s="662"/>
      <c r="EFE21" s="662"/>
      <c r="EFF21" s="662"/>
      <c r="EFG21" s="662"/>
      <c r="EFH21" s="662"/>
      <c r="EFI21" s="662"/>
      <c r="EFJ21" s="662"/>
      <c r="EFK21" s="662"/>
      <c r="EFL21" s="662"/>
      <c r="EFM21" s="662"/>
      <c r="EFN21" s="662"/>
      <c r="EFO21" s="662"/>
      <c r="EFP21" s="662"/>
      <c r="EFQ21" s="662"/>
      <c r="EFR21" s="662"/>
      <c r="EFS21" s="662"/>
      <c r="EFT21" s="662"/>
      <c r="EFU21" s="662"/>
      <c r="EFV21" s="662"/>
      <c r="EFW21" s="662"/>
      <c r="EFX21" s="662"/>
      <c r="EFY21" s="662"/>
      <c r="EFZ21" s="662"/>
      <c r="EGA21" s="662"/>
      <c r="EGB21" s="662"/>
      <c r="EGC21" s="662"/>
      <c r="EGD21" s="662"/>
      <c r="EGE21" s="662"/>
      <c r="EGF21" s="662"/>
      <c r="EGG21" s="662"/>
      <c r="EGH21" s="662"/>
      <c r="EGI21" s="662"/>
      <c r="EGJ21" s="662"/>
      <c r="EGK21" s="662"/>
      <c r="EGL21" s="662"/>
      <c r="EGM21" s="662"/>
      <c r="EGN21" s="662"/>
      <c r="EGO21" s="662"/>
      <c r="EGP21" s="662"/>
      <c r="EGQ21" s="662"/>
      <c r="EGR21" s="662"/>
      <c r="EGS21" s="662"/>
      <c r="EGT21" s="662"/>
      <c r="EGU21" s="662"/>
      <c r="EGV21" s="662"/>
      <c r="EGW21" s="662"/>
      <c r="EGX21" s="662"/>
      <c r="EGY21" s="662"/>
      <c r="EGZ21" s="662"/>
      <c r="EHA21" s="662"/>
      <c r="EHB21" s="662"/>
      <c r="EHC21" s="662"/>
      <c r="EHD21" s="662"/>
      <c r="EHE21" s="662"/>
      <c r="EHF21" s="662"/>
      <c r="EHG21" s="662"/>
      <c r="EHH21" s="662"/>
      <c r="EHI21" s="662"/>
      <c r="EHJ21" s="662"/>
      <c r="EHK21" s="662"/>
      <c r="EHL21" s="662"/>
      <c r="EHM21" s="662"/>
      <c r="EHN21" s="662"/>
      <c r="EHO21" s="662"/>
      <c r="EHP21" s="662"/>
      <c r="EHQ21" s="662"/>
      <c r="EHR21" s="662"/>
      <c r="EHS21" s="662"/>
      <c r="EHT21" s="662"/>
      <c r="EHU21" s="662"/>
      <c r="EHV21" s="662"/>
      <c r="EHW21" s="662"/>
      <c r="EHX21" s="662"/>
      <c r="EHY21" s="662"/>
      <c r="EHZ21" s="662"/>
      <c r="EIA21" s="662"/>
      <c r="EIB21" s="662"/>
      <c r="EIC21" s="662"/>
      <c r="EID21" s="662"/>
      <c r="EIE21" s="662"/>
      <c r="EIF21" s="662"/>
      <c r="EIG21" s="662"/>
      <c r="EIH21" s="662"/>
      <c r="EII21" s="662"/>
      <c r="EIJ21" s="662"/>
      <c r="EIK21" s="662"/>
      <c r="EIL21" s="662"/>
      <c r="EIM21" s="662"/>
      <c r="EIN21" s="662"/>
      <c r="EIO21" s="662"/>
      <c r="EIP21" s="662"/>
      <c r="EIQ21" s="662"/>
      <c r="EIR21" s="662"/>
      <c r="EIS21" s="662"/>
      <c r="EIT21" s="662"/>
      <c r="EIU21" s="662"/>
      <c r="EIV21" s="662"/>
      <c r="EIW21" s="662"/>
      <c r="EIX21" s="662"/>
      <c r="EIY21" s="662"/>
      <c r="EIZ21" s="662"/>
      <c r="EJA21" s="662"/>
      <c r="EJB21" s="662"/>
      <c r="EJC21" s="662"/>
      <c r="EJD21" s="662"/>
      <c r="EJE21" s="662"/>
      <c r="EJF21" s="662"/>
      <c r="EJG21" s="662"/>
      <c r="EJH21" s="662"/>
      <c r="EJI21" s="662"/>
      <c r="EJJ21" s="662"/>
      <c r="EJK21" s="662"/>
      <c r="EJL21" s="662"/>
      <c r="EJM21" s="662"/>
      <c r="EJN21" s="662"/>
      <c r="EJO21" s="662"/>
      <c r="EJP21" s="662"/>
      <c r="EJQ21" s="662"/>
      <c r="EJR21" s="662"/>
      <c r="EJS21" s="662"/>
      <c r="EJT21" s="662"/>
      <c r="EJU21" s="662"/>
      <c r="EJV21" s="662"/>
      <c r="EJW21" s="662"/>
      <c r="EJX21" s="662"/>
      <c r="EJY21" s="662"/>
      <c r="EJZ21" s="662"/>
      <c r="EKA21" s="662"/>
      <c r="EKB21" s="662"/>
      <c r="EKC21" s="662"/>
      <c r="EKD21" s="662"/>
      <c r="EKE21" s="662"/>
      <c r="EKF21" s="662"/>
      <c r="EKG21" s="662"/>
      <c r="EKH21" s="662"/>
      <c r="EKI21" s="662"/>
      <c r="EKJ21" s="662"/>
      <c r="EKK21" s="662"/>
      <c r="EKL21" s="662"/>
      <c r="EKM21" s="662"/>
      <c r="EKN21" s="662"/>
      <c r="EKO21" s="662"/>
      <c r="EKP21" s="662"/>
      <c r="EKQ21" s="662"/>
      <c r="EKR21" s="662"/>
      <c r="EKS21" s="662"/>
      <c r="EKT21" s="662"/>
      <c r="EKU21" s="662"/>
      <c r="EKV21" s="662"/>
      <c r="EKW21" s="662"/>
      <c r="EKX21" s="662"/>
      <c r="EKY21" s="662"/>
      <c r="EKZ21" s="662"/>
      <c r="ELA21" s="662"/>
      <c r="ELB21" s="662"/>
      <c r="ELC21" s="662"/>
      <c r="ELD21" s="662"/>
      <c r="ELE21" s="662"/>
      <c r="ELF21" s="662"/>
      <c r="ELG21" s="662"/>
      <c r="ELH21" s="662"/>
      <c r="ELI21" s="662"/>
      <c r="ELJ21" s="662"/>
      <c r="ELK21" s="662"/>
      <c r="ELL21" s="662"/>
      <c r="ELM21" s="662"/>
      <c r="ELN21" s="662"/>
      <c r="ELO21" s="662"/>
      <c r="ELP21" s="662"/>
      <c r="ELQ21" s="662"/>
      <c r="ELR21" s="662"/>
      <c r="ELS21" s="662"/>
      <c r="ELT21" s="662"/>
      <c r="ELU21" s="662"/>
      <c r="ELV21" s="662"/>
      <c r="ELW21" s="662"/>
      <c r="ELX21" s="662"/>
      <c r="ELY21" s="662"/>
      <c r="ELZ21" s="662"/>
      <c r="EMA21" s="662"/>
      <c r="EMB21" s="662"/>
      <c r="EMC21" s="662"/>
      <c r="EMD21" s="662"/>
      <c r="EME21" s="662"/>
      <c r="EMF21" s="662"/>
      <c r="EMG21" s="662"/>
      <c r="EMH21" s="662"/>
      <c r="EMI21" s="662"/>
      <c r="EMJ21" s="662"/>
      <c r="EMK21" s="662"/>
      <c r="EML21" s="662"/>
      <c r="EMM21" s="662"/>
      <c r="EMN21" s="662"/>
      <c r="EMO21" s="662"/>
      <c r="EMP21" s="662"/>
      <c r="EMQ21" s="662"/>
      <c r="EMR21" s="662"/>
      <c r="EMS21" s="662"/>
      <c r="EMT21" s="662"/>
      <c r="EMU21" s="662"/>
      <c r="EMV21" s="662"/>
      <c r="EMW21" s="662"/>
      <c r="EMX21" s="662"/>
      <c r="EMY21" s="662"/>
      <c r="EMZ21" s="662"/>
      <c r="ENA21" s="662"/>
      <c r="ENB21" s="662"/>
      <c r="ENC21" s="662"/>
      <c r="END21" s="662"/>
      <c r="ENE21" s="662"/>
      <c r="ENF21" s="662"/>
      <c r="ENG21" s="662"/>
      <c r="ENH21" s="662"/>
      <c r="ENI21" s="662"/>
      <c r="ENJ21" s="662"/>
      <c r="ENK21" s="662"/>
      <c r="ENL21" s="662"/>
      <c r="ENM21" s="662"/>
      <c r="ENN21" s="662"/>
      <c r="ENO21" s="662"/>
      <c r="ENP21" s="662"/>
      <c r="ENQ21" s="662"/>
      <c r="ENR21" s="662"/>
      <c r="ENS21" s="662"/>
      <c r="ENT21" s="662"/>
      <c r="ENU21" s="662"/>
      <c r="ENV21" s="662"/>
      <c r="ENW21" s="662"/>
      <c r="ENX21" s="662"/>
      <c r="ENY21" s="662"/>
      <c r="ENZ21" s="662"/>
      <c r="EOA21" s="662"/>
      <c r="EOB21" s="662"/>
      <c r="EOC21" s="662"/>
      <c r="EOD21" s="662"/>
      <c r="EOE21" s="662"/>
      <c r="EOF21" s="662"/>
      <c r="EOG21" s="662"/>
      <c r="EOH21" s="662"/>
      <c r="EOI21" s="662"/>
      <c r="EOJ21" s="662"/>
      <c r="EOK21" s="662"/>
      <c r="EOL21" s="662"/>
      <c r="EOM21" s="662"/>
      <c r="EON21" s="662"/>
      <c r="EOO21" s="662"/>
      <c r="EOP21" s="662"/>
      <c r="EOQ21" s="662"/>
      <c r="EOR21" s="662"/>
      <c r="EOS21" s="662"/>
      <c r="EOT21" s="662"/>
      <c r="EOU21" s="662"/>
      <c r="EOV21" s="662"/>
      <c r="EOW21" s="662"/>
      <c r="EOX21" s="662"/>
      <c r="EOY21" s="662"/>
      <c r="EOZ21" s="662"/>
      <c r="EPA21" s="662"/>
      <c r="EPB21" s="662"/>
      <c r="EPC21" s="662"/>
      <c r="EPD21" s="662"/>
      <c r="EPE21" s="662"/>
      <c r="EPF21" s="662"/>
      <c r="EPG21" s="662"/>
      <c r="EPH21" s="662"/>
      <c r="EPI21" s="662"/>
      <c r="EPJ21" s="662"/>
      <c r="EPK21" s="662"/>
      <c r="EPL21" s="662"/>
      <c r="EPM21" s="662"/>
      <c r="EPN21" s="662"/>
      <c r="EPO21" s="662"/>
      <c r="EPP21" s="662"/>
      <c r="EPQ21" s="662"/>
      <c r="EPR21" s="662"/>
      <c r="EPS21" s="662"/>
      <c r="EPT21" s="662"/>
      <c r="EPU21" s="662"/>
      <c r="EPV21" s="662"/>
      <c r="EPW21" s="662"/>
      <c r="EPX21" s="662"/>
      <c r="EPY21" s="662"/>
      <c r="EPZ21" s="662"/>
      <c r="EQA21" s="662"/>
      <c r="EQB21" s="662"/>
      <c r="EQC21" s="662"/>
      <c r="EQD21" s="662"/>
      <c r="EQE21" s="662"/>
      <c r="EQF21" s="662"/>
      <c r="EQG21" s="662"/>
      <c r="EQH21" s="662"/>
      <c r="EQI21" s="662"/>
      <c r="EQJ21" s="662"/>
      <c r="EQK21" s="662"/>
      <c r="EQL21" s="662"/>
      <c r="EQM21" s="662"/>
      <c r="EQN21" s="662"/>
      <c r="EQO21" s="662"/>
      <c r="EQP21" s="662"/>
      <c r="EQQ21" s="662"/>
      <c r="EQR21" s="662"/>
      <c r="EQS21" s="662"/>
      <c r="EQT21" s="662"/>
      <c r="EQU21" s="662"/>
      <c r="EQV21" s="662"/>
      <c r="EQW21" s="662"/>
      <c r="EQX21" s="662"/>
      <c r="EQY21" s="662"/>
      <c r="EQZ21" s="662"/>
      <c r="ERA21" s="662"/>
      <c r="ERB21" s="662"/>
      <c r="ERC21" s="662"/>
      <c r="ERD21" s="662"/>
      <c r="ERE21" s="662"/>
      <c r="ERF21" s="662"/>
      <c r="ERG21" s="662"/>
      <c r="ERH21" s="662"/>
      <c r="ERI21" s="662"/>
      <c r="ERJ21" s="662"/>
      <c r="ERK21" s="662"/>
      <c r="ERL21" s="662"/>
      <c r="ERM21" s="662"/>
      <c r="ERN21" s="662"/>
      <c r="ERO21" s="662"/>
      <c r="ERP21" s="662"/>
      <c r="ERQ21" s="662"/>
      <c r="ERR21" s="662"/>
      <c r="ERS21" s="662"/>
      <c r="ERT21" s="662"/>
      <c r="ERU21" s="662"/>
      <c r="ERV21" s="662"/>
      <c r="ERW21" s="662"/>
      <c r="ERX21" s="662"/>
      <c r="ERY21" s="662"/>
      <c r="ERZ21" s="662"/>
      <c r="ESA21" s="662"/>
      <c r="ESB21" s="662"/>
      <c r="ESC21" s="662"/>
      <c r="ESD21" s="662"/>
      <c r="ESE21" s="662"/>
      <c r="ESF21" s="662"/>
      <c r="ESG21" s="662"/>
      <c r="ESH21" s="662"/>
      <c r="ESI21" s="662"/>
      <c r="ESJ21" s="662"/>
      <c r="ESK21" s="662"/>
      <c r="ESL21" s="662"/>
      <c r="ESM21" s="662"/>
      <c r="ESN21" s="662"/>
      <c r="ESO21" s="662"/>
      <c r="ESP21" s="662"/>
      <c r="ESQ21" s="662"/>
      <c r="ESR21" s="662"/>
      <c r="ESS21" s="662"/>
      <c r="EST21" s="662"/>
      <c r="ESU21" s="662"/>
      <c r="ESV21" s="662"/>
      <c r="ESW21" s="662"/>
      <c r="ESX21" s="662"/>
      <c r="ESY21" s="662"/>
      <c r="ESZ21" s="662"/>
      <c r="ETA21" s="662"/>
      <c r="ETB21" s="662"/>
      <c r="ETC21" s="662"/>
      <c r="ETD21" s="662"/>
      <c r="ETE21" s="662"/>
      <c r="ETF21" s="662"/>
      <c r="ETG21" s="662"/>
      <c r="ETH21" s="662"/>
      <c r="ETI21" s="662"/>
      <c r="ETJ21" s="662"/>
      <c r="ETK21" s="662"/>
      <c r="ETL21" s="662"/>
      <c r="ETM21" s="662"/>
      <c r="ETN21" s="662"/>
      <c r="ETO21" s="662"/>
      <c r="ETP21" s="662"/>
      <c r="ETQ21" s="662"/>
      <c r="ETR21" s="662"/>
      <c r="ETS21" s="662"/>
      <c r="ETT21" s="662"/>
      <c r="ETU21" s="662"/>
      <c r="ETV21" s="662"/>
      <c r="ETW21" s="662"/>
      <c r="ETX21" s="662"/>
      <c r="ETY21" s="662"/>
      <c r="ETZ21" s="662"/>
      <c r="EUA21" s="662"/>
      <c r="EUB21" s="662"/>
      <c r="EUC21" s="662"/>
      <c r="EUD21" s="662"/>
      <c r="EUE21" s="662"/>
      <c r="EUF21" s="662"/>
      <c r="EUG21" s="662"/>
      <c r="EUH21" s="662"/>
      <c r="EUI21" s="662"/>
      <c r="EUJ21" s="662"/>
      <c r="EUK21" s="662"/>
      <c r="EUL21" s="662"/>
      <c r="EUM21" s="662"/>
      <c r="EUN21" s="662"/>
      <c r="EUO21" s="662"/>
      <c r="EUP21" s="662"/>
      <c r="EUQ21" s="662"/>
      <c r="EUR21" s="662"/>
      <c r="EUS21" s="662"/>
      <c r="EUT21" s="662"/>
      <c r="EUU21" s="662"/>
      <c r="EUV21" s="662"/>
      <c r="EUW21" s="662"/>
      <c r="EUX21" s="662"/>
      <c r="EUY21" s="662"/>
      <c r="EUZ21" s="662"/>
      <c r="EVA21" s="662"/>
      <c r="EVB21" s="662"/>
      <c r="EVC21" s="662"/>
      <c r="EVD21" s="662"/>
      <c r="EVE21" s="662"/>
      <c r="EVF21" s="662"/>
      <c r="EVG21" s="662"/>
      <c r="EVH21" s="662"/>
      <c r="EVI21" s="662"/>
      <c r="EVJ21" s="662"/>
      <c r="EVK21" s="662"/>
      <c r="EVL21" s="662"/>
      <c r="EVM21" s="662"/>
      <c r="EVN21" s="662"/>
      <c r="EVO21" s="662"/>
      <c r="EVP21" s="662"/>
      <c r="EVQ21" s="662"/>
      <c r="EVR21" s="662"/>
      <c r="EVS21" s="662"/>
      <c r="EVT21" s="662"/>
      <c r="EVU21" s="662"/>
      <c r="EVV21" s="662"/>
      <c r="EVW21" s="662"/>
      <c r="EVX21" s="662"/>
      <c r="EVY21" s="662"/>
      <c r="EVZ21" s="662"/>
      <c r="EWA21" s="662"/>
      <c r="EWB21" s="662"/>
      <c r="EWC21" s="662"/>
      <c r="EWD21" s="662"/>
      <c r="EWE21" s="662"/>
      <c r="EWF21" s="662"/>
      <c r="EWG21" s="662"/>
      <c r="EWH21" s="662"/>
      <c r="EWI21" s="662"/>
      <c r="EWJ21" s="662"/>
      <c r="EWK21" s="662"/>
      <c r="EWL21" s="662"/>
      <c r="EWM21" s="662"/>
      <c r="EWN21" s="662"/>
      <c r="EWO21" s="662"/>
      <c r="EWP21" s="662"/>
      <c r="EWQ21" s="662"/>
      <c r="EWR21" s="662"/>
      <c r="EWS21" s="662"/>
      <c r="EWT21" s="662"/>
      <c r="EWU21" s="662"/>
      <c r="EWV21" s="662"/>
      <c r="EWW21" s="662"/>
      <c r="EWX21" s="662"/>
      <c r="EWY21" s="662"/>
      <c r="EWZ21" s="662"/>
      <c r="EXA21" s="662"/>
      <c r="EXB21" s="662"/>
      <c r="EXC21" s="662"/>
      <c r="EXD21" s="662"/>
      <c r="EXE21" s="662"/>
      <c r="EXF21" s="662"/>
      <c r="EXG21" s="662"/>
      <c r="EXH21" s="662"/>
      <c r="EXI21" s="662"/>
      <c r="EXJ21" s="662"/>
      <c r="EXK21" s="662"/>
      <c r="EXL21" s="662"/>
      <c r="EXM21" s="662"/>
      <c r="EXN21" s="662"/>
      <c r="EXO21" s="662"/>
      <c r="EXP21" s="662"/>
      <c r="EXQ21" s="662"/>
      <c r="EXR21" s="662"/>
      <c r="EXS21" s="662"/>
      <c r="EXT21" s="662"/>
      <c r="EXU21" s="662"/>
      <c r="EXV21" s="662"/>
      <c r="EXW21" s="662"/>
      <c r="EXX21" s="662"/>
      <c r="EXY21" s="662"/>
      <c r="EXZ21" s="662"/>
      <c r="EYA21" s="662"/>
      <c r="EYB21" s="662"/>
      <c r="EYC21" s="662"/>
      <c r="EYD21" s="662"/>
      <c r="EYE21" s="662"/>
      <c r="EYF21" s="662"/>
      <c r="EYG21" s="662"/>
      <c r="EYH21" s="662"/>
      <c r="EYI21" s="662"/>
      <c r="EYJ21" s="662"/>
      <c r="EYK21" s="662"/>
      <c r="EYL21" s="662"/>
      <c r="EYM21" s="662"/>
      <c r="EYN21" s="662"/>
      <c r="EYO21" s="662"/>
      <c r="EYP21" s="662"/>
      <c r="EYQ21" s="662"/>
      <c r="EYR21" s="662"/>
      <c r="EYS21" s="662"/>
      <c r="EYT21" s="662"/>
      <c r="EYU21" s="662"/>
      <c r="EYV21" s="662"/>
      <c r="EYW21" s="662"/>
      <c r="EYX21" s="662"/>
      <c r="EYY21" s="662"/>
      <c r="EYZ21" s="662"/>
      <c r="EZA21" s="662"/>
      <c r="EZB21" s="662"/>
      <c r="EZC21" s="662"/>
      <c r="EZD21" s="662"/>
      <c r="EZE21" s="662"/>
      <c r="EZF21" s="662"/>
      <c r="EZG21" s="662"/>
      <c r="EZH21" s="662"/>
      <c r="EZI21" s="662"/>
      <c r="EZJ21" s="662"/>
      <c r="EZK21" s="662"/>
      <c r="EZL21" s="662"/>
      <c r="EZM21" s="662"/>
      <c r="EZN21" s="662"/>
      <c r="EZO21" s="662"/>
      <c r="EZP21" s="662"/>
      <c r="EZQ21" s="662"/>
      <c r="EZR21" s="662"/>
      <c r="EZS21" s="662"/>
      <c r="EZT21" s="662"/>
      <c r="EZU21" s="662"/>
      <c r="EZV21" s="662"/>
      <c r="EZW21" s="662"/>
      <c r="EZX21" s="662"/>
      <c r="EZY21" s="662"/>
      <c r="EZZ21" s="662"/>
      <c r="FAA21" s="662"/>
      <c r="FAB21" s="662"/>
      <c r="FAC21" s="662"/>
      <c r="FAD21" s="662"/>
      <c r="FAE21" s="662"/>
      <c r="FAF21" s="662"/>
      <c r="FAG21" s="662"/>
      <c r="FAH21" s="662"/>
      <c r="FAI21" s="662"/>
      <c r="FAJ21" s="662"/>
      <c r="FAK21" s="662"/>
      <c r="FAL21" s="662"/>
      <c r="FAM21" s="662"/>
      <c r="FAN21" s="662"/>
      <c r="FAO21" s="662"/>
      <c r="FAP21" s="662"/>
      <c r="FAQ21" s="662"/>
      <c r="FAR21" s="662"/>
      <c r="FAS21" s="662"/>
      <c r="FAT21" s="662"/>
      <c r="FAU21" s="662"/>
      <c r="FAV21" s="662"/>
      <c r="FAW21" s="662"/>
      <c r="FAX21" s="662"/>
      <c r="FAY21" s="662"/>
      <c r="FAZ21" s="662"/>
      <c r="FBA21" s="662"/>
      <c r="FBB21" s="662"/>
      <c r="FBC21" s="662"/>
      <c r="FBD21" s="662"/>
      <c r="FBE21" s="662"/>
      <c r="FBF21" s="662"/>
      <c r="FBG21" s="662"/>
      <c r="FBH21" s="662"/>
      <c r="FBI21" s="662"/>
      <c r="FBJ21" s="662"/>
      <c r="FBK21" s="662"/>
      <c r="FBL21" s="662"/>
      <c r="FBM21" s="662"/>
      <c r="FBN21" s="662"/>
      <c r="FBO21" s="662"/>
      <c r="FBP21" s="662"/>
      <c r="FBQ21" s="662"/>
      <c r="FBR21" s="662"/>
      <c r="FBS21" s="662"/>
      <c r="FBT21" s="662"/>
      <c r="FBU21" s="662"/>
      <c r="FBV21" s="662"/>
      <c r="FBW21" s="662"/>
      <c r="FBX21" s="662"/>
      <c r="FBY21" s="662"/>
      <c r="FBZ21" s="662"/>
      <c r="FCA21" s="662"/>
      <c r="FCB21" s="662"/>
      <c r="FCC21" s="662"/>
      <c r="FCD21" s="662"/>
      <c r="FCE21" s="662"/>
      <c r="FCF21" s="662"/>
      <c r="FCG21" s="662"/>
      <c r="FCH21" s="662"/>
      <c r="FCI21" s="662"/>
      <c r="FCJ21" s="662"/>
      <c r="FCK21" s="662"/>
      <c r="FCL21" s="662"/>
      <c r="FCM21" s="662"/>
      <c r="FCN21" s="662"/>
      <c r="FCO21" s="662"/>
      <c r="FCP21" s="662"/>
      <c r="FCQ21" s="662"/>
      <c r="FCR21" s="662"/>
      <c r="FCS21" s="662"/>
      <c r="FCT21" s="662"/>
      <c r="FCU21" s="662"/>
      <c r="FCV21" s="662"/>
      <c r="FCW21" s="662"/>
      <c r="FCX21" s="662"/>
      <c r="FCY21" s="662"/>
      <c r="FCZ21" s="662"/>
      <c r="FDA21" s="662"/>
      <c r="FDB21" s="662"/>
      <c r="FDC21" s="662"/>
      <c r="FDD21" s="662"/>
      <c r="FDE21" s="662"/>
      <c r="FDF21" s="662"/>
      <c r="FDG21" s="662"/>
      <c r="FDH21" s="662"/>
      <c r="FDI21" s="662"/>
      <c r="FDJ21" s="662"/>
      <c r="FDK21" s="662"/>
      <c r="FDL21" s="662"/>
      <c r="FDM21" s="662"/>
      <c r="FDN21" s="662"/>
      <c r="FDO21" s="662"/>
      <c r="FDP21" s="662"/>
      <c r="FDQ21" s="662"/>
      <c r="FDR21" s="662"/>
      <c r="FDS21" s="662"/>
      <c r="FDT21" s="662"/>
      <c r="FDU21" s="662"/>
      <c r="FDV21" s="662"/>
      <c r="FDW21" s="662"/>
      <c r="FDX21" s="662"/>
      <c r="FDY21" s="662"/>
      <c r="FDZ21" s="662"/>
      <c r="FEA21" s="662"/>
      <c r="FEB21" s="662"/>
      <c r="FEC21" s="662"/>
      <c r="FED21" s="662"/>
      <c r="FEE21" s="662"/>
      <c r="FEF21" s="662"/>
      <c r="FEG21" s="662"/>
      <c r="FEH21" s="662"/>
      <c r="FEI21" s="662"/>
      <c r="FEJ21" s="662"/>
      <c r="FEK21" s="662"/>
      <c r="FEL21" s="662"/>
      <c r="FEM21" s="662"/>
      <c r="FEN21" s="662"/>
      <c r="FEO21" s="662"/>
      <c r="FEP21" s="662"/>
      <c r="FEQ21" s="662"/>
      <c r="FER21" s="662"/>
      <c r="FES21" s="662"/>
      <c r="FET21" s="662"/>
      <c r="FEU21" s="662"/>
      <c r="FEV21" s="662"/>
      <c r="FEW21" s="662"/>
      <c r="FEX21" s="662"/>
      <c r="FEY21" s="662"/>
      <c r="FEZ21" s="662"/>
      <c r="FFA21" s="662"/>
      <c r="FFB21" s="662"/>
      <c r="FFC21" s="662"/>
      <c r="FFD21" s="662"/>
      <c r="FFE21" s="662"/>
      <c r="FFF21" s="662"/>
      <c r="FFG21" s="662"/>
      <c r="FFH21" s="662"/>
      <c r="FFI21" s="662"/>
      <c r="FFJ21" s="662"/>
      <c r="FFK21" s="662"/>
      <c r="FFL21" s="662"/>
      <c r="FFM21" s="662"/>
      <c r="FFN21" s="662"/>
      <c r="FFO21" s="662"/>
      <c r="FFP21" s="662"/>
      <c r="FFQ21" s="662"/>
      <c r="FFR21" s="662"/>
      <c r="FFS21" s="662"/>
      <c r="FFT21" s="662"/>
      <c r="FFU21" s="662"/>
      <c r="FFV21" s="662"/>
      <c r="FFW21" s="662"/>
      <c r="FFX21" s="662"/>
      <c r="FFY21" s="662"/>
      <c r="FFZ21" s="662"/>
      <c r="FGA21" s="662"/>
      <c r="FGB21" s="662"/>
      <c r="FGC21" s="662"/>
      <c r="FGD21" s="662"/>
      <c r="FGE21" s="662"/>
      <c r="FGF21" s="662"/>
      <c r="FGG21" s="662"/>
      <c r="FGH21" s="662"/>
      <c r="FGI21" s="662"/>
      <c r="FGJ21" s="662"/>
      <c r="FGK21" s="662"/>
      <c r="FGL21" s="662"/>
      <c r="FGM21" s="662"/>
      <c r="FGN21" s="662"/>
      <c r="FGO21" s="662"/>
      <c r="FGP21" s="662"/>
      <c r="FGQ21" s="662"/>
      <c r="FGR21" s="662"/>
      <c r="FGS21" s="662"/>
      <c r="FGT21" s="662"/>
      <c r="FGU21" s="662"/>
      <c r="FGV21" s="662"/>
      <c r="FGW21" s="662"/>
      <c r="FGX21" s="662"/>
      <c r="FGY21" s="662"/>
      <c r="FGZ21" s="662"/>
      <c r="FHA21" s="662"/>
      <c r="FHB21" s="662"/>
      <c r="FHC21" s="662"/>
      <c r="FHD21" s="662"/>
      <c r="FHE21" s="662"/>
      <c r="FHF21" s="662"/>
      <c r="FHG21" s="662"/>
      <c r="FHH21" s="662"/>
      <c r="FHI21" s="662"/>
      <c r="FHJ21" s="662"/>
      <c r="FHK21" s="662"/>
      <c r="FHL21" s="662"/>
      <c r="FHM21" s="662"/>
      <c r="FHN21" s="662"/>
      <c r="FHO21" s="662"/>
      <c r="FHP21" s="662"/>
      <c r="FHQ21" s="662"/>
      <c r="FHR21" s="662"/>
      <c r="FHS21" s="662"/>
      <c r="FHT21" s="662"/>
      <c r="FHU21" s="662"/>
      <c r="FHV21" s="662"/>
      <c r="FHW21" s="662"/>
      <c r="FHX21" s="662"/>
      <c r="FHY21" s="662"/>
      <c r="FHZ21" s="662"/>
      <c r="FIA21" s="662"/>
      <c r="FIB21" s="662"/>
      <c r="FIC21" s="662"/>
      <c r="FID21" s="662"/>
      <c r="FIE21" s="662"/>
      <c r="FIF21" s="662"/>
      <c r="FIG21" s="662"/>
      <c r="FIH21" s="662"/>
      <c r="FII21" s="662"/>
      <c r="FIJ21" s="662"/>
      <c r="FIK21" s="662"/>
      <c r="FIL21" s="662"/>
      <c r="FIM21" s="662"/>
      <c r="FIN21" s="662"/>
      <c r="FIO21" s="662"/>
      <c r="FIP21" s="662"/>
      <c r="FIQ21" s="662"/>
      <c r="FIR21" s="662"/>
      <c r="FIS21" s="662"/>
      <c r="FIT21" s="662"/>
      <c r="FIU21" s="662"/>
      <c r="FIV21" s="662"/>
      <c r="FIW21" s="662"/>
      <c r="FIX21" s="662"/>
      <c r="FIY21" s="662"/>
      <c r="FIZ21" s="662"/>
      <c r="FJA21" s="662"/>
      <c r="FJB21" s="662"/>
      <c r="FJC21" s="662"/>
      <c r="FJD21" s="662"/>
      <c r="FJE21" s="662"/>
      <c r="FJF21" s="662"/>
      <c r="FJG21" s="662"/>
      <c r="FJH21" s="662"/>
      <c r="FJI21" s="662"/>
      <c r="FJJ21" s="662"/>
      <c r="FJK21" s="662"/>
      <c r="FJL21" s="662"/>
      <c r="FJM21" s="662"/>
      <c r="FJN21" s="662"/>
      <c r="FJO21" s="662"/>
      <c r="FJP21" s="662"/>
      <c r="FJQ21" s="662"/>
      <c r="FJR21" s="662"/>
      <c r="FJS21" s="662"/>
      <c r="FJT21" s="662"/>
      <c r="FJU21" s="662"/>
      <c r="FJV21" s="662"/>
      <c r="FJW21" s="662"/>
      <c r="FJX21" s="662"/>
      <c r="FJY21" s="662"/>
      <c r="FJZ21" s="662"/>
      <c r="FKA21" s="662"/>
      <c r="FKB21" s="662"/>
      <c r="FKC21" s="662"/>
      <c r="FKD21" s="662"/>
      <c r="FKE21" s="662"/>
      <c r="FKF21" s="662"/>
      <c r="FKG21" s="662"/>
      <c r="FKH21" s="662"/>
      <c r="FKI21" s="662"/>
      <c r="FKJ21" s="662"/>
      <c r="FKK21" s="662"/>
      <c r="FKL21" s="662"/>
      <c r="FKM21" s="662"/>
      <c r="FKN21" s="662"/>
      <c r="FKO21" s="662"/>
      <c r="FKP21" s="662"/>
      <c r="FKQ21" s="662"/>
      <c r="FKR21" s="662"/>
      <c r="FKS21" s="662"/>
      <c r="FKT21" s="662"/>
      <c r="FKU21" s="662"/>
      <c r="FKV21" s="662"/>
      <c r="FKW21" s="662"/>
      <c r="FKX21" s="662"/>
      <c r="FKY21" s="662"/>
      <c r="FKZ21" s="662"/>
      <c r="FLA21" s="662"/>
      <c r="FLB21" s="662"/>
      <c r="FLC21" s="662"/>
      <c r="FLD21" s="662"/>
      <c r="FLE21" s="662"/>
      <c r="FLF21" s="662"/>
      <c r="FLG21" s="662"/>
      <c r="FLH21" s="662"/>
      <c r="FLI21" s="662"/>
      <c r="FLJ21" s="662"/>
      <c r="FLK21" s="662"/>
      <c r="FLL21" s="662"/>
      <c r="FLM21" s="662"/>
      <c r="FLN21" s="662"/>
      <c r="FLO21" s="662"/>
      <c r="FLP21" s="662"/>
      <c r="FLQ21" s="662"/>
      <c r="FLR21" s="662"/>
      <c r="FLS21" s="662"/>
      <c r="FLT21" s="662"/>
      <c r="FLU21" s="662"/>
      <c r="FLV21" s="662"/>
      <c r="FLW21" s="662"/>
      <c r="FLX21" s="662"/>
      <c r="FLY21" s="662"/>
      <c r="FLZ21" s="662"/>
      <c r="FMA21" s="662"/>
      <c r="FMB21" s="662"/>
      <c r="FMC21" s="662"/>
      <c r="FMD21" s="662"/>
      <c r="FME21" s="662"/>
      <c r="FMF21" s="662"/>
      <c r="FMG21" s="662"/>
      <c r="FMH21" s="662"/>
      <c r="FMI21" s="662"/>
      <c r="FMJ21" s="662"/>
      <c r="FMK21" s="662"/>
      <c r="FML21" s="662"/>
      <c r="FMM21" s="662"/>
      <c r="FMN21" s="662"/>
      <c r="FMO21" s="662"/>
      <c r="FMP21" s="662"/>
      <c r="FMQ21" s="662"/>
      <c r="FMR21" s="662"/>
      <c r="FMS21" s="662"/>
      <c r="FMT21" s="662"/>
      <c r="FMU21" s="662"/>
      <c r="FMV21" s="662"/>
      <c r="FMW21" s="662"/>
      <c r="FMX21" s="662"/>
      <c r="FMY21" s="662"/>
      <c r="FMZ21" s="662"/>
      <c r="FNA21" s="662"/>
      <c r="FNB21" s="662"/>
      <c r="FNC21" s="662"/>
      <c r="FND21" s="662"/>
      <c r="FNE21" s="662"/>
      <c r="FNF21" s="662"/>
      <c r="FNG21" s="662"/>
      <c r="FNH21" s="662"/>
      <c r="FNI21" s="662"/>
      <c r="FNJ21" s="662"/>
      <c r="FNK21" s="662"/>
      <c r="FNL21" s="662"/>
      <c r="FNM21" s="662"/>
      <c r="FNN21" s="662"/>
      <c r="FNO21" s="662"/>
      <c r="FNP21" s="662"/>
      <c r="FNQ21" s="662"/>
      <c r="FNR21" s="662"/>
      <c r="FNS21" s="662"/>
      <c r="FNT21" s="662"/>
      <c r="FNU21" s="662"/>
      <c r="FNV21" s="662"/>
      <c r="FNW21" s="662"/>
      <c r="FNX21" s="662"/>
      <c r="FNY21" s="662"/>
      <c r="FNZ21" s="662"/>
      <c r="FOA21" s="662"/>
      <c r="FOB21" s="662"/>
      <c r="FOC21" s="662"/>
      <c r="FOD21" s="662"/>
      <c r="FOE21" s="662"/>
      <c r="FOF21" s="662"/>
      <c r="FOG21" s="662"/>
      <c r="FOH21" s="662"/>
      <c r="FOI21" s="662"/>
      <c r="FOJ21" s="662"/>
      <c r="FOK21" s="662"/>
      <c r="FOL21" s="662"/>
      <c r="FOM21" s="662"/>
      <c r="FON21" s="662"/>
      <c r="FOO21" s="662"/>
      <c r="FOP21" s="662"/>
      <c r="FOQ21" s="662"/>
      <c r="FOR21" s="662"/>
      <c r="FOS21" s="662"/>
      <c r="FOT21" s="662"/>
      <c r="FOU21" s="662"/>
      <c r="FOV21" s="662"/>
      <c r="FOW21" s="662"/>
      <c r="FOX21" s="662"/>
      <c r="FOY21" s="662"/>
      <c r="FOZ21" s="662"/>
      <c r="FPA21" s="662"/>
      <c r="FPB21" s="662"/>
      <c r="FPC21" s="662"/>
      <c r="FPD21" s="662"/>
      <c r="FPE21" s="662"/>
      <c r="FPF21" s="662"/>
      <c r="FPG21" s="662"/>
      <c r="FPH21" s="662"/>
      <c r="FPI21" s="662"/>
      <c r="FPJ21" s="662"/>
      <c r="FPK21" s="662"/>
      <c r="FPL21" s="662"/>
      <c r="FPM21" s="662"/>
      <c r="FPN21" s="662"/>
      <c r="FPO21" s="662"/>
      <c r="FPP21" s="662"/>
      <c r="FPQ21" s="662"/>
      <c r="FPR21" s="662"/>
      <c r="FPS21" s="662"/>
      <c r="FPT21" s="662"/>
      <c r="FPU21" s="662"/>
      <c r="FPV21" s="662"/>
      <c r="FPW21" s="662"/>
      <c r="FPX21" s="662"/>
      <c r="FPY21" s="662"/>
      <c r="FPZ21" s="662"/>
      <c r="FQA21" s="662"/>
      <c r="FQB21" s="662"/>
      <c r="FQC21" s="662"/>
      <c r="FQD21" s="662"/>
      <c r="FQE21" s="662"/>
      <c r="FQF21" s="662"/>
      <c r="FQG21" s="662"/>
      <c r="FQH21" s="662"/>
      <c r="FQI21" s="662"/>
      <c r="FQJ21" s="662"/>
      <c r="FQK21" s="662"/>
      <c r="FQL21" s="662"/>
      <c r="FQM21" s="662"/>
      <c r="FQN21" s="662"/>
      <c r="FQO21" s="662"/>
      <c r="FQP21" s="662"/>
      <c r="FQQ21" s="662"/>
      <c r="FQR21" s="662"/>
      <c r="FQS21" s="662"/>
      <c r="FQT21" s="662"/>
      <c r="FQU21" s="662"/>
      <c r="FQV21" s="662"/>
      <c r="FQW21" s="662"/>
      <c r="FQX21" s="662"/>
      <c r="FQY21" s="662"/>
      <c r="FQZ21" s="662"/>
      <c r="FRA21" s="662"/>
      <c r="FRB21" s="662"/>
      <c r="FRC21" s="662"/>
      <c r="FRD21" s="662"/>
      <c r="FRE21" s="662"/>
      <c r="FRF21" s="662"/>
      <c r="FRG21" s="662"/>
      <c r="FRH21" s="662"/>
      <c r="FRI21" s="662"/>
      <c r="FRJ21" s="662"/>
      <c r="FRK21" s="662"/>
      <c r="FRL21" s="662"/>
      <c r="FRM21" s="662"/>
      <c r="FRN21" s="662"/>
      <c r="FRO21" s="662"/>
      <c r="FRP21" s="662"/>
      <c r="FRQ21" s="662"/>
      <c r="FRR21" s="662"/>
      <c r="FRS21" s="662"/>
      <c r="FRT21" s="662"/>
      <c r="FRU21" s="662"/>
      <c r="FRV21" s="662"/>
      <c r="FRW21" s="662"/>
      <c r="FRX21" s="662"/>
      <c r="FRY21" s="662"/>
      <c r="FRZ21" s="662"/>
      <c r="FSA21" s="662"/>
      <c r="FSB21" s="662"/>
      <c r="FSC21" s="662"/>
      <c r="FSD21" s="662"/>
      <c r="FSE21" s="662"/>
      <c r="FSF21" s="662"/>
      <c r="FSG21" s="662"/>
      <c r="FSH21" s="662"/>
      <c r="FSI21" s="662"/>
      <c r="FSJ21" s="662"/>
      <c r="FSK21" s="662"/>
      <c r="FSL21" s="662"/>
      <c r="FSM21" s="662"/>
      <c r="FSN21" s="662"/>
      <c r="FSO21" s="662"/>
      <c r="FSP21" s="662"/>
      <c r="FSQ21" s="662"/>
      <c r="FSR21" s="662"/>
      <c r="FSS21" s="662"/>
      <c r="FST21" s="662"/>
      <c r="FSU21" s="662"/>
      <c r="FSV21" s="662"/>
      <c r="FSW21" s="662"/>
      <c r="FSX21" s="662"/>
      <c r="FSY21" s="662"/>
      <c r="FSZ21" s="662"/>
      <c r="FTA21" s="662"/>
      <c r="FTB21" s="662"/>
      <c r="FTC21" s="662"/>
      <c r="FTD21" s="662"/>
      <c r="FTE21" s="662"/>
      <c r="FTF21" s="662"/>
      <c r="FTG21" s="662"/>
      <c r="FTH21" s="662"/>
      <c r="FTI21" s="662"/>
      <c r="FTJ21" s="662"/>
      <c r="FTK21" s="662"/>
      <c r="FTL21" s="662"/>
      <c r="FTM21" s="662"/>
      <c r="FTN21" s="662"/>
      <c r="FTO21" s="662"/>
      <c r="FTP21" s="662"/>
      <c r="FTQ21" s="662"/>
      <c r="FTR21" s="662"/>
      <c r="FTS21" s="662"/>
      <c r="FTT21" s="662"/>
      <c r="FTU21" s="662"/>
      <c r="FTV21" s="662"/>
      <c r="FTW21" s="662"/>
      <c r="FTX21" s="662"/>
      <c r="FTY21" s="662"/>
      <c r="FTZ21" s="662"/>
      <c r="FUA21" s="662"/>
      <c r="FUB21" s="662"/>
      <c r="FUC21" s="662"/>
      <c r="FUD21" s="662"/>
      <c r="FUE21" s="662"/>
      <c r="FUF21" s="662"/>
      <c r="FUG21" s="662"/>
      <c r="FUH21" s="662"/>
      <c r="FUI21" s="662"/>
      <c r="FUJ21" s="662"/>
      <c r="FUK21" s="662"/>
      <c r="FUL21" s="662"/>
      <c r="FUM21" s="662"/>
      <c r="FUN21" s="662"/>
      <c r="FUO21" s="662"/>
      <c r="FUP21" s="662"/>
      <c r="FUQ21" s="662"/>
      <c r="FUR21" s="662"/>
      <c r="FUS21" s="662"/>
      <c r="FUT21" s="662"/>
      <c r="FUU21" s="662"/>
      <c r="FUV21" s="662"/>
      <c r="FUW21" s="662"/>
      <c r="FUX21" s="662"/>
      <c r="FUY21" s="662"/>
      <c r="FUZ21" s="662"/>
      <c r="FVA21" s="662"/>
      <c r="FVB21" s="662"/>
      <c r="FVC21" s="662"/>
      <c r="FVD21" s="662"/>
      <c r="FVE21" s="662"/>
      <c r="FVF21" s="662"/>
      <c r="FVG21" s="662"/>
      <c r="FVH21" s="662"/>
      <c r="FVI21" s="662"/>
      <c r="FVJ21" s="662"/>
      <c r="FVK21" s="662"/>
      <c r="FVL21" s="662"/>
      <c r="FVM21" s="662"/>
      <c r="FVN21" s="662"/>
      <c r="FVO21" s="662"/>
      <c r="FVP21" s="662"/>
      <c r="FVQ21" s="662"/>
      <c r="FVR21" s="662"/>
      <c r="FVS21" s="662"/>
      <c r="FVT21" s="662"/>
      <c r="FVU21" s="662"/>
      <c r="FVV21" s="662"/>
      <c r="FVW21" s="662"/>
      <c r="FVX21" s="662"/>
      <c r="FVY21" s="662"/>
      <c r="FVZ21" s="662"/>
      <c r="FWA21" s="662"/>
      <c r="FWB21" s="662"/>
      <c r="FWC21" s="662"/>
      <c r="FWD21" s="662"/>
      <c r="FWE21" s="662"/>
      <c r="FWF21" s="662"/>
      <c r="FWG21" s="662"/>
      <c r="FWH21" s="662"/>
      <c r="FWI21" s="662"/>
      <c r="FWJ21" s="662"/>
      <c r="FWK21" s="662"/>
      <c r="FWL21" s="662"/>
      <c r="FWM21" s="662"/>
      <c r="FWN21" s="662"/>
      <c r="FWO21" s="662"/>
      <c r="FWP21" s="662"/>
      <c r="FWQ21" s="662"/>
      <c r="FWR21" s="662"/>
      <c r="FWS21" s="662"/>
      <c r="FWT21" s="662"/>
      <c r="FWU21" s="662"/>
      <c r="FWV21" s="662"/>
      <c r="FWW21" s="662"/>
      <c r="FWX21" s="662"/>
      <c r="FWY21" s="662"/>
      <c r="FWZ21" s="662"/>
      <c r="FXA21" s="662"/>
      <c r="FXB21" s="662"/>
      <c r="FXC21" s="662"/>
      <c r="FXD21" s="662"/>
      <c r="FXE21" s="662"/>
      <c r="FXF21" s="662"/>
      <c r="FXG21" s="662"/>
      <c r="FXH21" s="662"/>
      <c r="FXI21" s="662"/>
      <c r="FXJ21" s="662"/>
      <c r="FXK21" s="662"/>
      <c r="FXL21" s="662"/>
      <c r="FXM21" s="662"/>
      <c r="FXN21" s="662"/>
      <c r="FXO21" s="662"/>
      <c r="FXP21" s="662"/>
      <c r="FXQ21" s="662"/>
      <c r="FXR21" s="662"/>
      <c r="FXS21" s="662"/>
      <c r="FXT21" s="662"/>
      <c r="FXU21" s="662"/>
      <c r="FXV21" s="662"/>
      <c r="FXW21" s="662"/>
      <c r="FXX21" s="662"/>
      <c r="FXY21" s="662"/>
      <c r="FXZ21" s="662"/>
      <c r="FYA21" s="662"/>
      <c r="FYB21" s="662"/>
      <c r="FYC21" s="662"/>
      <c r="FYD21" s="662"/>
      <c r="FYE21" s="662"/>
      <c r="FYF21" s="662"/>
      <c r="FYG21" s="662"/>
      <c r="FYH21" s="662"/>
      <c r="FYI21" s="662"/>
      <c r="FYJ21" s="662"/>
      <c r="FYK21" s="662"/>
      <c r="FYL21" s="662"/>
      <c r="FYM21" s="662"/>
      <c r="FYN21" s="662"/>
      <c r="FYO21" s="662"/>
      <c r="FYP21" s="662"/>
      <c r="FYQ21" s="662"/>
      <c r="FYR21" s="662"/>
      <c r="FYS21" s="662"/>
      <c r="FYT21" s="662"/>
      <c r="FYU21" s="662"/>
      <c r="FYV21" s="662"/>
      <c r="FYW21" s="662"/>
      <c r="FYX21" s="662"/>
      <c r="FYY21" s="662"/>
      <c r="FYZ21" s="662"/>
      <c r="FZA21" s="662"/>
      <c r="FZB21" s="662"/>
      <c r="FZC21" s="662"/>
      <c r="FZD21" s="662"/>
      <c r="FZE21" s="662"/>
      <c r="FZF21" s="662"/>
      <c r="FZG21" s="662"/>
      <c r="FZH21" s="662"/>
      <c r="FZI21" s="662"/>
      <c r="FZJ21" s="662"/>
      <c r="FZK21" s="662"/>
      <c r="FZL21" s="662"/>
      <c r="FZM21" s="662"/>
      <c r="FZN21" s="662"/>
      <c r="FZO21" s="662"/>
      <c r="FZP21" s="662"/>
      <c r="FZQ21" s="662"/>
      <c r="FZR21" s="662"/>
      <c r="FZS21" s="662"/>
      <c r="FZT21" s="662"/>
      <c r="FZU21" s="662"/>
      <c r="FZV21" s="662"/>
      <c r="FZW21" s="662"/>
      <c r="FZX21" s="662"/>
      <c r="FZY21" s="662"/>
      <c r="FZZ21" s="662"/>
      <c r="GAA21" s="662"/>
      <c r="GAB21" s="662"/>
      <c r="GAC21" s="662"/>
      <c r="GAD21" s="662"/>
      <c r="GAE21" s="662"/>
      <c r="GAF21" s="662"/>
      <c r="GAG21" s="662"/>
      <c r="GAH21" s="662"/>
      <c r="GAI21" s="662"/>
      <c r="GAJ21" s="662"/>
      <c r="GAK21" s="662"/>
      <c r="GAL21" s="662"/>
      <c r="GAM21" s="662"/>
      <c r="GAN21" s="662"/>
      <c r="GAO21" s="662"/>
      <c r="GAP21" s="662"/>
      <c r="GAQ21" s="662"/>
      <c r="GAR21" s="662"/>
      <c r="GAS21" s="662"/>
      <c r="GAT21" s="662"/>
      <c r="GAU21" s="662"/>
      <c r="GAV21" s="662"/>
      <c r="GAW21" s="662"/>
      <c r="GAX21" s="662"/>
      <c r="GAY21" s="662"/>
      <c r="GAZ21" s="662"/>
      <c r="GBA21" s="662"/>
      <c r="GBB21" s="662"/>
      <c r="GBC21" s="662"/>
      <c r="GBD21" s="662"/>
      <c r="GBE21" s="662"/>
      <c r="GBF21" s="662"/>
      <c r="GBG21" s="662"/>
      <c r="GBH21" s="662"/>
      <c r="GBI21" s="662"/>
      <c r="GBJ21" s="662"/>
      <c r="GBK21" s="662"/>
      <c r="GBL21" s="662"/>
      <c r="GBM21" s="662"/>
      <c r="GBN21" s="662"/>
      <c r="GBO21" s="662"/>
      <c r="GBP21" s="662"/>
      <c r="GBQ21" s="662"/>
      <c r="GBR21" s="662"/>
      <c r="GBS21" s="662"/>
      <c r="GBT21" s="662"/>
      <c r="GBU21" s="662"/>
      <c r="GBV21" s="662"/>
      <c r="GBW21" s="662"/>
      <c r="GBX21" s="662"/>
      <c r="GBY21" s="662"/>
      <c r="GBZ21" s="662"/>
      <c r="GCA21" s="662"/>
      <c r="GCB21" s="662"/>
      <c r="GCC21" s="662"/>
      <c r="GCD21" s="662"/>
      <c r="GCE21" s="662"/>
      <c r="GCF21" s="662"/>
      <c r="GCG21" s="662"/>
      <c r="GCH21" s="662"/>
      <c r="GCI21" s="662"/>
      <c r="GCJ21" s="662"/>
      <c r="GCK21" s="662"/>
      <c r="GCL21" s="662"/>
      <c r="GCM21" s="662"/>
      <c r="GCN21" s="662"/>
      <c r="GCO21" s="662"/>
      <c r="GCP21" s="662"/>
      <c r="GCQ21" s="662"/>
      <c r="GCR21" s="662"/>
      <c r="GCS21" s="662"/>
      <c r="GCT21" s="662"/>
      <c r="GCU21" s="662"/>
      <c r="GCV21" s="662"/>
      <c r="GCW21" s="662"/>
      <c r="GCX21" s="662"/>
      <c r="GCY21" s="662"/>
      <c r="GCZ21" s="662"/>
      <c r="GDA21" s="662"/>
      <c r="GDB21" s="662"/>
      <c r="GDC21" s="662"/>
      <c r="GDD21" s="662"/>
      <c r="GDE21" s="662"/>
      <c r="GDF21" s="662"/>
      <c r="GDG21" s="662"/>
      <c r="GDH21" s="662"/>
      <c r="GDI21" s="662"/>
      <c r="GDJ21" s="662"/>
      <c r="GDK21" s="662"/>
      <c r="GDL21" s="662"/>
      <c r="GDM21" s="662"/>
      <c r="GDN21" s="662"/>
      <c r="GDO21" s="662"/>
      <c r="GDP21" s="662"/>
      <c r="GDQ21" s="662"/>
      <c r="GDR21" s="662"/>
      <c r="GDS21" s="662"/>
      <c r="GDT21" s="662"/>
      <c r="GDU21" s="662"/>
      <c r="GDV21" s="662"/>
      <c r="GDW21" s="662"/>
      <c r="GDX21" s="662"/>
      <c r="GDY21" s="662"/>
      <c r="GDZ21" s="662"/>
      <c r="GEA21" s="662"/>
      <c r="GEB21" s="662"/>
      <c r="GEC21" s="662"/>
      <c r="GED21" s="662"/>
      <c r="GEE21" s="662"/>
      <c r="GEF21" s="662"/>
      <c r="GEG21" s="662"/>
      <c r="GEH21" s="662"/>
      <c r="GEI21" s="662"/>
      <c r="GEJ21" s="662"/>
      <c r="GEK21" s="662"/>
      <c r="GEL21" s="662"/>
      <c r="GEM21" s="662"/>
      <c r="GEN21" s="662"/>
      <c r="GEO21" s="662"/>
      <c r="GEP21" s="662"/>
      <c r="GEQ21" s="662"/>
      <c r="GER21" s="662"/>
      <c r="GES21" s="662"/>
      <c r="GET21" s="662"/>
      <c r="GEU21" s="662"/>
      <c r="GEV21" s="662"/>
      <c r="GEW21" s="662"/>
      <c r="GEX21" s="662"/>
      <c r="GEY21" s="662"/>
      <c r="GEZ21" s="662"/>
      <c r="GFA21" s="662"/>
      <c r="GFB21" s="662"/>
      <c r="GFC21" s="662"/>
      <c r="GFD21" s="662"/>
      <c r="GFE21" s="662"/>
      <c r="GFF21" s="662"/>
      <c r="GFG21" s="662"/>
      <c r="GFH21" s="662"/>
      <c r="GFI21" s="662"/>
      <c r="GFJ21" s="662"/>
      <c r="GFK21" s="662"/>
      <c r="GFL21" s="662"/>
      <c r="GFM21" s="662"/>
      <c r="GFN21" s="662"/>
      <c r="GFO21" s="662"/>
      <c r="GFP21" s="662"/>
      <c r="GFQ21" s="662"/>
      <c r="GFR21" s="662"/>
      <c r="GFS21" s="662"/>
      <c r="GFT21" s="662"/>
      <c r="GFU21" s="662"/>
      <c r="GFV21" s="662"/>
      <c r="GFW21" s="662"/>
      <c r="GFX21" s="662"/>
      <c r="GFY21" s="662"/>
      <c r="GFZ21" s="662"/>
      <c r="GGA21" s="662"/>
      <c r="GGB21" s="662"/>
      <c r="GGC21" s="662"/>
      <c r="GGD21" s="662"/>
      <c r="GGE21" s="662"/>
      <c r="GGF21" s="662"/>
      <c r="GGG21" s="662"/>
      <c r="GGH21" s="662"/>
      <c r="GGI21" s="662"/>
      <c r="GGJ21" s="662"/>
      <c r="GGK21" s="662"/>
      <c r="GGL21" s="662"/>
      <c r="GGM21" s="662"/>
      <c r="GGN21" s="662"/>
      <c r="GGO21" s="662"/>
      <c r="GGP21" s="662"/>
      <c r="GGQ21" s="662"/>
      <c r="GGR21" s="662"/>
      <c r="GGS21" s="662"/>
      <c r="GGT21" s="662"/>
      <c r="GGU21" s="662"/>
      <c r="GGV21" s="662"/>
      <c r="GGW21" s="662"/>
      <c r="GGX21" s="662"/>
      <c r="GGY21" s="662"/>
      <c r="GGZ21" s="662"/>
      <c r="GHA21" s="662"/>
      <c r="GHB21" s="662"/>
      <c r="GHC21" s="662"/>
      <c r="GHD21" s="662"/>
      <c r="GHE21" s="662"/>
      <c r="GHF21" s="662"/>
      <c r="GHG21" s="662"/>
      <c r="GHH21" s="662"/>
      <c r="GHI21" s="662"/>
      <c r="GHJ21" s="662"/>
      <c r="GHK21" s="662"/>
      <c r="GHL21" s="662"/>
      <c r="GHM21" s="662"/>
      <c r="GHN21" s="662"/>
      <c r="GHO21" s="662"/>
      <c r="GHP21" s="662"/>
      <c r="GHQ21" s="662"/>
      <c r="GHR21" s="662"/>
      <c r="GHS21" s="662"/>
      <c r="GHT21" s="662"/>
      <c r="GHU21" s="662"/>
      <c r="GHV21" s="662"/>
      <c r="GHW21" s="662"/>
      <c r="GHX21" s="662"/>
      <c r="GHY21" s="662"/>
      <c r="GHZ21" s="662"/>
      <c r="GIA21" s="662"/>
      <c r="GIB21" s="662"/>
      <c r="GIC21" s="662"/>
      <c r="GID21" s="662"/>
      <c r="GIE21" s="662"/>
      <c r="GIF21" s="662"/>
      <c r="GIG21" s="662"/>
      <c r="GIH21" s="662"/>
      <c r="GII21" s="662"/>
      <c r="GIJ21" s="662"/>
      <c r="GIK21" s="662"/>
      <c r="GIL21" s="662"/>
      <c r="GIM21" s="662"/>
      <c r="GIN21" s="662"/>
      <c r="GIO21" s="662"/>
      <c r="GIP21" s="662"/>
      <c r="GIQ21" s="662"/>
      <c r="GIR21" s="662"/>
      <c r="GIS21" s="662"/>
      <c r="GIT21" s="662"/>
      <c r="GIU21" s="662"/>
      <c r="GIV21" s="662"/>
      <c r="GIW21" s="662"/>
      <c r="GIX21" s="662"/>
      <c r="GIY21" s="662"/>
      <c r="GIZ21" s="662"/>
      <c r="GJA21" s="662"/>
      <c r="GJB21" s="662"/>
      <c r="GJC21" s="662"/>
      <c r="GJD21" s="662"/>
      <c r="GJE21" s="662"/>
      <c r="GJF21" s="662"/>
      <c r="GJG21" s="662"/>
      <c r="GJH21" s="662"/>
      <c r="GJI21" s="662"/>
      <c r="GJJ21" s="662"/>
      <c r="GJK21" s="662"/>
      <c r="GJL21" s="662"/>
      <c r="GJM21" s="662"/>
      <c r="GJN21" s="662"/>
      <c r="GJO21" s="662"/>
      <c r="GJP21" s="662"/>
      <c r="GJQ21" s="662"/>
      <c r="GJR21" s="662"/>
      <c r="GJS21" s="662"/>
      <c r="GJT21" s="662"/>
      <c r="GJU21" s="662"/>
      <c r="GJV21" s="662"/>
      <c r="GJW21" s="662"/>
      <c r="GJX21" s="662"/>
      <c r="GJY21" s="662"/>
      <c r="GJZ21" s="662"/>
      <c r="GKA21" s="662"/>
      <c r="GKB21" s="662"/>
      <c r="GKC21" s="662"/>
      <c r="GKD21" s="662"/>
      <c r="GKE21" s="662"/>
      <c r="GKF21" s="662"/>
      <c r="GKG21" s="662"/>
      <c r="GKH21" s="662"/>
      <c r="GKI21" s="662"/>
      <c r="GKJ21" s="662"/>
      <c r="GKK21" s="662"/>
      <c r="GKL21" s="662"/>
      <c r="GKM21" s="662"/>
      <c r="GKN21" s="662"/>
      <c r="GKO21" s="662"/>
      <c r="GKP21" s="662"/>
      <c r="GKQ21" s="662"/>
      <c r="GKR21" s="662"/>
      <c r="GKS21" s="662"/>
      <c r="GKT21" s="662"/>
      <c r="GKU21" s="662"/>
      <c r="GKV21" s="662"/>
      <c r="GKW21" s="662"/>
      <c r="GKX21" s="662"/>
      <c r="GKY21" s="662"/>
      <c r="GKZ21" s="662"/>
      <c r="GLA21" s="662"/>
      <c r="GLB21" s="662"/>
      <c r="GLC21" s="662"/>
      <c r="GLD21" s="662"/>
      <c r="GLE21" s="662"/>
      <c r="GLF21" s="662"/>
      <c r="GLG21" s="662"/>
      <c r="GLH21" s="662"/>
      <c r="GLI21" s="662"/>
      <c r="GLJ21" s="662"/>
      <c r="GLK21" s="662"/>
      <c r="GLL21" s="662"/>
      <c r="GLM21" s="662"/>
      <c r="GLN21" s="662"/>
      <c r="GLO21" s="662"/>
      <c r="GLP21" s="662"/>
      <c r="GLQ21" s="662"/>
      <c r="GLR21" s="662"/>
      <c r="GLS21" s="662"/>
      <c r="GLT21" s="662"/>
      <c r="GLU21" s="662"/>
      <c r="GLV21" s="662"/>
      <c r="GLW21" s="662"/>
      <c r="GLX21" s="662"/>
      <c r="GLY21" s="662"/>
      <c r="GLZ21" s="662"/>
      <c r="GMA21" s="662"/>
      <c r="GMB21" s="662"/>
      <c r="GMC21" s="662"/>
      <c r="GMD21" s="662"/>
      <c r="GME21" s="662"/>
      <c r="GMF21" s="662"/>
      <c r="GMG21" s="662"/>
      <c r="GMH21" s="662"/>
      <c r="GMI21" s="662"/>
      <c r="GMJ21" s="662"/>
      <c r="GMK21" s="662"/>
      <c r="GML21" s="662"/>
      <c r="GMM21" s="662"/>
      <c r="GMN21" s="662"/>
      <c r="GMO21" s="662"/>
      <c r="GMP21" s="662"/>
      <c r="GMQ21" s="662"/>
      <c r="GMR21" s="662"/>
      <c r="GMS21" s="662"/>
      <c r="GMT21" s="662"/>
      <c r="GMU21" s="662"/>
      <c r="GMV21" s="662"/>
      <c r="GMW21" s="662"/>
      <c r="GMX21" s="662"/>
      <c r="GMY21" s="662"/>
      <c r="GMZ21" s="662"/>
      <c r="GNA21" s="662"/>
      <c r="GNB21" s="662"/>
      <c r="GNC21" s="662"/>
      <c r="GND21" s="662"/>
      <c r="GNE21" s="662"/>
      <c r="GNF21" s="662"/>
      <c r="GNG21" s="662"/>
      <c r="GNH21" s="662"/>
      <c r="GNI21" s="662"/>
      <c r="GNJ21" s="662"/>
      <c r="GNK21" s="662"/>
      <c r="GNL21" s="662"/>
      <c r="GNM21" s="662"/>
      <c r="GNN21" s="662"/>
      <c r="GNO21" s="662"/>
      <c r="GNP21" s="662"/>
      <c r="GNQ21" s="662"/>
      <c r="GNR21" s="662"/>
      <c r="GNS21" s="662"/>
      <c r="GNT21" s="662"/>
      <c r="GNU21" s="662"/>
      <c r="GNV21" s="662"/>
      <c r="GNW21" s="662"/>
      <c r="GNX21" s="662"/>
      <c r="GNY21" s="662"/>
      <c r="GNZ21" s="662"/>
      <c r="GOA21" s="662"/>
      <c r="GOB21" s="662"/>
      <c r="GOC21" s="662"/>
      <c r="GOD21" s="662"/>
      <c r="GOE21" s="662"/>
      <c r="GOF21" s="662"/>
      <c r="GOG21" s="662"/>
      <c r="GOH21" s="662"/>
      <c r="GOI21" s="662"/>
      <c r="GOJ21" s="662"/>
      <c r="GOK21" s="662"/>
      <c r="GOL21" s="662"/>
      <c r="GOM21" s="662"/>
      <c r="GON21" s="662"/>
      <c r="GOO21" s="662"/>
      <c r="GOP21" s="662"/>
      <c r="GOQ21" s="662"/>
      <c r="GOR21" s="662"/>
      <c r="GOS21" s="662"/>
      <c r="GOT21" s="662"/>
      <c r="GOU21" s="662"/>
      <c r="GOV21" s="662"/>
      <c r="GOW21" s="662"/>
      <c r="GOX21" s="662"/>
      <c r="GOY21" s="662"/>
      <c r="GOZ21" s="662"/>
      <c r="GPA21" s="662"/>
      <c r="GPB21" s="662"/>
      <c r="GPC21" s="662"/>
      <c r="GPD21" s="662"/>
      <c r="GPE21" s="662"/>
      <c r="GPF21" s="662"/>
      <c r="GPG21" s="662"/>
      <c r="GPH21" s="662"/>
      <c r="GPI21" s="662"/>
      <c r="GPJ21" s="662"/>
      <c r="GPK21" s="662"/>
      <c r="GPL21" s="662"/>
      <c r="GPM21" s="662"/>
      <c r="GPN21" s="662"/>
      <c r="GPO21" s="662"/>
      <c r="GPP21" s="662"/>
      <c r="GPQ21" s="662"/>
      <c r="GPR21" s="662"/>
      <c r="GPS21" s="662"/>
      <c r="GPT21" s="662"/>
      <c r="GPU21" s="662"/>
      <c r="GPV21" s="662"/>
      <c r="GPW21" s="662"/>
      <c r="GPX21" s="662"/>
      <c r="GPY21" s="662"/>
      <c r="GPZ21" s="662"/>
      <c r="GQA21" s="662"/>
      <c r="GQB21" s="662"/>
      <c r="GQC21" s="662"/>
      <c r="GQD21" s="662"/>
      <c r="GQE21" s="662"/>
      <c r="GQF21" s="662"/>
      <c r="GQG21" s="662"/>
      <c r="GQH21" s="662"/>
      <c r="GQI21" s="662"/>
      <c r="GQJ21" s="662"/>
      <c r="GQK21" s="662"/>
      <c r="GQL21" s="662"/>
      <c r="GQM21" s="662"/>
      <c r="GQN21" s="662"/>
      <c r="GQO21" s="662"/>
      <c r="GQP21" s="662"/>
      <c r="GQQ21" s="662"/>
      <c r="GQR21" s="662"/>
      <c r="GQS21" s="662"/>
      <c r="GQT21" s="662"/>
      <c r="GQU21" s="662"/>
      <c r="GQV21" s="662"/>
      <c r="GQW21" s="662"/>
      <c r="GQX21" s="662"/>
      <c r="GQY21" s="662"/>
      <c r="GQZ21" s="662"/>
      <c r="GRA21" s="662"/>
      <c r="GRB21" s="662"/>
      <c r="GRC21" s="662"/>
      <c r="GRD21" s="662"/>
      <c r="GRE21" s="662"/>
      <c r="GRF21" s="662"/>
      <c r="GRG21" s="662"/>
      <c r="GRH21" s="662"/>
      <c r="GRI21" s="662"/>
      <c r="GRJ21" s="662"/>
      <c r="GRK21" s="662"/>
      <c r="GRL21" s="662"/>
      <c r="GRM21" s="662"/>
      <c r="GRN21" s="662"/>
      <c r="GRO21" s="662"/>
      <c r="GRP21" s="662"/>
      <c r="GRQ21" s="662"/>
      <c r="GRR21" s="662"/>
      <c r="GRS21" s="662"/>
      <c r="GRT21" s="662"/>
      <c r="GRU21" s="662"/>
      <c r="GRV21" s="662"/>
      <c r="GRW21" s="662"/>
      <c r="GRX21" s="662"/>
      <c r="GRY21" s="662"/>
      <c r="GRZ21" s="662"/>
      <c r="GSA21" s="662"/>
      <c r="GSB21" s="662"/>
      <c r="GSC21" s="662"/>
      <c r="GSD21" s="662"/>
      <c r="GSE21" s="662"/>
      <c r="GSF21" s="662"/>
      <c r="GSG21" s="662"/>
      <c r="GSH21" s="662"/>
      <c r="GSI21" s="662"/>
      <c r="GSJ21" s="662"/>
      <c r="GSK21" s="662"/>
      <c r="GSL21" s="662"/>
      <c r="GSM21" s="662"/>
      <c r="GSN21" s="662"/>
      <c r="GSO21" s="662"/>
      <c r="GSP21" s="662"/>
      <c r="GSQ21" s="662"/>
      <c r="GSR21" s="662"/>
      <c r="GSS21" s="662"/>
      <c r="GST21" s="662"/>
      <c r="GSU21" s="662"/>
      <c r="GSV21" s="662"/>
      <c r="GSW21" s="662"/>
      <c r="GSX21" s="662"/>
      <c r="GSY21" s="662"/>
      <c r="GSZ21" s="662"/>
      <c r="GTA21" s="662"/>
      <c r="GTB21" s="662"/>
      <c r="GTC21" s="662"/>
      <c r="GTD21" s="662"/>
      <c r="GTE21" s="662"/>
      <c r="GTF21" s="662"/>
      <c r="GTG21" s="662"/>
      <c r="GTH21" s="662"/>
      <c r="GTI21" s="662"/>
      <c r="GTJ21" s="662"/>
      <c r="GTK21" s="662"/>
      <c r="GTL21" s="662"/>
      <c r="GTM21" s="662"/>
      <c r="GTN21" s="662"/>
      <c r="GTO21" s="662"/>
      <c r="GTP21" s="662"/>
      <c r="GTQ21" s="662"/>
      <c r="GTR21" s="662"/>
      <c r="GTS21" s="662"/>
      <c r="GTT21" s="662"/>
      <c r="GTU21" s="662"/>
      <c r="GTV21" s="662"/>
      <c r="GTW21" s="662"/>
      <c r="GTX21" s="662"/>
      <c r="GTY21" s="662"/>
      <c r="GTZ21" s="662"/>
      <c r="GUA21" s="662"/>
      <c r="GUB21" s="662"/>
      <c r="GUC21" s="662"/>
      <c r="GUD21" s="662"/>
      <c r="GUE21" s="662"/>
      <c r="GUF21" s="662"/>
      <c r="GUG21" s="662"/>
      <c r="GUH21" s="662"/>
      <c r="GUI21" s="662"/>
      <c r="GUJ21" s="662"/>
      <c r="GUK21" s="662"/>
      <c r="GUL21" s="662"/>
      <c r="GUM21" s="662"/>
      <c r="GUN21" s="662"/>
      <c r="GUO21" s="662"/>
      <c r="GUP21" s="662"/>
      <c r="GUQ21" s="662"/>
      <c r="GUR21" s="662"/>
      <c r="GUS21" s="662"/>
      <c r="GUT21" s="662"/>
      <c r="GUU21" s="662"/>
      <c r="GUV21" s="662"/>
      <c r="GUW21" s="662"/>
      <c r="GUX21" s="662"/>
      <c r="GUY21" s="662"/>
      <c r="GUZ21" s="662"/>
      <c r="GVA21" s="662"/>
      <c r="GVB21" s="662"/>
      <c r="GVC21" s="662"/>
      <c r="GVD21" s="662"/>
      <c r="GVE21" s="662"/>
      <c r="GVF21" s="662"/>
      <c r="GVG21" s="662"/>
      <c r="GVH21" s="662"/>
      <c r="GVI21" s="662"/>
      <c r="GVJ21" s="662"/>
      <c r="GVK21" s="662"/>
      <c r="GVL21" s="662"/>
      <c r="GVM21" s="662"/>
      <c r="GVN21" s="662"/>
      <c r="GVO21" s="662"/>
      <c r="GVP21" s="662"/>
      <c r="GVQ21" s="662"/>
      <c r="GVR21" s="662"/>
      <c r="GVS21" s="662"/>
      <c r="GVT21" s="662"/>
      <c r="GVU21" s="662"/>
      <c r="GVV21" s="662"/>
      <c r="GVW21" s="662"/>
      <c r="GVX21" s="662"/>
      <c r="GVY21" s="662"/>
      <c r="GVZ21" s="662"/>
      <c r="GWA21" s="662"/>
      <c r="GWB21" s="662"/>
      <c r="GWC21" s="662"/>
      <c r="GWD21" s="662"/>
      <c r="GWE21" s="662"/>
      <c r="GWF21" s="662"/>
      <c r="GWG21" s="662"/>
      <c r="GWH21" s="662"/>
      <c r="GWI21" s="662"/>
      <c r="GWJ21" s="662"/>
      <c r="GWK21" s="662"/>
      <c r="GWL21" s="662"/>
      <c r="GWM21" s="662"/>
      <c r="GWN21" s="662"/>
      <c r="GWO21" s="662"/>
      <c r="GWP21" s="662"/>
      <c r="GWQ21" s="662"/>
      <c r="GWR21" s="662"/>
      <c r="GWS21" s="662"/>
      <c r="GWT21" s="662"/>
      <c r="GWU21" s="662"/>
      <c r="GWV21" s="662"/>
      <c r="GWW21" s="662"/>
      <c r="GWX21" s="662"/>
      <c r="GWY21" s="662"/>
      <c r="GWZ21" s="662"/>
      <c r="GXA21" s="662"/>
      <c r="GXB21" s="662"/>
      <c r="GXC21" s="662"/>
      <c r="GXD21" s="662"/>
      <c r="GXE21" s="662"/>
      <c r="GXF21" s="662"/>
      <c r="GXG21" s="662"/>
      <c r="GXH21" s="662"/>
      <c r="GXI21" s="662"/>
      <c r="GXJ21" s="662"/>
      <c r="GXK21" s="662"/>
      <c r="GXL21" s="662"/>
      <c r="GXM21" s="662"/>
      <c r="GXN21" s="662"/>
      <c r="GXO21" s="662"/>
      <c r="GXP21" s="662"/>
      <c r="GXQ21" s="662"/>
      <c r="GXR21" s="662"/>
      <c r="GXS21" s="662"/>
      <c r="GXT21" s="662"/>
      <c r="GXU21" s="662"/>
      <c r="GXV21" s="662"/>
      <c r="GXW21" s="662"/>
      <c r="GXX21" s="662"/>
      <c r="GXY21" s="662"/>
      <c r="GXZ21" s="662"/>
      <c r="GYA21" s="662"/>
      <c r="GYB21" s="662"/>
      <c r="GYC21" s="662"/>
      <c r="GYD21" s="662"/>
      <c r="GYE21" s="662"/>
      <c r="GYF21" s="662"/>
      <c r="GYG21" s="662"/>
      <c r="GYH21" s="662"/>
      <c r="GYI21" s="662"/>
      <c r="GYJ21" s="662"/>
      <c r="GYK21" s="662"/>
      <c r="GYL21" s="662"/>
      <c r="GYM21" s="662"/>
      <c r="GYN21" s="662"/>
      <c r="GYO21" s="662"/>
      <c r="GYP21" s="662"/>
      <c r="GYQ21" s="662"/>
      <c r="GYR21" s="662"/>
      <c r="GYS21" s="662"/>
      <c r="GYT21" s="662"/>
      <c r="GYU21" s="662"/>
      <c r="GYV21" s="662"/>
      <c r="GYW21" s="662"/>
      <c r="GYX21" s="662"/>
      <c r="GYY21" s="662"/>
      <c r="GYZ21" s="662"/>
      <c r="GZA21" s="662"/>
      <c r="GZB21" s="662"/>
      <c r="GZC21" s="662"/>
      <c r="GZD21" s="662"/>
      <c r="GZE21" s="662"/>
      <c r="GZF21" s="662"/>
      <c r="GZG21" s="662"/>
      <c r="GZH21" s="662"/>
      <c r="GZI21" s="662"/>
      <c r="GZJ21" s="662"/>
      <c r="GZK21" s="662"/>
      <c r="GZL21" s="662"/>
      <c r="GZM21" s="662"/>
      <c r="GZN21" s="662"/>
      <c r="GZO21" s="662"/>
      <c r="GZP21" s="662"/>
      <c r="GZQ21" s="662"/>
      <c r="GZR21" s="662"/>
      <c r="GZS21" s="662"/>
      <c r="GZT21" s="662"/>
      <c r="GZU21" s="662"/>
      <c r="GZV21" s="662"/>
      <c r="GZW21" s="662"/>
      <c r="GZX21" s="662"/>
      <c r="GZY21" s="662"/>
      <c r="GZZ21" s="662"/>
      <c r="HAA21" s="662"/>
      <c r="HAB21" s="662"/>
      <c r="HAC21" s="662"/>
      <c r="HAD21" s="662"/>
      <c r="HAE21" s="662"/>
      <c r="HAF21" s="662"/>
      <c r="HAG21" s="662"/>
      <c r="HAH21" s="662"/>
      <c r="HAI21" s="662"/>
      <c r="HAJ21" s="662"/>
      <c r="HAK21" s="662"/>
      <c r="HAL21" s="662"/>
      <c r="HAM21" s="662"/>
      <c r="HAN21" s="662"/>
      <c r="HAO21" s="662"/>
      <c r="HAP21" s="662"/>
      <c r="HAQ21" s="662"/>
      <c r="HAR21" s="662"/>
      <c r="HAS21" s="662"/>
      <c r="HAT21" s="662"/>
      <c r="HAU21" s="662"/>
      <c r="HAV21" s="662"/>
      <c r="HAW21" s="662"/>
      <c r="HAX21" s="662"/>
      <c r="HAY21" s="662"/>
      <c r="HAZ21" s="662"/>
      <c r="HBA21" s="662"/>
      <c r="HBB21" s="662"/>
      <c r="HBC21" s="662"/>
      <c r="HBD21" s="662"/>
      <c r="HBE21" s="662"/>
      <c r="HBF21" s="662"/>
      <c r="HBG21" s="662"/>
      <c r="HBH21" s="662"/>
      <c r="HBI21" s="662"/>
      <c r="HBJ21" s="662"/>
      <c r="HBK21" s="662"/>
      <c r="HBL21" s="662"/>
      <c r="HBM21" s="662"/>
      <c r="HBN21" s="662"/>
      <c r="HBO21" s="662"/>
      <c r="HBP21" s="662"/>
      <c r="HBQ21" s="662"/>
      <c r="HBR21" s="662"/>
      <c r="HBS21" s="662"/>
      <c r="HBT21" s="662"/>
      <c r="HBU21" s="662"/>
      <c r="HBV21" s="662"/>
      <c r="HBW21" s="662"/>
      <c r="HBX21" s="662"/>
      <c r="HBY21" s="662"/>
      <c r="HBZ21" s="662"/>
      <c r="HCA21" s="662"/>
      <c r="HCB21" s="662"/>
      <c r="HCC21" s="662"/>
      <c r="HCD21" s="662"/>
      <c r="HCE21" s="662"/>
      <c r="HCF21" s="662"/>
      <c r="HCG21" s="662"/>
      <c r="HCH21" s="662"/>
      <c r="HCI21" s="662"/>
      <c r="HCJ21" s="662"/>
      <c r="HCK21" s="662"/>
      <c r="HCL21" s="662"/>
      <c r="HCM21" s="662"/>
      <c r="HCN21" s="662"/>
      <c r="HCO21" s="662"/>
      <c r="HCP21" s="662"/>
      <c r="HCQ21" s="662"/>
      <c r="HCR21" s="662"/>
      <c r="HCS21" s="662"/>
      <c r="HCT21" s="662"/>
      <c r="HCU21" s="662"/>
      <c r="HCV21" s="662"/>
      <c r="HCW21" s="662"/>
      <c r="HCX21" s="662"/>
      <c r="HCY21" s="662"/>
      <c r="HCZ21" s="662"/>
      <c r="HDA21" s="662"/>
      <c r="HDB21" s="662"/>
      <c r="HDC21" s="662"/>
      <c r="HDD21" s="662"/>
      <c r="HDE21" s="662"/>
      <c r="HDF21" s="662"/>
      <c r="HDG21" s="662"/>
      <c r="HDH21" s="662"/>
      <c r="HDI21" s="662"/>
      <c r="HDJ21" s="662"/>
      <c r="HDK21" s="662"/>
      <c r="HDL21" s="662"/>
      <c r="HDM21" s="662"/>
      <c r="HDN21" s="662"/>
      <c r="HDO21" s="662"/>
      <c r="HDP21" s="662"/>
      <c r="HDQ21" s="662"/>
      <c r="HDR21" s="662"/>
      <c r="HDS21" s="662"/>
      <c r="HDT21" s="662"/>
      <c r="HDU21" s="662"/>
      <c r="HDV21" s="662"/>
      <c r="HDW21" s="662"/>
      <c r="HDX21" s="662"/>
      <c r="HDY21" s="662"/>
      <c r="HDZ21" s="662"/>
      <c r="HEA21" s="662"/>
      <c r="HEB21" s="662"/>
      <c r="HEC21" s="662"/>
      <c r="HED21" s="662"/>
      <c r="HEE21" s="662"/>
      <c r="HEF21" s="662"/>
      <c r="HEG21" s="662"/>
      <c r="HEH21" s="662"/>
      <c r="HEI21" s="662"/>
      <c r="HEJ21" s="662"/>
      <c r="HEK21" s="662"/>
      <c r="HEL21" s="662"/>
      <c r="HEM21" s="662"/>
      <c r="HEN21" s="662"/>
      <c r="HEO21" s="662"/>
      <c r="HEP21" s="662"/>
      <c r="HEQ21" s="662"/>
      <c r="HER21" s="662"/>
      <c r="HES21" s="662"/>
      <c r="HET21" s="662"/>
      <c r="HEU21" s="662"/>
      <c r="HEV21" s="662"/>
      <c r="HEW21" s="662"/>
      <c r="HEX21" s="662"/>
      <c r="HEY21" s="662"/>
      <c r="HEZ21" s="662"/>
      <c r="HFA21" s="662"/>
      <c r="HFB21" s="662"/>
      <c r="HFC21" s="662"/>
      <c r="HFD21" s="662"/>
      <c r="HFE21" s="662"/>
      <c r="HFF21" s="662"/>
      <c r="HFG21" s="662"/>
      <c r="HFH21" s="662"/>
      <c r="HFI21" s="662"/>
      <c r="HFJ21" s="662"/>
      <c r="HFK21" s="662"/>
      <c r="HFL21" s="662"/>
      <c r="HFM21" s="662"/>
      <c r="HFN21" s="662"/>
      <c r="HFO21" s="662"/>
      <c r="HFP21" s="662"/>
      <c r="HFQ21" s="662"/>
      <c r="HFR21" s="662"/>
      <c r="HFS21" s="662"/>
      <c r="HFT21" s="662"/>
      <c r="HFU21" s="662"/>
      <c r="HFV21" s="662"/>
      <c r="HFW21" s="662"/>
      <c r="HFX21" s="662"/>
      <c r="HFY21" s="662"/>
      <c r="HFZ21" s="662"/>
      <c r="HGA21" s="662"/>
      <c r="HGB21" s="662"/>
      <c r="HGC21" s="662"/>
      <c r="HGD21" s="662"/>
      <c r="HGE21" s="662"/>
      <c r="HGF21" s="662"/>
      <c r="HGG21" s="662"/>
      <c r="HGH21" s="662"/>
      <c r="HGI21" s="662"/>
      <c r="HGJ21" s="662"/>
      <c r="HGK21" s="662"/>
      <c r="HGL21" s="662"/>
      <c r="HGM21" s="662"/>
      <c r="HGN21" s="662"/>
      <c r="HGO21" s="662"/>
      <c r="HGP21" s="662"/>
      <c r="HGQ21" s="662"/>
      <c r="HGR21" s="662"/>
      <c r="HGS21" s="662"/>
      <c r="HGT21" s="662"/>
      <c r="HGU21" s="662"/>
      <c r="HGV21" s="662"/>
      <c r="HGW21" s="662"/>
      <c r="HGX21" s="662"/>
      <c r="HGY21" s="662"/>
      <c r="HGZ21" s="662"/>
      <c r="HHA21" s="662"/>
      <c r="HHB21" s="662"/>
      <c r="HHC21" s="662"/>
      <c r="HHD21" s="662"/>
      <c r="HHE21" s="662"/>
      <c r="HHF21" s="662"/>
      <c r="HHG21" s="662"/>
      <c r="HHH21" s="662"/>
      <c r="HHI21" s="662"/>
      <c r="HHJ21" s="662"/>
      <c r="HHK21" s="662"/>
      <c r="HHL21" s="662"/>
      <c r="HHM21" s="662"/>
      <c r="HHN21" s="662"/>
      <c r="HHO21" s="662"/>
      <c r="HHP21" s="662"/>
      <c r="HHQ21" s="662"/>
      <c r="HHR21" s="662"/>
      <c r="HHS21" s="662"/>
      <c r="HHT21" s="662"/>
      <c r="HHU21" s="662"/>
      <c r="HHV21" s="662"/>
      <c r="HHW21" s="662"/>
      <c r="HHX21" s="662"/>
      <c r="HHY21" s="662"/>
      <c r="HHZ21" s="662"/>
      <c r="HIA21" s="662"/>
      <c r="HIB21" s="662"/>
      <c r="HIC21" s="662"/>
      <c r="HID21" s="662"/>
      <c r="HIE21" s="662"/>
      <c r="HIF21" s="662"/>
      <c r="HIG21" s="662"/>
      <c r="HIH21" s="662"/>
      <c r="HII21" s="662"/>
      <c r="HIJ21" s="662"/>
      <c r="HIK21" s="662"/>
      <c r="HIL21" s="662"/>
      <c r="HIM21" s="662"/>
      <c r="HIN21" s="662"/>
      <c r="HIO21" s="662"/>
      <c r="HIP21" s="662"/>
      <c r="HIQ21" s="662"/>
      <c r="HIR21" s="662"/>
      <c r="HIS21" s="662"/>
      <c r="HIT21" s="662"/>
      <c r="HIU21" s="662"/>
      <c r="HIV21" s="662"/>
      <c r="HIW21" s="662"/>
      <c r="HIX21" s="662"/>
      <c r="HIY21" s="662"/>
      <c r="HIZ21" s="662"/>
      <c r="HJA21" s="662"/>
      <c r="HJB21" s="662"/>
      <c r="HJC21" s="662"/>
      <c r="HJD21" s="662"/>
      <c r="HJE21" s="662"/>
      <c r="HJF21" s="662"/>
      <c r="HJG21" s="662"/>
      <c r="HJH21" s="662"/>
      <c r="HJI21" s="662"/>
      <c r="HJJ21" s="662"/>
      <c r="HJK21" s="662"/>
      <c r="HJL21" s="662"/>
      <c r="HJM21" s="662"/>
      <c r="HJN21" s="662"/>
      <c r="HJO21" s="662"/>
      <c r="HJP21" s="662"/>
      <c r="HJQ21" s="662"/>
      <c r="HJR21" s="662"/>
      <c r="HJS21" s="662"/>
      <c r="HJT21" s="662"/>
      <c r="HJU21" s="662"/>
      <c r="HJV21" s="662"/>
      <c r="HJW21" s="662"/>
      <c r="HJX21" s="662"/>
      <c r="HJY21" s="662"/>
      <c r="HJZ21" s="662"/>
      <c r="HKA21" s="662"/>
      <c r="HKB21" s="662"/>
      <c r="HKC21" s="662"/>
      <c r="HKD21" s="662"/>
      <c r="HKE21" s="662"/>
      <c r="HKF21" s="662"/>
      <c r="HKG21" s="662"/>
      <c r="HKH21" s="662"/>
      <c r="HKI21" s="662"/>
      <c r="HKJ21" s="662"/>
      <c r="HKK21" s="662"/>
      <c r="HKL21" s="662"/>
      <c r="HKM21" s="662"/>
      <c r="HKN21" s="662"/>
      <c r="HKO21" s="662"/>
      <c r="HKP21" s="662"/>
      <c r="HKQ21" s="662"/>
      <c r="HKR21" s="662"/>
      <c r="HKS21" s="662"/>
      <c r="HKT21" s="662"/>
      <c r="HKU21" s="662"/>
      <c r="HKV21" s="662"/>
      <c r="HKW21" s="662"/>
      <c r="HKX21" s="662"/>
      <c r="HKY21" s="662"/>
      <c r="HKZ21" s="662"/>
      <c r="HLA21" s="662"/>
      <c r="HLB21" s="662"/>
      <c r="HLC21" s="662"/>
      <c r="HLD21" s="662"/>
      <c r="HLE21" s="662"/>
      <c r="HLF21" s="662"/>
      <c r="HLG21" s="662"/>
      <c r="HLH21" s="662"/>
      <c r="HLI21" s="662"/>
      <c r="HLJ21" s="662"/>
      <c r="HLK21" s="662"/>
      <c r="HLL21" s="662"/>
      <c r="HLM21" s="662"/>
      <c r="HLN21" s="662"/>
      <c r="HLO21" s="662"/>
      <c r="HLP21" s="662"/>
      <c r="HLQ21" s="662"/>
      <c r="HLR21" s="662"/>
      <c r="HLS21" s="662"/>
      <c r="HLT21" s="662"/>
      <c r="HLU21" s="662"/>
      <c r="HLV21" s="662"/>
      <c r="HLW21" s="662"/>
      <c r="HLX21" s="662"/>
      <c r="HLY21" s="662"/>
      <c r="HLZ21" s="662"/>
      <c r="HMA21" s="662"/>
      <c r="HMB21" s="662"/>
      <c r="HMC21" s="662"/>
      <c r="HMD21" s="662"/>
      <c r="HME21" s="662"/>
      <c r="HMF21" s="662"/>
      <c r="HMG21" s="662"/>
      <c r="HMH21" s="662"/>
      <c r="HMI21" s="662"/>
      <c r="HMJ21" s="662"/>
      <c r="HMK21" s="662"/>
      <c r="HML21" s="662"/>
      <c r="HMM21" s="662"/>
      <c r="HMN21" s="662"/>
      <c r="HMO21" s="662"/>
      <c r="HMP21" s="662"/>
      <c r="HMQ21" s="662"/>
      <c r="HMR21" s="662"/>
      <c r="HMS21" s="662"/>
      <c r="HMT21" s="662"/>
      <c r="HMU21" s="662"/>
      <c r="HMV21" s="662"/>
      <c r="HMW21" s="662"/>
      <c r="HMX21" s="662"/>
      <c r="HMY21" s="662"/>
      <c r="HMZ21" s="662"/>
      <c r="HNA21" s="662"/>
      <c r="HNB21" s="662"/>
      <c r="HNC21" s="662"/>
      <c r="HND21" s="662"/>
      <c r="HNE21" s="662"/>
      <c r="HNF21" s="662"/>
      <c r="HNG21" s="662"/>
      <c r="HNH21" s="662"/>
      <c r="HNI21" s="662"/>
      <c r="HNJ21" s="662"/>
      <c r="HNK21" s="662"/>
      <c r="HNL21" s="662"/>
      <c r="HNM21" s="662"/>
      <c r="HNN21" s="662"/>
      <c r="HNO21" s="662"/>
      <c r="HNP21" s="662"/>
      <c r="HNQ21" s="662"/>
      <c r="HNR21" s="662"/>
      <c r="HNS21" s="662"/>
      <c r="HNT21" s="662"/>
      <c r="HNU21" s="662"/>
      <c r="HNV21" s="662"/>
      <c r="HNW21" s="662"/>
      <c r="HNX21" s="662"/>
      <c r="HNY21" s="662"/>
      <c r="HNZ21" s="662"/>
      <c r="HOA21" s="662"/>
      <c r="HOB21" s="662"/>
      <c r="HOC21" s="662"/>
      <c r="HOD21" s="662"/>
      <c r="HOE21" s="662"/>
      <c r="HOF21" s="662"/>
      <c r="HOG21" s="662"/>
      <c r="HOH21" s="662"/>
      <c r="HOI21" s="662"/>
      <c r="HOJ21" s="662"/>
      <c r="HOK21" s="662"/>
      <c r="HOL21" s="662"/>
      <c r="HOM21" s="662"/>
      <c r="HON21" s="662"/>
      <c r="HOO21" s="662"/>
      <c r="HOP21" s="662"/>
      <c r="HOQ21" s="662"/>
      <c r="HOR21" s="662"/>
      <c r="HOS21" s="662"/>
      <c r="HOT21" s="662"/>
      <c r="HOU21" s="662"/>
      <c r="HOV21" s="662"/>
      <c r="HOW21" s="662"/>
      <c r="HOX21" s="662"/>
      <c r="HOY21" s="662"/>
      <c r="HOZ21" s="662"/>
      <c r="HPA21" s="662"/>
      <c r="HPB21" s="662"/>
      <c r="HPC21" s="662"/>
      <c r="HPD21" s="662"/>
      <c r="HPE21" s="662"/>
      <c r="HPF21" s="662"/>
      <c r="HPG21" s="662"/>
      <c r="HPH21" s="662"/>
      <c r="HPI21" s="662"/>
      <c r="HPJ21" s="662"/>
      <c r="HPK21" s="662"/>
      <c r="HPL21" s="662"/>
      <c r="HPM21" s="662"/>
      <c r="HPN21" s="662"/>
      <c r="HPO21" s="662"/>
      <c r="HPP21" s="662"/>
      <c r="HPQ21" s="662"/>
      <c r="HPR21" s="662"/>
      <c r="HPS21" s="662"/>
      <c r="HPT21" s="662"/>
      <c r="HPU21" s="662"/>
      <c r="HPV21" s="662"/>
      <c r="HPW21" s="662"/>
      <c r="HPX21" s="662"/>
      <c r="HPY21" s="662"/>
      <c r="HPZ21" s="662"/>
      <c r="HQA21" s="662"/>
      <c r="HQB21" s="662"/>
      <c r="HQC21" s="662"/>
      <c r="HQD21" s="662"/>
      <c r="HQE21" s="662"/>
      <c r="HQF21" s="662"/>
      <c r="HQG21" s="662"/>
      <c r="HQH21" s="662"/>
      <c r="HQI21" s="662"/>
      <c r="HQJ21" s="662"/>
      <c r="HQK21" s="662"/>
      <c r="HQL21" s="662"/>
      <c r="HQM21" s="662"/>
      <c r="HQN21" s="662"/>
      <c r="HQO21" s="662"/>
      <c r="HQP21" s="662"/>
      <c r="HQQ21" s="662"/>
      <c r="HQR21" s="662"/>
      <c r="HQS21" s="662"/>
      <c r="HQT21" s="662"/>
      <c r="HQU21" s="662"/>
      <c r="HQV21" s="662"/>
      <c r="HQW21" s="662"/>
      <c r="HQX21" s="662"/>
      <c r="HQY21" s="662"/>
      <c r="HQZ21" s="662"/>
      <c r="HRA21" s="662"/>
      <c r="HRB21" s="662"/>
      <c r="HRC21" s="662"/>
      <c r="HRD21" s="662"/>
      <c r="HRE21" s="662"/>
      <c r="HRF21" s="662"/>
      <c r="HRG21" s="662"/>
      <c r="HRH21" s="662"/>
      <c r="HRI21" s="662"/>
      <c r="HRJ21" s="662"/>
      <c r="HRK21" s="662"/>
      <c r="HRL21" s="662"/>
      <c r="HRM21" s="662"/>
      <c r="HRN21" s="662"/>
      <c r="HRO21" s="662"/>
      <c r="HRP21" s="662"/>
      <c r="HRQ21" s="662"/>
      <c r="HRR21" s="662"/>
      <c r="HRS21" s="662"/>
      <c r="HRT21" s="662"/>
      <c r="HRU21" s="662"/>
      <c r="HRV21" s="662"/>
      <c r="HRW21" s="662"/>
      <c r="HRX21" s="662"/>
      <c r="HRY21" s="662"/>
      <c r="HRZ21" s="662"/>
      <c r="HSA21" s="662"/>
      <c r="HSB21" s="662"/>
      <c r="HSC21" s="662"/>
      <c r="HSD21" s="662"/>
      <c r="HSE21" s="662"/>
      <c r="HSF21" s="662"/>
      <c r="HSG21" s="662"/>
      <c r="HSH21" s="662"/>
      <c r="HSI21" s="662"/>
      <c r="HSJ21" s="662"/>
      <c r="HSK21" s="662"/>
      <c r="HSL21" s="662"/>
      <c r="HSM21" s="662"/>
      <c r="HSN21" s="662"/>
      <c r="HSO21" s="662"/>
      <c r="HSP21" s="662"/>
      <c r="HSQ21" s="662"/>
      <c r="HSR21" s="662"/>
      <c r="HSS21" s="662"/>
      <c r="HST21" s="662"/>
      <c r="HSU21" s="662"/>
      <c r="HSV21" s="662"/>
      <c r="HSW21" s="662"/>
      <c r="HSX21" s="662"/>
      <c r="HSY21" s="662"/>
      <c r="HSZ21" s="662"/>
      <c r="HTA21" s="662"/>
      <c r="HTB21" s="662"/>
      <c r="HTC21" s="662"/>
      <c r="HTD21" s="662"/>
      <c r="HTE21" s="662"/>
      <c r="HTF21" s="662"/>
      <c r="HTG21" s="662"/>
      <c r="HTH21" s="662"/>
      <c r="HTI21" s="662"/>
      <c r="HTJ21" s="662"/>
      <c r="HTK21" s="662"/>
      <c r="HTL21" s="662"/>
      <c r="HTM21" s="662"/>
      <c r="HTN21" s="662"/>
      <c r="HTO21" s="662"/>
      <c r="HTP21" s="662"/>
      <c r="HTQ21" s="662"/>
      <c r="HTR21" s="662"/>
      <c r="HTS21" s="662"/>
      <c r="HTT21" s="662"/>
      <c r="HTU21" s="662"/>
      <c r="HTV21" s="662"/>
      <c r="HTW21" s="662"/>
      <c r="HTX21" s="662"/>
      <c r="HTY21" s="662"/>
      <c r="HTZ21" s="662"/>
      <c r="HUA21" s="662"/>
      <c r="HUB21" s="662"/>
      <c r="HUC21" s="662"/>
      <c r="HUD21" s="662"/>
      <c r="HUE21" s="662"/>
      <c r="HUF21" s="662"/>
      <c r="HUG21" s="662"/>
      <c r="HUH21" s="662"/>
      <c r="HUI21" s="662"/>
      <c r="HUJ21" s="662"/>
      <c r="HUK21" s="662"/>
      <c r="HUL21" s="662"/>
      <c r="HUM21" s="662"/>
      <c r="HUN21" s="662"/>
      <c r="HUO21" s="662"/>
      <c r="HUP21" s="662"/>
      <c r="HUQ21" s="662"/>
      <c r="HUR21" s="662"/>
      <c r="HUS21" s="662"/>
      <c r="HUT21" s="662"/>
      <c r="HUU21" s="662"/>
      <c r="HUV21" s="662"/>
      <c r="HUW21" s="662"/>
      <c r="HUX21" s="662"/>
      <c r="HUY21" s="662"/>
      <c r="HUZ21" s="662"/>
      <c r="HVA21" s="662"/>
      <c r="HVB21" s="662"/>
      <c r="HVC21" s="662"/>
      <c r="HVD21" s="662"/>
      <c r="HVE21" s="662"/>
      <c r="HVF21" s="662"/>
      <c r="HVG21" s="662"/>
      <c r="HVH21" s="662"/>
      <c r="HVI21" s="662"/>
      <c r="HVJ21" s="662"/>
      <c r="HVK21" s="662"/>
      <c r="HVL21" s="662"/>
      <c r="HVM21" s="662"/>
      <c r="HVN21" s="662"/>
      <c r="HVO21" s="662"/>
      <c r="HVP21" s="662"/>
      <c r="HVQ21" s="662"/>
      <c r="HVR21" s="662"/>
      <c r="HVS21" s="662"/>
      <c r="HVT21" s="662"/>
      <c r="HVU21" s="662"/>
      <c r="HVV21" s="662"/>
      <c r="HVW21" s="662"/>
      <c r="HVX21" s="662"/>
      <c r="HVY21" s="662"/>
      <c r="HVZ21" s="662"/>
      <c r="HWA21" s="662"/>
      <c r="HWB21" s="662"/>
      <c r="HWC21" s="662"/>
      <c r="HWD21" s="662"/>
      <c r="HWE21" s="662"/>
      <c r="HWF21" s="662"/>
      <c r="HWG21" s="662"/>
      <c r="HWH21" s="662"/>
      <c r="HWI21" s="662"/>
      <c r="HWJ21" s="662"/>
      <c r="HWK21" s="662"/>
      <c r="HWL21" s="662"/>
      <c r="HWM21" s="662"/>
      <c r="HWN21" s="662"/>
      <c r="HWO21" s="662"/>
      <c r="HWP21" s="662"/>
      <c r="HWQ21" s="662"/>
      <c r="HWR21" s="662"/>
      <c r="HWS21" s="662"/>
      <c r="HWT21" s="662"/>
      <c r="HWU21" s="662"/>
      <c r="HWV21" s="662"/>
      <c r="HWW21" s="662"/>
      <c r="HWX21" s="662"/>
      <c r="HWY21" s="662"/>
      <c r="HWZ21" s="662"/>
      <c r="HXA21" s="662"/>
      <c r="HXB21" s="662"/>
      <c r="HXC21" s="662"/>
      <c r="HXD21" s="662"/>
      <c r="HXE21" s="662"/>
      <c r="HXF21" s="662"/>
      <c r="HXG21" s="662"/>
      <c r="HXH21" s="662"/>
      <c r="HXI21" s="662"/>
      <c r="HXJ21" s="662"/>
      <c r="HXK21" s="662"/>
      <c r="HXL21" s="662"/>
      <c r="HXM21" s="662"/>
      <c r="HXN21" s="662"/>
      <c r="HXO21" s="662"/>
      <c r="HXP21" s="662"/>
      <c r="HXQ21" s="662"/>
      <c r="HXR21" s="662"/>
      <c r="HXS21" s="662"/>
      <c r="HXT21" s="662"/>
      <c r="HXU21" s="662"/>
      <c r="HXV21" s="662"/>
      <c r="HXW21" s="662"/>
      <c r="HXX21" s="662"/>
      <c r="HXY21" s="662"/>
      <c r="HXZ21" s="662"/>
      <c r="HYA21" s="662"/>
      <c r="HYB21" s="662"/>
      <c r="HYC21" s="662"/>
      <c r="HYD21" s="662"/>
      <c r="HYE21" s="662"/>
      <c r="HYF21" s="662"/>
      <c r="HYG21" s="662"/>
      <c r="HYH21" s="662"/>
      <c r="HYI21" s="662"/>
      <c r="HYJ21" s="662"/>
      <c r="HYK21" s="662"/>
      <c r="HYL21" s="662"/>
      <c r="HYM21" s="662"/>
      <c r="HYN21" s="662"/>
      <c r="HYO21" s="662"/>
      <c r="HYP21" s="662"/>
      <c r="HYQ21" s="662"/>
      <c r="HYR21" s="662"/>
      <c r="HYS21" s="662"/>
      <c r="HYT21" s="662"/>
      <c r="HYU21" s="662"/>
      <c r="HYV21" s="662"/>
      <c r="HYW21" s="662"/>
      <c r="HYX21" s="662"/>
      <c r="HYY21" s="662"/>
      <c r="HYZ21" s="662"/>
      <c r="HZA21" s="662"/>
      <c r="HZB21" s="662"/>
      <c r="HZC21" s="662"/>
      <c r="HZD21" s="662"/>
      <c r="HZE21" s="662"/>
      <c r="HZF21" s="662"/>
      <c r="HZG21" s="662"/>
      <c r="HZH21" s="662"/>
      <c r="HZI21" s="662"/>
      <c r="HZJ21" s="662"/>
      <c r="HZK21" s="662"/>
      <c r="HZL21" s="662"/>
      <c r="HZM21" s="662"/>
      <c r="HZN21" s="662"/>
      <c r="HZO21" s="662"/>
      <c r="HZP21" s="662"/>
      <c r="HZQ21" s="662"/>
      <c r="HZR21" s="662"/>
      <c r="HZS21" s="662"/>
      <c r="HZT21" s="662"/>
      <c r="HZU21" s="662"/>
      <c r="HZV21" s="662"/>
      <c r="HZW21" s="662"/>
      <c r="HZX21" s="662"/>
      <c r="HZY21" s="662"/>
      <c r="HZZ21" s="662"/>
      <c r="IAA21" s="662"/>
      <c r="IAB21" s="662"/>
      <c r="IAC21" s="662"/>
      <c r="IAD21" s="662"/>
      <c r="IAE21" s="662"/>
      <c r="IAF21" s="662"/>
      <c r="IAG21" s="662"/>
      <c r="IAH21" s="662"/>
      <c r="IAI21" s="662"/>
      <c r="IAJ21" s="662"/>
      <c r="IAK21" s="662"/>
      <c r="IAL21" s="662"/>
      <c r="IAM21" s="662"/>
      <c r="IAN21" s="662"/>
      <c r="IAO21" s="662"/>
      <c r="IAP21" s="662"/>
      <c r="IAQ21" s="662"/>
      <c r="IAR21" s="662"/>
      <c r="IAS21" s="662"/>
      <c r="IAT21" s="662"/>
      <c r="IAU21" s="662"/>
      <c r="IAV21" s="662"/>
      <c r="IAW21" s="662"/>
      <c r="IAX21" s="662"/>
      <c r="IAY21" s="662"/>
      <c r="IAZ21" s="662"/>
      <c r="IBA21" s="662"/>
      <c r="IBB21" s="662"/>
      <c r="IBC21" s="662"/>
      <c r="IBD21" s="662"/>
      <c r="IBE21" s="662"/>
      <c r="IBF21" s="662"/>
      <c r="IBG21" s="662"/>
      <c r="IBH21" s="662"/>
      <c r="IBI21" s="662"/>
      <c r="IBJ21" s="662"/>
      <c r="IBK21" s="662"/>
      <c r="IBL21" s="662"/>
      <c r="IBM21" s="662"/>
      <c r="IBN21" s="662"/>
      <c r="IBO21" s="662"/>
      <c r="IBP21" s="662"/>
      <c r="IBQ21" s="662"/>
      <c r="IBR21" s="662"/>
      <c r="IBS21" s="662"/>
      <c r="IBT21" s="662"/>
      <c r="IBU21" s="662"/>
      <c r="IBV21" s="662"/>
      <c r="IBW21" s="662"/>
      <c r="IBX21" s="662"/>
      <c r="IBY21" s="662"/>
      <c r="IBZ21" s="662"/>
      <c r="ICA21" s="662"/>
      <c r="ICB21" s="662"/>
      <c r="ICC21" s="662"/>
      <c r="ICD21" s="662"/>
      <c r="ICE21" s="662"/>
      <c r="ICF21" s="662"/>
      <c r="ICG21" s="662"/>
      <c r="ICH21" s="662"/>
      <c r="ICI21" s="662"/>
      <c r="ICJ21" s="662"/>
      <c r="ICK21" s="662"/>
      <c r="ICL21" s="662"/>
      <c r="ICM21" s="662"/>
      <c r="ICN21" s="662"/>
      <c r="ICO21" s="662"/>
      <c r="ICP21" s="662"/>
      <c r="ICQ21" s="662"/>
      <c r="ICR21" s="662"/>
      <c r="ICS21" s="662"/>
      <c r="ICT21" s="662"/>
      <c r="ICU21" s="662"/>
      <c r="ICV21" s="662"/>
      <c r="ICW21" s="662"/>
      <c r="ICX21" s="662"/>
      <c r="ICY21" s="662"/>
      <c r="ICZ21" s="662"/>
      <c r="IDA21" s="662"/>
      <c r="IDB21" s="662"/>
      <c r="IDC21" s="662"/>
      <c r="IDD21" s="662"/>
      <c r="IDE21" s="662"/>
      <c r="IDF21" s="662"/>
      <c r="IDG21" s="662"/>
      <c r="IDH21" s="662"/>
      <c r="IDI21" s="662"/>
      <c r="IDJ21" s="662"/>
      <c r="IDK21" s="662"/>
      <c r="IDL21" s="662"/>
      <c r="IDM21" s="662"/>
      <c r="IDN21" s="662"/>
      <c r="IDO21" s="662"/>
      <c r="IDP21" s="662"/>
      <c r="IDQ21" s="662"/>
      <c r="IDR21" s="662"/>
      <c r="IDS21" s="662"/>
      <c r="IDT21" s="662"/>
      <c r="IDU21" s="662"/>
      <c r="IDV21" s="662"/>
      <c r="IDW21" s="662"/>
      <c r="IDX21" s="662"/>
      <c r="IDY21" s="662"/>
      <c r="IDZ21" s="662"/>
      <c r="IEA21" s="662"/>
      <c r="IEB21" s="662"/>
      <c r="IEC21" s="662"/>
      <c r="IED21" s="662"/>
      <c r="IEE21" s="662"/>
      <c r="IEF21" s="662"/>
      <c r="IEG21" s="662"/>
      <c r="IEH21" s="662"/>
      <c r="IEI21" s="662"/>
      <c r="IEJ21" s="662"/>
      <c r="IEK21" s="662"/>
      <c r="IEL21" s="662"/>
      <c r="IEM21" s="662"/>
      <c r="IEN21" s="662"/>
      <c r="IEO21" s="662"/>
      <c r="IEP21" s="662"/>
      <c r="IEQ21" s="662"/>
      <c r="IER21" s="662"/>
      <c r="IES21" s="662"/>
      <c r="IET21" s="662"/>
      <c r="IEU21" s="662"/>
      <c r="IEV21" s="662"/>
      <c r="IEW21" s="662"/>
      <c r="IEX21" s="662"/>
      <c r="IEY21" s="662"/>
      <c r="IEZ21" s="662"/>
      <c r="IFA21" s="662"/>
      <c r="IFB21" s="662"/>
      <c r="IFC21" s="662"/>
      <c r="IFD21" s="662"/>
      <c r="IFE21" s="662"/>
      <c r="IFF21" s="662"/>
      <c r="IFG21" s="662"/>
      <c r="IFH21" s="662"/>
      <c r="IFI21" s="662"/>
      <c r="IFJ21" s="662"/>
      <c r="IFK21" s="662"/>
      <c r="IFL21" s="662"/>
      <c r="IFM21" s="662"/>
      <c r="IFN21" s="662"/>
      <c r="IFO21" s="662"/>
      <c r="IFP21" s="662"/>
      <c r="IFQ21" s="662"/>
      <c r="IFR21" s="662"/>
      <c r="IFS21" s="662"/>
      <c r="IFT21" s="662"/>
      <c r="IFU21" s="662"/>
      <c r="IFV21" s="662"/>
      <c r="IFW21" s="662"/>
      <c r="IFX21" s="662"/>
      <c r="IFY21" s="662"/>
      <c r="IFZ21" s="662"/>
      <c r="IGA21" s="662"/>
      <c r="IGB21" s="662"/>
      <c r="IGC21" s="662"/>
      <c r="IGD21" s="662"/>
      <c r="IGE21" s="662"/>
      <c r="IGF21" s="662"/>
      <c r="IGG21" s="662"/>
      <c r="IGH21" s="662"/>
      <c r="IGI21" s="662"/>
      <c r="IGJ21" s="662"/>
      <c r="IGK21" s="662"/>
      <c r="IGL21" s="662"/>
      <c r="IGM21" s="662"/>
      <c r="IGN21" s="662"/>
      <c r="IGO21" s="662"/>
      <c r="IGP21" s="662"/>
      <c r="IGQ21" s="662"/>
      <c r="IGR21" s="662"/>
      <c r="IGS21" s="662"/>
      <c r="IGT21" s="662"/>
      <c r="IGU21" s="662"/>
      <c r="IGV21" s="662"/>
      <c r="IGW21" s="662"/>
      <c r="IGX21" s="662"/>
      <c r="IGY21" s="662"/>
      <c r="IGZ21" s="662"/>
      <c r="IHA21" s="662"/>
      <c r="IHB21" s="662"/>
      <c r="IHC21" s="662"/>
      <c r="IHD21" s="662"/>
      <c r="IHE21" s="662"/>
      <c r="IHF21" s="662"/>
      <c r="IHG21" s="662"/>
      <c r="IHH21" s="662"/>
      <c r="IHI21" s="662"/>
      <c r="IHJ21" s="662"/>
      <c r="IHK21" s="662"/>
      <c r="IHL21" s="662"/>
      <c r="IHM21" s="662"/>
      <c r="IHN21" s="662"/>
      <c r="IHO21" s="662"/>
      <c r="IHP21" s="662"/>
      <c r="IHQ21" s="662"/>
      <c r="IHR21" s="662"/>
      <c r="IHS21" s="662"/>
      <c r="IHT21" s="662"/>
      <c r="IHU21" s="662"/>
      <c r="IHV21" s="662"/>
      <c r="IHW21" s="662"/>
      <c r="IHX21" s="662"/>
      <c r="IHY21" s="662"/>
      <c r="IHZ21" s="662"/>
      <c r="IIA21" s="662"/>
      <c r="IIB21" s="662"/>
      <c r="IIC21" s="662"/>
      <c r="IID21" s="662"/>
      <c r="IIE21" s="662"/>
      <c r="IIF21" s="662"/>
      <c r="IIG21" s="662"/>
      <c r="IIH21" s="662"/>
      <c r="III21" s="662"/>
      <c r="IIJ21" s="662"/>
      <c r="IIK21" s="662"/>
      <c r="IIL21" s="662"/>
      <c r="IIM21" s="662"/>
      <c r="IIN21" s="662"/>
      <c r="IIO21" s="662"/>
      <c r="IIP21" s="662"/>
      <c r="IIQ21" s="662"/>
      <c r="IIR21" s="662"/>
      <c r="IIS21" s="662"/>
      <c r="IIT21" s="662"/>
      <c r="IIU21" s="662"/>
      <c r="IIV21" s="662"/>
      <c r="IIW21" s="662"/>
      <c r="IIX21" s="662"/>
      <c r="IIY21" s="662"/>
      <c r="IIZ21" s="662"/>
      <c r="IJA21" s="662"/>
      <c r="IJB21" s="662"/>
      <c r="IJC21" s="662"/>
      <c r="IJD21" s="662"/>
      <c r="IJE21" s="662"/>
      <c r="IJF21" s="662"/>
      <c r="IJG21" s="662"/>
      <c r="IJH21" s="662"/>
      <c r="IJI21" s="662"/>
      <c r="IJJ21" s="662"/>
      <c r="IJK21" s="662"/>
      <c r="IJL21" s="662"/>
      <c r="IJM21" s="662"/>
      <c r="IJN21" s="662"/>
      <c r="IJO21" s="662"/>
      <c r="IJP21" s="662"/>
      <c r="IJQ21" s="662"/>
      <c r="IJR21" s="662"/>
      <c r="IJS21" s="662"/>
      <c r="IJT21" s="662"/>
      <c r="IJU21" s="662"/>
      <c r="IJV21" s="662"/>
      <c r="IJW21" s="662"/>
      <c r="IJX21" s="662"/>
      <c r="IJY21" s="662"/>
      <c r="IJZ21" s="662"/>
      <c r="IKA21" s="662"/>
      <c r="IKB21" s="662"/>
      <c r="IKC21" s="662"/>
      <c r="IKD21" s="662"/>
      <c r="IKE21" s="662"/>
      <c r="IKF21" s="662"/>
      <c r="IKG21" s="662"/>
      <c r="IKH21" s="662"/>
      <c r="IKI21" s="662"/>
      <c r="IKJ21" s="662"/>
      <c r="IKK21" s="662"/>
      <c r="IKL21" s="662"/>
      <c r="IKM21" s="662"/>
      <c r="IKN21" s="662"/>
      <c r="IKO21" s="662"/>
      <c r="IKP21" s="662"/>
      <c r="IKQ21" s="662"/>
      <c r="IKR21" s="662"/>
      <c r="IKS21" s="662"/>
      <c r="IKT21" s="662"/>
      <c r="IKU21" s="662"/>
      <c r="IKV21" s="662"/>
      <c r="IKW21" s="662"/>
      <c r="IKX21" s="662"/>
      <c r="IKY21" s="662"/>
      <c r="IKZ21" s="662"/>
      <c r="ILA21" s="662"/>
      <c r="ILB21" s="662"/>
      <c r="ILC21" s="662"/>
      <c r="ILD21" s="662"/>
      <c r="ILE21" s="662"/>
      <c r="ILF21" s="662"/>
      <c r="ILG21" s="662"/>
      <c r="ILH21" s="662"/>
      <c r="ILI21" s="662"/>
      <c r="ILJ21" s="662"/>
      <c r="ILK21" s="662"/>
      <c r="ILL21" s="662"/>
      <c r="ILM21" s="662"/>
      <c r="ILN21" s="662"/>
      <c r="ILO21" s="662"/>
      <c r="ILP21" s="662"/>
      <c r="ILQ21" s="662"/>
      <c r="ILR21" s="662"/>
      <c r="ILS21" s="662"/>
      <c r="ILT21" s="662"/>
      <c r="ILU21" s="662"/>
      <c r="ILV21" s="662"/>
      <c r="ILW21" s="662"/>
      <c r="ILX21" s="662"/>
      <c r="ILY21" s="662"/>
      <c r="ILZ21" s="662"/>
      <c r="IMA21" s="662"/>
      <c r="IMB21" s="662"/>
      <c r="IMC21" s="662"/>
      <c r="IMD21" s="662"/>
      <c r="IME21" s="662"/>
      <c r="IMF21" s="662"/>
      <c r="IMG21" s="662"/>
      <c r="IMH21" s="662"/>
      <c r="IMI21" s="662"/>
      <c r="IMJ21" s="662"/>
      <c r="IMK21" s="662"/>
      <c r="IML21" s="662"/>
      <c r="IMM21" s="662"/>
      <c r="IMN21" s="662"/>
      <c r="IMO21" s="662"/>
      <c r="IMP21" s="662"/>
      <c r="IMQ21" s="662"/>
      <c r="IMR21" s="662"/>
      <c r="IMS21" s="662"/>
      <c r="IMT21" s="662"/>
      <c r="IMU21" s="662"/>
      <c r="IMV21" s="662"/>
      <c r="IMW21" s="662"/>
      <c r="IMX21" s="662"/>
      <c r="IMY21" s="662"/>
      <c r="IMZ21" s="662"/>
      <c r="INA21" s="662"/>
      <c r="INB21" s="662"/>
      <c r="INC21" s="662"/>
      <c r="IND21" s="662"/>
      <c r="INE21" s="662"/>
      <c r="INF21" s="662"/>
      <c r="ING21" s="662"/>
      <c r="INH21" s="662"/>
      <c r="INI21" s="662"/>
      <c r="INJ21" s="662"/>
      <c r="INK21" s="662"/>
      <c r="INL21" s="662"/>
      <c r="INM21" s="662"/>
      <c r="INN21" s="662"/>
      <c r="INO21" s="662"/>
      <c r="INP21" s="662"/>
      <c r="INQ21" s="662"/>
      <c r="INR21" s="662"/>
      <c r="INS21" s="662"/>
      <c r="INT21" s="662"/>
      <c r="INU21" s="662"/>
      <c r="INV21" s="662"/>
      <c r="INW21" s="662"/>
      <c r="INX21" s="662"/>
      <c r="INY21" s="662"/>
      <c r="INZ21" s="662"/>
      <c r="IOA21" s="662"/>
      <c r="IOB21" s="662"/>
      <c r="IOC21" s="662"/>
      <c r="IOD21" s="662"/>
      <c r="IOE21" s="662"/>
      <c r="IOF21" s="662"/>
      <c r="IOG21" s="662"/>
      <c r="IOH21" s="662"/>
      <c r="IOI21" s="662"/>
      <c r="IOJ21" s="662"/>
      <c r="IOK21" s="662"/>
      <c r="IOL21" s="662"/>
      <c r="IOM21" s="662"/>
      <c r="ION21" s="662"/>
      <c r="IOO21" s="662"/>
      <c r="IOP21" s="662"/>
      <c r="IOQ21" s="662"/>
      <c r="IOR21" s="662"/>
      <c r="IOS21" s="662"/>
      <c r="IOT21" s="662"/>
      <c r="IOU21" s="662"/>
      <c r="IOV21" s="662"/>
      <c r="IOW21" s="662"/>
      <c r="IOX21" s="662"/>
      <c r="IOY21" s="662"/>
      <c r="IOZ21" s="662"/>
      <c r="IPA21" s="662"/>
      <c r="IPB21" s="662"/>
      <c r="IPC21" s="662"/>
      <c r="IPD21" s="662"/>
      <c r="IPE21" s="662"/>
      <c r="IPF21" s="662"/>
      <c r="IPG21" s="662"/>
      <c r="IPH21" s="662"/>
      <c r="IPI21" s="662"/>
      <c r="IPJ21" s="662"/>
      <c r="IPK21" s="662"/>
      <c r="IPL21" s="662"/>
      <c r="IPM21" s="662"/>
      <c r="IPN21" s="662"/>
      <c r="IPO21" s="662"/>
      <c r="IPP21" s="662"/>
      <c r="IPQ21" s="662"/>
      <c r="IPR21" s="662"/>
      <c r="IPS21" s="662"/>
      <c r="IPT21" s="662"/>
      <c r="IPU21" s="662"/>
      <c r="IPV21" s="662"/>
      <c r="IPW21" s="662"/>
      <c r="IPX21" s="662"/>
      <c r="IPY21" s="662"/>
      <c r="IPZ21" s="662"/>
      <c r="IQA21" s="662"/>
      <c r="IQB21" s="662"/>
      <c r="IQC21" s="662"/>
      <c r="IQD21" s="662"/>
      <c r="IQE21" s="662"/>
      <c r="IQF21" s="662"/>
      <c r="IQG21" s="662"/>
      <c r="IQH21" s="662"/>
      <c r="IQI21" s="662"/>
      <c r="IQJ21" s="662"/>
      <c r="IQK21" s="662"/>
      <c r="IQL21" s="662"/>
      <c r="IQM21" s="662"/>
      <c r="IQN21" s="662"/>
      <c r="IQO21" s="662"/>
      <c r="IQP21" s="662"/>
      <c r="IQQ21" s="662"/>
      <c r="IQR21" s="662"/>
      <c r="IQS21" s="662"/>
      <c r="IQT21" s="662"/>
      <c r="IQU21" s="662"/>
      <c r="IQV21" s="662"/>
      <c r="IQW21" s="662"/>
      <c r="IQX21" s="662"/>
      <c r="IQY21" s="662"/>
      <c r="IQZ21" s="662"/>
      <c r="IRA21" s="662"/>
      <c r="IRB21" s="662"/>
      <c r="IRC21" s="662"/>
      <c r="IRD21" s="662"/>
      <c r="IRE21" s="662"/>
      <c r="IRF21" s="662"/>
      <c r="IRG21" s="662"/>
      <c r="IRH21" s="662"/>
      <c r="IRI21" s="662"/>
      <c r="IRJ21" s="662"/>
      <c r="IRK21" s="662"/>
      <c r="IRL21" s="662"/>
      <c r="IRM21" s="662"/>
      <c r="IRN21" s="662"/>
      <c r="IRO21" s="662"/>
      <c r="IRP21" s="662"/>
      <c r="IRQ21" s="662"/>
      <c r="IRR21" s="662"/>
      <c r="IRS21" s="662"/>
      <c r="IRT21" s="662"/>
      <c r="IRU21" s="662"/>
      <c r="IRV21" s="662"/>
      <c r="IRW21" s="662"/>
      <c r="IRX21" s="662"/>
      <c r="IRY21" s="662"/>
      <c r="IRZ21" s="662"/>
      <c r="ISA21" s="662"/>
      <c r="ISB21" s="662"/>
      <c r="ISC21" s="662"/>
      <c r="ISD21" s="662"/>
      <c r="ISE21" s="662"/>
      <c r="ISF21" s="662"/>
      <c r="ISG21" s="662"/>
      <c r="ISH21" s="662"/>
      <c r="ISI21" s="662"/>
      <c r="ISJ21" s="662"/>
      <c r="ISK21" s="662"/>
      <c r="ISL21" s="662"/>
      <c r="ISM21" s="662"/>
      <c r="ISN21" s="662"/>
      <c r="ISO21" s="662"/>
      <c r="ISP21" s="662"/>
      <c r="ISQ21" s="662"/>
      <c r="ISR21" s="662"/>
      <c r="ISS21" s="662"/>
      <c r="IST21" s="662"/>
      <c r="ISU21" s="662"/>
      <c r="ISV21" s="662"/>
      <c r="ISW21" s="662"/>
      <c r="ISX21" s="662"/>
      <c r="ISY21" s="662"/>
      <c r="ISZ21" s="662"/>
      <c r="ITA21" s="662"/>
      <c r="ITB21" s="662"/>
      <c r="ITC21" s="662"/>
      <c r="ITD21" s="662"/>
      <c r="ITE21" s="662"/>
      <c r="ITF21" s="662"/>
      <c r="ITG21" s="662"/>
      <c r="ITH21" s="662"/>
      <c r="ITI21" s="662"/>
      <c r="ITJ21" s="662"/>
      <c r="ITK21" s="662"/>
      <c r="ITL21" s="662"/>
      <c r="ITM21" s="662"/>
      <c r="ITN21" s="662"/>
      <c r="ITO21" s="662"/>
      <c r="ITP21" s="662"/>
      <c r="ITQ21" s="662"/>
      <c r="ITR21" s="662"/>
      <c r="ITS21" s="662"/>
      <c r="ITT21" s="662"/>
      <c r="ITU21" s="662"/>
      <c r="ITV21" s="662"/>
      <c r="ITW21" s="662"/>
      <c r="ITX21" s="662"/>
      <c r="ITY21" s="662"/>
      <c r="ITZ21" s="662"/>
      <c r="IUA21" s="662"/>
      <c r="IUB21" s="662"/>
      <c r="IUC21" s="662"/>
      <c r="IUD21" s="662"/>
      <c r="IUE21" s="662"/>
      <c r="IUF21" s="662"/>
      <c r="IUG21" s="662"/>
      <c r="IUH21" s="662"/>
      <c r="IUI21" s="662"/>
      <c r="IUJ21" s="662"/>
      <c r="IUK21" s="662"/>
      <c r="IUL21" s="662"/>
      <c r="IUM21" s="662"/>
      <c r="IUN21" s="662"/>
      <c r="IUO21" s="662"/>
      <c r="IUP21" s="662"/>
      <c r="IUQ21" s="662"/>
      <c r="IUR21" s="662"/>
      <c r="IUS21" s="662"/>
      <c r="IUT21" s="662"/>
      <c r="IUU21" s="662"/>
      <c r="IUV21" s="662"/>
      <c r="IUW21" s="662"/>
      <c r="IUX21" s="662"/>
      <c r="IUY21" s="662"/>
      <c r="IUZ21" s="662"/>
      <c r="IVA21" s="662"/>
      <c r="IVB21" s="662"/>
      <c r="IVC21" s="662"/>
      <c r="IVD21" s="662"/>
      <c r="IVE21" s="662"/>
      <c r="IVF21" s="662"/>
      <c r="IVG21" s="662"/>
      <c r="IVH21" s="662"/>
      <c r="IVI21" s="662"/>
      <c r="IVJ21" s="662"/>
      <c r="IVK21" s="662"/>
      <c r="IVL21" s="662"/>
      <c r="IVM21" s="662"/>
      <c r="IVN21" s="662"/>
      <c r="IVO21" s="662"/>
      <c r="IVP21" s="662"/>
      <c r="IVQ21" s="662"/>
      <c r="IVR21" s="662"/>
      <c r="IVS21" s="662"/>
      <c r="IVT21" s="662"/>
      <c r="IVU21" s="662"/>
      <c r="IVV21" s="662"/>
      <c r="IVW21" s="662"/>
      <c r="IVX21" s="662"/>
      <c r="IVY21" s="662"/>
      <c r="IVZ21" s="662"/>
      <c r="IWA21" s="662"/>
      <c r="IWB21" s="662"/>
      <c r="IWC21" s="662"/>
      <c r="IWD21" s="662"/>
      <c r="IWE21" s="662"/>
      <c r="IWF21" s="662"/>
      <c r="IWG21" s="662"/>
      <c r="IWH21" s="662"/>
      <c r="IWI21" s="662"/>
      <c r="IWJ21" s="662"/>
      <c r="IWK21" s="662"/>
      <c r="IWL21" s="662"/>
      <c r="IWM21" s="662"/>
      <c r="IWN21" s="662"/>
      <c r="IWO21" s="662"/>
      <c r="IWP21" s="662"/>
      <c r="IWQ21" s="662"/>
      <c r="IWR21" s="662"/>
      <c r="IWS21" s="662"/>
      <c r="IWT21" s="662"/>
      <c r="IWU21" s="662"/>
      <c r="IWV21" s="662"/>
      <c r="IWW21" s="662"/>
      <c r="IWX21" s="662"/>
      <c r="IWY21" s="662"/>
      <c r="IWZ21" s="662"/>
      <c r="IXA21" s="662"/>
      <c r="IXB21" s="662"/>
      <c r="IXC21" s="662"/>
      <c r="IXD21" s="662"/>
      <c r="IXE21" s="662"/>
      <c r="IXF21" s="662"/>
      <c r="IXG21" s="662"/>
      <c r="IXH21" s="662"/>
      <c r="IXI21" s="662"/>
      <c r="IXJ21" s="662"/>
      <c r="IXK21" s="662"/>
      <c r="IXL21" s="662"/>
      <c r="IXM21" s="662"/>
      <c r="IXN21" s="662"/>
      <c r="IXO21" s="662"/>
      <c r="IXP21" s="662"/>
      <c r="IXQ21" s="662"/>
      <c r="IXR21" s="662"/>
      <c r="IXS21" s="662"/>
      <c r="IXT21" s="662"/>
      <c r="IXU21" s="662"/>
      <c r="IXV21" s="662"/>
      <c r="IXW21" s="662"/>
      <c r="IXX21" s="662"/>
      <c r="IXY21" s="662"/>
      <c r="IXZ21" s="662"/>
      <c r="IYA21" s="662"/>
      <c r="IYB21" s="662"/>
      <c r="IYC21" s="662"/>
      <c r="IYD21" s="662"/>
      <c r="IYE21" s="662"/>
      <c r="IYF21" s="662"/>
      <c r="IYG21" s="662"/>
      <c r="IYH21" s="662"/>
      <c r="IYI21" s="662"/>
      <c r="IYJ21" s="662"/>
      <c r="IYK21" s="662"/>
      <c r="IYL21" s="662"/>
      <c r="IYM21" s="662"/>
      <c r="IYN21" s="662"/>
      <c r="IYO21" s="662"/>
      <c r="IYP21" s="662"/>
      <c r="IYQ21" s="662"/>
      <c r="IYR21" s="662"/>
      <c r="IYS21" s="662"/>
      <c r="IYT21" s="662"/>
      <c r="IYU21" s="662"/>
      <c r="IYV21" s="662"/>
      <c r="IYW21" s="662"/>
      <c r="IYX21" s="662"/>
      <c r="IYY21" s="662"/>
      <c r="IYZ21" s="662"/>
      <c r="IZA21" s="662"/>
      <c r="IZB21" s="662"/>
      <c r="IZC21" s="662"/>
      <c r="IZD21" s="662"/>
      <c r="IZE21" s="662"/>
      <c r="IZF21" s="662"/>
      <c r="IZG21" s="662"/>
      <c r="IZH21" s="662"/>
      <c r="IZI21" s="662"/>
      <c r="IZJ21" s="662"/>
      <c r="IZK21" s="662"/>
      <c r="IZL21" s="662"/>
      <c r="IZM21" s="662"/>
      <c r="IZN21" s="662"/>
      <c r="IZO21" s="662"/>
      <c r="IZP21" s="662"/>
      <c r="IZQ21" s="662"/>
      <c r="IZR21" s="662"/>
      <c r="IZS21" s="662"/>
      <c r="IZT21" s="662"/>
      <c r="IZU21" s="662"/>
      <c r="IZV21" s="662"/>
      <c r="IZW21" s="662"/>
      <c r="IZX21" s="662"/>
      <c r="IZY21" s="662"/>
      <c r="IZZ21" s="662"/>
      <c r="JAA21" s="662"/>
      <c r="JAB21" s="662"/>
      <c r="JAC21" s="662"/>
      <c r="JAD21" s="662"/>
      <c r="JAE21" s="662"/>
      <c r="JAF21" s="662"/>
      <c r="JAG21" s="662"/>
      <c r="JAH21" s="662"/>
      <c r="JAI21" s="662"/>
      <c r="JAJ21" s="662"/>
      <c r="JAK21" s="662"/>
      <c r="JAL21" s="662"/>
      <c r="JAM21" s="662"/>
      <c r="JAN21" s="662"/>
      <c r="JAO21" s="662"/>
      <c r="JAP21" s="662"/>
      <c r="JAQ21" s="662"/>
      <c r="JAR21" s="662"/>
      <c r="JAS21" s="662"/>
      <c r="JAT21" s="662"/>
      <c r="JAU21" s="662"/>
      <c r="JAV21" s="662"/>
      <c r="JAW21" s="662"/>
      <c r="JAX21" s="662"/>
      <c r="JAY21" s="662"/>
      <c r="JAZ21" s="662"/>
      <c r="JBA21" s="662"/>
      <c r="JBB21" s="662"/>
      <c r="JBC21" s="662"/>
      <c r="JBD21" s="662"/>
      <c r="JBE21" s="662"/>
      <c r="JBF21" s="662"/>
      <c r="JBG21" s="662"/>
      <c r="JBH21" s="662"/>
      <c r="JBI21" s="662"/>
      <c r="JBJ21" s="662"/>
      <c r="JBK21" s="662"/>
      <c r="JBL21" s="662"/>
      <c r="JBM21" s="662"/>
      <c r="JBN21" s="662"/>
      <c r="JBO21" s="662"/>
      <c r="JBP21" s="662"/>
      <c r="JBQ21" s="662"/>
      <c r="JBR21" s="662"/>
      <c r="JBS21" s="662"/>
      <c r="JBT21" s="662"/>
      <c r="JBU21" s="662"/>
      <c r="JBV21" s="662"/>
      <c r="JBW21" s="662"/>
      <c r="JBX21" s="662"/>
      <c r="JBY21" s="662"/>
      <c r="JBZ21" s="662"/>
      <c r="JCA21" s="662"/>
      <c r="JCB21" s="662"/>
      <c r="JCC21" s="662"/>
      <c r="JCD21" s="662"/>
      <c r="JCE21" s="662"/>
      <c r="JCF21" s="662"/>
      <c r="JCG21" s="662"/>
      <c r="JCH21" s="662"/>
      <c r="JCI21" s="662"/>
      <c r="JCJ21" s="662"/>
      <c r="JCK21" s="662"/>
      <c r="JCL21" s="662"/>
      <c r="JCM21" s="662"/>
      <c r="JCN21" s="662"/>
      <c r="JCO21" s="662"/>
      <c r="JCP21" s="662"/>
      <c r="JCQ21" s="662"/>
      <c r="JCR21" s="662"/>
      <c r="JCS21" s="662"/>
      <c r="JCT21" s="662"/>
      <c r="JCU21" s="662"/>
      <c r="JCV21" s="662"/>
      <c r="JCW21" s="662"/>
      <c r="JCX21" s="662"/>
      <c r="JCY21" s="662"/>
      <c r="JCZ21" s="662"/>
      <c r="JDA21" s="662"/>
      <c r="JDB21" s="662"/>
      <c r="JDC21" s="662"/>
      <c r="JDD21" s="662"/>
      <c r="JDE21" s="662"/>
      <c r="JDF21" s="662"/>
      <c r="JDG21" s="662"/>
      <c r="JDH21" s="662"/>
      <c r="JDI21" s="662"/>
      <c r="JDJ21" s="662"/>
      <c r="JDK21" s="662"/>
      <c r="JDL21" s="662"/>
      <c r="JDM21" s="662"/>
      <c r="JDN21" s="662"/>
      <c r="JDO21" s="662"/>
      <c r="JDP21" s="662"/>
      <c r="JDQ21" s="662"/>
      <c r="JDR21" s="662"/>
      <c r="JDS21" s="662"/>
      <c r="JDT21" s="662"/>
      <c r="JDU21" s="662"/>
      <c r="JDV21" s="662"/>
      <c r="JDW21" s="662"/>
      <c r="JDX21" s="662"/>
      <c r="JDY21" s="662"/>
      <c r="JDZ21" s="662"/>
      <c r="JEA21" s="662"/>
      <c r="JEB21" s="662"/>
      <c r="JEC21" s="662"/>
      <c r="JED21" s="662"/>
      <c r="JEE21" s="662"/>
      <c r="JEF21" s="662"/>
      <c r="JEG21" s="662"/>
      <c r="JEH21" s="662"/>
      <c r="JEI21" s="662"/>
      <c r="JEJ21" s="662"/>
      <c r="JEK21" s="662"/>
      <c r="JEL21" s="662"/>
      <c r="JEM21" s="662"/>
      <c r="JEN21" s="662"/>
      <c r="JEO21" s="662"/>
      <c r="JEP21" s="662"/>
      <c r="JEQ21" s="662"/>
      <c r="JER21" s="662"/>
      <c r="JES21" s="662"/>
      <c r="JET21" s="662"/>
      <c r="JEU21" s="662"/>
      <c r="JEV21" s="662"/>
      <c r="JEW21" s="662"/>
      <c r="JEX21" s="662"/>
      <c r="JEY21" s="662"/>
      <c r="JEZ21" s="662"/>
      <c r="JFA21" s="662"/>
      <c r="JFB21" s="662"/>
      <c r="JFC21" s="662"/>
      <c r="JFD21" s="662"/>
      <c r="JFE21" s="662"/>
      <c r="JFF21" s="662"/>
      <c r="JFG21" s="662"/>
      <c r="JFH21" s="662"/>
      <c r="JFI21" s="662"/>
      <c r="JFJ21" s="662"/>
      <c r="JFK21" s="662"/>
      <c r="JFL21" s="662"/>
      <c r="JFM21" s="662"/>
      <c r="JFN21" s="662"/>
      <c r="JFO21" s="662"/>
      <c r="JFP21" s="662"/>
      <c r="JFQ21" s="662"/>
      <c r="JFR21" s="662"/>
      <c r="JFS21" s="662"/>
      <c r="JFT21" s="662"/>
      <c r="JFU21" s="662"/>
      <c r="JFV21" s="662"/>
      <c r="JFW21" s="662"/>
      <c r="JFX21" s="662"/>
      <c r="JFY21" s="662"/>
      <c r="JFZ21" s="662"/>
      <c r="JGA21" s="662"/>
      <c r="JGB21" s="662"/>
      <c r="JGC21" s="662"/>
      <c r="JGD21" s="662"/>
      <c r="JGE21" s="662"/>
      <c r="JGF21" s="662"/>
      <c r="JGG21" s="662"/>
      <c r="JGH21" s="662"/>
      <c r="JGI21" s="662"/>
      <c r="JGJ21" s="662"/>
      <c r="JGK21" s="662"/>
      <c r="JGL21" s="662"/>
      <c r="JGM21" s="662"/>
      <c r="JGN21" s="662"/>
      <c r="JGO21" s="662"/>
      <c r="JGP21" s="662"/>
      <c r="JGQ21" s="662"/>
      <c r="JGR21" s="662"/>
      <c r="JGS21" s="662"/>
      <c r="JGT21" s="662"/>
      <c r="JGU21" s="662"/>
      <c r="JGV21" s="662"/>
      <c r="JGW21" s="662"/>
      <c r="JGX21" s="662"/>
      <c r="JGY21" s="662"/>
      <c r="JGZ21" s="662"/>
      <c r="JHA21" s="662"/>
      <c r="JHB21" s="662"/>
      <c r="JHC21" s="662"/>
      <c r="JHD21" s="662"/>
      <c r="JHE21" s="662"/>
      <c r="JHF21" s="662"/>
      <c r="JHG21" s="662"/>
      <c r="JHH21" s="662"/>
      <c r="JHI21" s="662"/>
      <c r="JHJ21" s="662"/>
      <c r="JHK21" s="662"/>
      <c r="JHL21" s="662"/>
      <c r="JHM21" s="662"/>
      <c r="JHN21" s="662"/>
      <c r="JHO21" s="662"/>
      <c r="JHP21" s="662"/>
      <c r="JHQ21" s="662"/>
      <c r="JHR21" s="662"/>
      <c r="JHS21" s="662"/>
      <c r="JHT21" s="662"/>
      <c r="JHU21" s="662"/>
      <c r="JHV21" s="662"/>
      <c r="JHW21" s="662"/>
      <c r="JHX21" s="662"/>
      <c r="JHY21" s="662"/>
      <c r="JHZ21" s="662"/>
      <c r="JIA21" s="662"/>
      <c r="JIB21" s="662"/>
      <c r="JIC21" s="662"/>
      <c r="JID21" s="662"/>
      <c r="JIE21" s="662"/>
      <c r="JIF21" s="662"/>
      <c r="JIG21" s="662"/>
      <c r="JIH21" s="662"/>
      <c r="JII21" s="662"/>
      <c r="JIJ21" s="662"/>
      <c r="JIK21" s="662"/>
      <c r="JIL21" s="662"/>
      <c r="JIM21" s="662"/>
      <c r="JIN21" s="662"/>
      <c r="JIO21" s="662"/>
      <c r="JIP21" s="662"/>
      <c r="JIQ21" s="662"/>
      <c r="JIR21" s="662"/>
      <c r="JIS21" s="662"/>
      <c r="JIT21" s="662"/>
      <c r="JIU21" s="662"/>
      <c r="JIV21" s="662"/>
      <c r="JIW21" s="662"/>
      <c r="JIX21" s="662"/>
      <c r="JIY21" s="662"/>
      <c r="JIZ21" s="662"/>
      <c r="JJA21" s="662"/>
      <c r="JJB21" s="662"/>
      <c r="JJC21" s="662"/>
      <c r="JJD21" s="662"/>
      <c r="JJE21" s="662"/>
      <c r="JJF21" s="662"/>
      <c r="JJG21" s="662"/>
      <c r="JJH21" s="662"/>
      <c r="JJI21" s="662"/>
      <c r="JJJ21" s="662"/>
      <c r="JJK21" s="662"/>
      <c r="JJL21" s="662"/>
      <c r="JJM21" s="662"/>
      <c r="JJN21" s="662"/>
      <c r="JJO21" s="662"/>
      <c r="JJP21" s="662"/>
      <c r="JJQ21" s="662"/>
      <c r="JJR21" s="662"/>
      <c r="JJS21" s="662"/>
      <c r="JJT21" s="662"/>
      <c r="JJU21" s="662"/>
      <c r="JJV21" s="662"/>
      <c r="JJW21" s="662"/>
      <c r="JJX21" s="662"/>
      <c r="JJY21" s="662"/>
      <c r="JJZ21" s="662"/>
      <c r="JKA21" s="662"/>
      <c r="JKB21" s="662"/>
      <c r="JKC21" s="662"/>
      <c r="JKD21" s="662"/>
      <c r="JKE21" s="662"/>
      <c r="JKF21" s="662"/>
      <c r="JKG21" s="662"/>
      <c r="JKH21" s="662"/>
      <c r="JKI21" s="662"/>
      <c r="JKJ21" s="662"/>
      <c r="JKK21" s="662"/>
      <c r="JKL21" s="662"/>
      <c r="JKM21" s="662"/>
      <c r="JKN21" s="662"/>
      <c r="JKO21" s="662"/>
      <c r="JKP21" s="662"/>
      <c r="JKQ21" s="662"/>
      <c r="JKR21" s="662"/>
      <c r="JKS21" s="662"/>
      <c r="JKT21" s="662"/>
      <c r="JKU21" s="662"/>
      <c r="JKV21" s="662"/>
      <c r="JKW21" s="662"/>
      <c r="JKX21" s="662"/>
      <c r="JKY21" s="662"/>
      <c r="JKZ21" s="662"/>
      <c r="JLA21" s="662"/>
      <c r="JLB21" s="662"/>
      <c r="JLC21" s="662"/>
      <c r="JLD21" s="662"/>
      <c r="JLE21" s="662"/>
      <c r="JLF21" s="662"/>
      <c r="JLG21" s="662"/>
      <c r="JLH21" s="662"/>
      <c r="JLI21" s="662"/>
      <c r="JLJ21" s="662"/>
      <c r="JLK21" s="662"/>
      <c r="JLL21" s="662"/>
      <c r="JLM21" s="662"/>
      <c r="JLN21" s="662"/>
      <c r="JLO21" s="662"/>
      <c r="JLP21" s="662"/>
      <c r="JLQ21" s="662"/>
      <c r="JLR21" s="662"/>
      <c r="JLS21" s="662"/>
      <c r="JLT21" s="662"/>
      <c r="JLU21" s="662"/>
      <c r="JLV21" s="662"/>
      <c r="JLW21" s="662"/>
      <c r="JLX21" s="662"/>
      <c r="JLY21" s="662"/>
      <c r="JLZ21" s="662"/>
      <c r="JMA21" s="662"/>
      <c r="JMB21" s="662"/>
      <c r="JMC21" s="662"/>
      <c r="JMD21" s="662"/>
      <c r="JME21" s="662"/>
      <c r="JMF21" s="662"/>
      <c r="JMG21" s="662"/>
      <c r="JMH21" s="662"/>
      <c r="JMI21" s="662"/>
      <c r="JMJ21" s="662"/>
      <c r="JMK21" s="662"/>
      <c r="JML21" s="662"/>
      <c r="JMM21" s="662"/>
      <c r="JMN21" s="662"/>
      <c r="JMO21" s="662"/>
      <c r="JMP21" s="662"/>
      <c r="JMQ21" s="662"/>
      <c r="JMR21" s="662"/>
      <c r="JMS21" s="662"/>
      <c r="JMT21" s="662"/>
      <c r="JMU21" s="662"/>
      <c r="JMV21" s="662"/>
      <c r="JMW21" s="662"/>
      <c r="JMX21" s="662"/>
      <c r="JMY21" s="662"/>
      <c r="JMZ21" s="662"/>
      <c r="JNA21" s="662"/>
      <c r="JNB21" s="662"/>
      <c r="JNC21" s="662"/>
      <c r="JND21" s="662"/>
      <c r="JNE21" s="662"/>
      <c r="JNF21" s="662"/>
      <c r="JNG21" s="662"/>
      <c r="JNH21" s="662"/>
      <c r="JNI21" s="662"/>
      <c r="JNJ21" s="662"/>
      <c r="JNK21" s="662"/>
      <c r="JNL21" s="662"/>
      <c r="JNM21" s="662"/>
      <c r="JNN21" s="662"/>
      <c r="JNO21" s="662"/>
      <c r="JNP21" s="662"/>
      <c r="JNQ21" s="662"/>
      <c r="JNR21" s="662"/>
      <c r="JNS21" s="662"/>
      <c r="JNT21" s="662"/>
      <c r="JNU21" s="662"/>
      <c r="JNV21" s="662"/>
      <c r="JNW21" s="662"/>
      <c r="JNX21" s="662"/>
      <c r="JNY21" s="662"/>
      <c r="JNZ21" s="662"/>
      <c r="JOA21" s="662"/>
      <c r="JOB21" s="662"/>
      <c r="JOC21" s="662"/>
      <c r="JOD21" s="662"/>
      <c r="JOE21" s="662"/>
      <c r="JOF21" s="662"/>
      <c r="JOG21" s="662"/>
      <c r="JOH21" s="662"/>
      <c r="JOI21" s="662"/>
      <c r="JOJ21" s="662"/>
      <c r="JOK21" s="662"/>
      <c r="JOL21" s="662"/>
      <c r="JOM21" s="662"/>
      <c r="JON21" s="662"/>
      <c r="JOO21" s="662"/>
      <c r="JOP21" s="662"/>
      <c r="JOQ21" s="662"/>
      <c r="JOR21" s="662"/>
      <c r="JOS21" s="662"/>
      <c r="JOT21" s="662"/>
      <c r="JOU21" s="662"/>
      <c r="JOV21" s="662"/>
      <c r="JOW21" s="662"/>
      <c r="JOX21" s="662"/>
      <c r="JOY21" s="662"/>
      <c r="JOZ21" s="662"/>
      <c r="JPA21" s="662"/>
      <c r="JPB21" s="662"/>
      <c r="JPC21" s="662"/>
      <c r="JPD21" s="662"/>
      <c r="JPE21" s="662"/>
      <c r="JPF21" s="662"/>
      <c r="JPG21" s="662"/>
      <c r="JPH21" s="662"/>
      <c r="JPI21" s="662"/>
      <c r="JPJ21" s="662"/>
      <c r="JPK21" s="662"/>
      <c r="JPL21" s="662"/>
      <c r="JPM21" s="662"/>
      <c r="JPN21" s="662"/>
      <c r="JPO21" s="662"/>
      <c r="JPP21" s="662"/>
      <c r="JPQ21" s="662"/>
      <c r="JPR21" s="662"/>
      <c r="JPS21" s="662"/>
      <c r="JPT21" s="662"/>
      <c r="JPU21" s="662"/>
      <c r="JPV21" s="662"/>
      <c r="JPW21" s="662"/>
      <c r="JPX21" s="662"/>
      <c r="JPY21" s="662"/>
      <c r="JPZ21" s="662"/>
      <c r="JQA21" s="662"/>
      <c r="JQB21" s="662"/>
      <c r="JQC21" s="662"/>
      <c r="JQD21" s="662"/>
      <c r="JQE21" s="662"/>
      <c r="JQF21" s="662"/>
      <c r="JQG21" s="662"/>
      <c r="JQH21" s="662"/>
      <c r="JQI21" s="662"/>
      <c r="JQJ21" s="662"/>
      <c r="JQK21" s="662"/>
      <c r="JQL21" s="662"/>
      <c r="JQM21" s="662"/>
      <c r="JQN21" s="662"/>
      <c r="JQO21" s="662"/>
      <c r="JQP21" s="662"/>
      <c r="JQQ21" s="662"/>
      <c r="JQR21" s="662"/>
      <c r="JQS21" s="662"/>
      <c r="JQT21" s="662"/>
      <c r="JQU21" s="662"/>
      <c r="JQV21" s="662"/>
      <c r="JQW21" s="662"/>
      <c r="JQX21" s="662"/>
      <c r="JQY21" s="662"/>
      <c r="JQZ21" s="662"/>
      <c r="JRA21" s="662"/>
      <c r="JRB21" s="662"/>
      <c r="JRC21" s="662"/>
      <c r="JRD21" s="662"/>
      <c r="JRE21" s="662"/>
      <c r="JRF21" s="662"/>
      <c r="JRG21" s="662"/>
      <c r="JRH21" s="662"/>
      <c r="JRI21" s="662"/>
      <c r="JRJ21" s="662"/>
      <c r="JRK21" s="662"/>
      <c r="JRL21" s="662"/>
      <c r="JRM21" s="662"/>
      <c r="JRN21" s="662"/>
      <c r="JRO21" s="662"/>
      <c r="JRP21" s="662"/>
      <c r="JRQ21" s="662"/>
      <c r="JRR21" s="662"/>
      <c r="JRS21" s="662"/>
      <c r="JRT21" s="662"/>
      <c r="JRU21" s="662"/>
      <c r="JRV21" s="662"/>
      <c r="JRW21" s="662"/>
      <c r="JRX21" s="662"/>
      <c r="JRY21" s="662"/>
      <c r="JRZ21" s="662"/>
      <c r="JSA21" s="662"/>
      <c r="JSB21" s="662"/>
      <c r="JSC21" s="662"/>
      <c r="JSD21" s="662"/>
      <c r="JSE21" s="662"/>
      <c r="JSF21" s="662"/>
      <c r="JSG21" s="662"/>
      <c r="JSH21" s="662"/>
      <c r="JSI21" s="662"/>
      <c r="JSJ21" s="662"/>
      <c r="JSK21" s="662"/>
      <c r="JSL21" s="662"/>
      <c r="JSM21" s="662"/>
      <c r="JSN21" s="662"/>
      <c r="JSO21" s="662"/>
      <c r="JSP21" s="662"/>
      <c r="JSQ21" s="662"/>
      <c r="JSR21" s="662"/>
      <c r="JSS21" s="662"/>
      <c r="JST21" s="662"/>
      <c r="JSU21" s="662"/>
      <c r="JSV21" s="662"/>
      <c r="JSW21" s="662"/>
      <c r="JSX21" s="662"/>
      <c r="JSY21" s="662"/>
      <c r="JSZ21" s="662"/>
      <c r="JTA21" s="662"/>
      <c r="JTB21" s="662"/>
      <c r="JTC21" s="662"/>
      <c r="JTD21" s="662"/>
      <c r="JTE21" s="662"/>
      <c r="JTF21" s="662"/>
      <c r="JTG21" s="662"/>
      <c r="JTH21" s="662"/>
      <c r="JTI21" s="662"/>
      <c r="JTJ21" s="662"/>
      <c r="JTK21" s="662"/>
      <c r="JTL21" s="662"/>
      <c r="JTM21" s="662"/>
      <c r="JTN21" s="662"/>
      <c r="JTO21" s="662"/>
      <c r="JTP21" s="662"/>
      <c r="JTQ21" s="662"/>
      <c r="JTR21" s="662"/>
      <c r="JTS21" s="662"/>
      <c r="JTT21" s="662"/>
      <c r="JTU21" s="662"/>
      <c r="JTV21" s="662"/>
      <c r="JTW21" s="662"/>
      <c r="JTX21" s="662"/>
      <c r="JTY21" s="662"/>
      <c r="JTZ21" s="662"/>
      <c r="JUA21" s="662"/>
      <c r="JUB21" s="662"/>
      <c r="JUC21" s="662"/>
      <c r="JUD21" s="662"/>
      <c r="JUE21" s="662"/>
      <c r="JUF21" s="662"/>
      <c r="JUG21" s="662"/>
      <c r="JUH21" s="662"/>
      <c r="JUI21" s="662"/>
      <c r="JUJ21" s="662"/>
      <c r="JUK21" s="662"/>
      <c r="JUL21" s="662"/>
      <c r="JUM21" s="662"/>
      <c r="JUN21" s="662"/>
      <c r="JUO21" s="662"/>
      <c r="JUP21" s="662"/>
      <c r="JUQ21" s="662"/>
      <c r="JUR21" s="662"/>
      <c r="JUS21" s="662"/>
      <c r="JUT21" s="662"/>
      <c r="JUU21" s="662"/>
      <c r="JUV21" s="662"/>
      <c r="JUW21" s="662"/>
      <c r="JUX21" s="662"/>
      <c r="JUY21" s="662"/>
      <c r="JUZ21" s="662"/>
      <c r="JVA21" s="662"/>
      <c r="JVB21" s="662"/>
      <c r="JVC21" s="662"/>
      <c r="JVD21" s="662"/>
      <c r="JVE21" s="662"/>
      <c r="JVF21" s="662"/>
      <c r="JVG21" s="662"/>
      <c r="JVH21" s="662"/>
      <c r="JVI21" s="662"/>
      <c r="JVJ21" s="662"/>
      <c r="JVK21" s="662"/>
      <c r="JVL21" s="662"/>
      <c r="JVM21" s="662"/>
      <c r="JVN21" s="662"/>
      <c r="JVO21" s="662"/>
      <c r="JVP21" s="662"/>
      <c r="JVQ21" s="662"/>
      <c r="JVR21" s="662"/>
      <c r="JVS21" s="662"/>
      <c r="JVT21" s="662"/>
      <c r="JVU21" s="662"/>
      <c r="JVV21" s="662"/>
      <c r="JVW21" s="662"/>
      <c r="JVX21" s="662"/>
      <c r="JVY21" s="662"/>
      <c r="JVZ21" s="662"/>
      <c r="JWA21" s="662"/>
      <c r="JWB21" s="662"/>
      <c r="JWC21" s="662"/>
      <c r="JWD21" s="662"/>
      <c r="JWE21" s="662"/>
      <c r="JWF21" s="662"/>
      <c r="JWG21" s="662"/>
      <c r="JWH21" s="662"/>
      <c r="JWI21" s="662"/>
      <c r="JWJ21" s="662"/>
      <c r="JWK21" s="662"/>
      <c r="JWL21" s="662"/>
      <c r="JWM21" s="662"/>
      <c r="JWN21" s="662"/>
      <c r="JWO21" s="662"/>
      <c r="JWP21" s="662"/>
      <c r="JWQ21" s="662"/>
      <c r="JWR21" s="662"/>
      <c r="JWS21" s="662"/>
      <c r="JWT21" s="662"/>
      <c r="JWU21" s="662"/>
      <c r="JWV21" s="662"/>
      <c r="JWW21" s="662"/>
      <c r="JWX21" s="662"/>
      <c r="JWY21" s="662"/>
      <c r="JWZ21" s="662"/>
      <c r="JXA21" s="662"/>
      <c r="JXB21" s="662"/>
      <c r="JXC21" s="662"/>
      <c r="JXD21" s="662"/>
      <c r="JXE21" s="662"/>
      <c r="JXF21" s="662"/>
      <c r="JXG21" s="662"/>
      <c r="JXH21" s="662"/>
      <c r="JXI21" s="662"/>
      <c r="JXJ21" s="662"/>
      <c r="JXK21" s="662"/>
      <c r="JXL21" s="662"/>
      <c r="JXM21" s="662"/>
      <c r="JXN21" s="662"/>
      <c r="JXO21" s="662"/>
      <c r="JXP21" s="662"/>
      <c r="JXQ21" s="662"/>
      <c r="JXR21" s="662"/>
      <c r="JXS21" s="662"/>
      <c r="JXT21" s="662"/>
      <c r="JXU21" s="662"/>
      <c r="JXV21" s="662"/>
      <c r="JXW21" s="662"/>
      <c r="JXX21" s="662"/>
      <c r="JXY21" s="662"/>
      <c r="JXZ21" s="662"/>
      <c r="JYA21" s="662"/>
      <c r="JYB21" s="662"/>
      <c r="JYC21" s="662"/>
      <c r="JYD21" s="662"/>
      <c r="JYE21" s="662"/>
      <c r="JYF21" s="662"/>
      <c r="JYG21" s="662"/>
      <c r="JYH21" s="662"/>
      <c r="JYI21" s="662"/>
      <c r="JYJ21" s="662"/>
      <c r="JYK21" s="662"/>
      <c r="JYL21" s="662"/>
      <c r="JYM21" s="662"/>
      <c r="JYN21" s="662"/>
      <c r="JYO21" s="662"/>
      <c r="JYP21" s="662"/>
      <c r="JYQ21" s="662"/>
      <c r="JYR21" s="662"/>
      <c r="JYS21" s="662"/>
      <c r="JYT21" s="662"/>
      <c r="JYU21" s="662"/>
      <c r="JYV21" s="662"/>
      <c r="JYW21" s="662"/>
      <c r="JYX21" s="662"/>
      <c r="JYY21" s="662"/>
      <c r="JYZ21" s="662"/>
      <c r="JZA21" s="662"/>
      <c r="JZB21" s="662"/>
      <c r="JZC21" s="662"/>
      <c r="JZD21" s="662"/>
      <c r="JZE21" s="662"/>
      <c r="JZF21" s="662"/>
      <c r="JZG21" s="662"/>
      <c r="JZH21" s="662"/>
      <c r="JZI21" s="662"/>
      <c r="JZJ21" s="662"/>
      <c r="JZK21" s="662"/>
      <c r="JZL21" s="662"/>
      <c r="JZM21" s="662"/>
      <c r="JZN21" s="662"/>
      <c r="JZO21" s="662"/>
      <c r="JZP21" s="662"/>
      <c r="JZQ21" s="662"/>
      <c r="JZR21" s="662"/>
      <c r="JZS21" s="662"/>
      <c r="JZT21" s="662"/>
      <c r="JZU21" s="662"/>
      <c r="JZV21" s="662"/>
      <c r="JZW21" s="662"/>
      <c r="JZX21" s="662"/>
      <c r="JZY21" s="662"/>
      <c r="JZZ21" s="662"/>
      <c r="KAA21" s="662"/>
      <c r="KAB21" s="662"/>
      <c r="KAC21" s="662"/>
      <c r="KAD21" s="662"/>
      <c r="KAE21" s="662"/>
      <c r="KAF21" s="662"/>
      <c r="KAG21" s="662"/>
      <c r="KAH21" s="662"/>
      <c r="KAI21" s="662"/>
      <c r="KAJ21" s="662"/>
      <c r="KAK21" s="662"/>
      <c r="KAL21" s="662"/>
      <c r="KAM21" s="662"/>
      <c r="KAN21" s="662"/>
      <c r="KAO21" s="662"/>
      <c r="KAP21" s="662"/>
      <c r="KAQ21" s="662"/>
      <c r="KAR21" s="662"/>
      <c r="KAS21" s="662"/>
      <c r="KAT21" s="662"/>
      <c r="KAU21" s="662"/>
      <c r="KAV21" s="662"/>
      <c r="KAW21" s="662"/>
      <c r="KAX21" s="662"/>
      <c r="KAY21" s="662"/>
      <c r="KAZ21" s="662"/>
      <c r="KBA21" s="662"/>
      <c r="KBB21" s="662"/>
      <c r="KBC21" s="662"/>
      <c r="KBD21" s="662"/>
      <c r="KBE21" s="662"/>
      <c r="KBF21" s="662"/>
      <c r="KBG21" s="662"/>
      <c r="KBH21" s="662"/>
      <c r="KBI21" s="662"/>
      <c r="KBJ21" s="662"/>
      <c r="KBK21" s="662"/>
      <c r="KBL21" s="662"/>
      <c r="KBM21" s="662"/>
      <c r="KBN21" s="662"/>
      <c r="KBO21" s="662"/>
      <c r="KBP21" s="662"/>
      <c r="KBQ21" s="662"/>
      <c r="KBR21" s="662"/>
      <c r="KBS21" s="662"/>
      <c r="KBT21" s="662"/>
      <c r="KBU21" s="662"/>
      <c r="KBV21" s="662"/>
      <c r="KBW21" s="662"/>
      <c r="KBX21" s="662"/>
      <c r="KBY21" s="662"/>
      <c r="KBZ21" s="662"/>
      <c r="KCA21" s="662"/>
      <c r="KCB21" s="662"/>
      <c r="KCC21" s="662"/>
      <c r="KCD21" s="662"/>
      <c r="KCE21" s="662"/>
      <c r="KCF21" s="662"/>
      <c r="KCG21" s="662"/>
      <c r="KCH21" s="662"/>
      <c r="KCI21" s="662"/>
      <c r="KCJ21" s="662"/>
      <c r="KCK21" s="662"/>
      <c r="KCL21" s="662"/>
      <c r="KCM21" s="662"/>
      <c r="KCN21" s="662"/>
      <c r="KCO21" s="662"/>
      <c r="KCP21" s="662"/>
      <c r="KCQ21" s="662"/>
      <c r="KCR21" s="662"/>
      <c r="KCS21" s="662"/>
      <c r="KCT21" s="662"/>
      <c r="KCU21" s="662"/>
      <c r="KCV21" s="662"/>
      <c r="KCW21" s="662"/>
      <c r="KCX21" s="662"/>
      <c r="KCY21" s="662"/>
      <c r="KCZ21" s="662"/>
      <c r="KDA21" s="662"/>
      <c r="KDB21" s="662"/>
      <c r="KDC21" s="662"/>
      <c r="KDD21" s="662"/>
      <c r="KDE21" s="662"/>
      <c r="KDF21" s="662"/>
      <c r="KDG21" s="662"/>
      <c r="KDH21" s="662"/>
      <c r="KDI21" s="662"/>
      <c r="KDJ21" s="662"/>
      <c r="KDK21" s="662"/>
      <c r="KDL21" s="662"/>
      <c r="KDM21" s="662"/>
      <c r="KDN21" s="662"/>
      <c r="KDO21" s="662"/>
      <c r="KDP21" s="662"/>
      <c r="KDQ21" s="662"/>
      <c r="KDR21" s="662"/>
      <c r="KDS21" s="662"/>
      <c r="KDT21" s="662"/>
      <c r="KDU21" s="662"/>
      <c r="KDV21" s="662"/>
      <c r="KDW21" s="662"/>
      <c r="KDX21" s="662"/>
      <c r="KDY21" s="662"/>
      <c r="KDZ21" s="662"/>
      <c r="KEA21" s="662"/>
      <c r="KEB21" s="662"/>
      <c r="KEC21" s="662"/>
      <c r="KED21" s="662"/>
      <c r="KEE21" s="662"/>
      <c r="KEF21" s="662"/>
      <c r="KEG21" s="662"/>
      <c r="KEH21" s="662"/>
      <c r="KEI21" s="662"/>
      <c r="KEJ21" s="662"/>
      <c r="KEK21" s="662"/>
      <c r="KEL21" s="662"/>
      <c r="KEM21" s="662"/>
      <c r="KEN21" s="662"/>
      <c r="KEO21" s="662"/>
      <c r="KEP21" s="662"/>
      <c r="KEQ21" s="662"/>
      <c r="KER21" s="662"/>
      <c r="KES21" s="662"/>
      <c r="KET21" s="662"/>
      <c r="KEU21" s="662"/>
      <c r="KEV21" s="662"/>
      <c r="KEW21" s="662"/>
      <c r="KEX21" s="662"/>
      <c r="KEY21" s="662"/>
      <c r="KEZ21" s="662"/>
      <c r="KFA21" s="662"/>
      <c r="KFB21" s="662"/>
      <c r="KFC21" s="662"/>
      <c r="KFD21" s="662"/>
      <c r="KFE21" s="662"/>
      <c r="KFF21" s="662"/>
      <c r="KFG21" s="662"/>
      <c r="KFH21" s="662"/>
      <c r="KFI21" s="662"/>
      <c r="KFJ21" s="662"/>
      <c r="KFK21" s="662"/>
      <c r="KFL21" s="662"/>
      <c r="KFM21" s="662"/>
      <c r="KFN21" s="662"/>
      <c r="KFO21" s="662"/>
      <c r="KFP21" s="662"/>
      <c r="KFQ21" s="662"/>
      <c r="KFR21" s="662"/>
      <c r="KFS21" s="662"/>
      <c r="KFT21" s="662"/>
      <c r="KFU21" s="662"/>
      <c r="KFV21" s="662"/>
      <c r="KFW21" s="662"/>
      <c r="KFX21" s="662"/>
      <c r="KFY21" s="662"/>
      <c r="KFZ21" s="662"/>
      <c r="KGA21" s="662"/>
      <c r="KGB21" s="662"/>
      <c r="KGC21" s="662"/>
      <c r="KGD21" s="662"/>
      <c r="KGE21" s="662"/>
      <c r="KGF21" s="662"/>
      <c r="KGG21" s="662"/>
      <c r="KGH21" s="662"/>
      <c r="KGI21" s="662"/>
      <c r="KGJ21" s="662"/>
      <c r="KGK21" s="662"/>
      <c r="KGL21" s="662"/>
      <c r="KGM21" s="662"/>
      <c r="KGN21" s="662"/>
      <c r="KGO21" s="662"/>
      <c r="KGP21" s="662"/>
      <c r="KGQ21" s="662"/>
      <c r="KGR21" s="662"/>
      <c r="KGS21" s="662"/>
      <c r="KGT21" s="662"/>
      <c r="KGU21" s="662"/>
      <c r="KGV21" s="662"/>
      <c r="KGW21" s="662"/>
      <c r="KGX21" s="662"/>
      <c r="KGY21" s="662"/>
      <c r="KGZ21" s="662"/>
      <c r="KHA21" s="662"/>
      <c r="KHB21" s="662"/>
      <c r="KHC21" s="662"/>
      <c r="KHD21" s="662"/>
      <c r="KHE21" s="662"/>
      <c r="KHF21" s="662"/>
      <c r="KHG21" s="662"/>
      <c r="KHH21" s="662"/>
      <c r="KHI21" s="662"/>
      <c r="KHJ21" s="662"/>
      <c r="KHK21" s="662"/>
      <c r="KHL21" s="662"/>
      <c r="KHM21" s="662"/>
      <c r="KHN21" s="662"/>
      <c r="KHO21" s="662"/>
      <c r="KHP21" s="662"/>
      <c r="KHQ21" s="662"/>
      <c r="KHR21" s="662"/>
      <c r="KHS21" s="662"/>
      <c r="KHT21" s="662"/>
      <c r="KHU21" s="662"/>
      <c r="KHV21" s="662"/>
      <c r="KHW21" s="662"/>
      <c r="KHX21" s="662"/>
      <c r="KHY21" s="662"/>
      <c r="KHZ21" s="662"/>
      <c r="KIA21" s="662"/>
      <c r="KIB21" s="662"/>
      <c r="KIC21" s="662"/>
      <c r="KID21" s="662"/>
      <c r="KIE21" s="662"/>
      <c r="KIF21" s="662"/>
      <c r="KIG21" s="662"/>
      <c r="KIH21" s="662"/>
      <c r="KII21" s="662"/>
      <c r="KIJ21" s="662"/>
      <c r="KIK21" s="662"/>
      <c r="KIL21" s="662"/>
      <c r="KIM21" s="662"/>
      <c r="KIN21" s="662"/>
      <c r="KIO21" s="662"/>
      <c r="KIP21" s="662"/>
      <c r="KIQ21" s="662"/>
      <c r="KIR21" s="662"/>
      <c r="KIS21" s="662"/>
      <c r="KIT21" s="662"/>
      <c r="KIU21" s="662"/>
      <c r="KIV21" s="662"/>
      <c r="KIW21" s="662"/>
      <c r="KIX21" s="662"/>
      <c r="KIY21" s="662"/>
      <c r="KIZ21" s="662"/>
      <c r="KJA21" s="662"/>
      <c r="KJB21" s="662"/>
      <c r="KJC21" s="662"/>
      <c r="KJD21" s="662"/>
      <c r="KJE21" s="662"/>
      <c r="KJF21" s="662"/>
      <c r="KJG21" s="662"/>
      <c r="KJH21" s="662"/>
      <c r="KJI21" s="662"/>
      <c r="KJJ21" s="662"/>
      <c r="KJK21" s="662"/>
      <c r="KJL21" s="662"/>
      <c r="KJM21" s="662"/>
      <c r="KJN21" s="662"/>
      <c r="KJO21" s="662"/>
      <c r="KJP21" s="662"/>
      <c r="KJQ21" s="662"/>
      <c r="KJR21" s="662"/>
      <c r="KJS21" s="662"/>
      <c r="KJT21" s="662"/>
      <c r="KJU21" s="662"/>
      <c r="KJV21" s="662"/>
      <c r="KJW21" s="662"/>
      <c r="KJX21" s="662"/>
      <c r="KJY21" s="662"/>
      <c r="KJZ21" s="662"/>
      <c r="KKA21" s="662"/>
      <c r="KKB21" s="662"/>
      <c r="KKC21" s="662"/>
      <c r="KKD21" s="662"/>
      <c r="KKE21" s="662"/>
      <c r="KKF21" s="662"/>
      <c r="KKG21" s="662"/>
      <c r="KKH21" s="662"/>
      <c r="KKI21" s="662"/>
      <c r="KKJ21" s="662"/>
      <c r="KKK21" s="662"/>
      <c r="KKL21" s="662"/>
      <c r="KKM21" s="662"/>
      <c r="KKN21" s="662"/>
      <c r="KKO21" s="662"/>
      <c r="KKP21" s="662"/>
      <c r="KKQ21" s="662"/>
      <c r="KKR21" s="662"/>
      <c r="KKS21" s="662"/>
      <c r="KKT21" s="662"/>
      <c r="KKU21" s="662"/>
      <c r="KKV21" s="662"/>
      <c r="KKW21" s="662"/>
      <c r="KKX21" s="662"/>
      <c r="KKY21" s="662"/>
      <c r="KKZ21" s="662"/>
      <c r="KLA21" s="662"/>
      <c r="KLB21" s="662"/>
      <c r="KLC21" s="662"/>
      <c r="KLD21" s="662"/>
      <c r="KLE21" s="662"/>
      <c r="KLF21" s="662"/>
      <c r="KLG21" s="662"/>
      <c r="KLH21" s="662"/>
      <c r="KLI21" s="662"/>
      <c r="KLJ21" s="662"/>
      <c r="KLK21" s="662"/>
      <c r="KLL21" s="662"/>
      <c r="KLM21" s="662"/>
      <c r="KLN21" s="662"/>
      <c r="KLO21" s="662"/>
      <c r="KLP21" s="662"/>
      <c r="KLQ21" s="662"/>
      <c r="KLR21" s="662"/>
      <c r="KLS21" s="662"/>
      <c r="KLT21" s="662"/>
      <c r="KLU21" s="662"/>
      <c r="KLV21" s="662"/>
      <c r="KLW21" s="662"/>
      <c r="KLX21" s="662"/>
      <c r="KLY21" s="662"/>
      <c r="KLZ21" s="662"/>
      <c r="KMA21" s="662"/>
      <c r="KMB21" s="662"/>
      <c r="KMC21" s="662"/>
      <c r="KMD21" s="662"/>
      <c r="KME21" s="662"/>
      <c r="KMF21" s="662"/>
      <c r="KMG21" s="662"/>
      <c r="KMH21" s="662"/>
      <c r="KMI21" s="662"/>
      <c r="KMJ21" s="662"/>
      <c r="KMK21" s="662"/>
      <c r="KML21" s="662"/>
      <c r="KMM21" s="662"/>
      <c r="KMN21" s="662"/>
      <c r="KMO21" s="662"/>
      <c r="KMP21" s="662"/>
      <c r="KMQ21" s="662"/>
      <c r="KMR21" s="662"/>
      <c r="KMS21" s="662"/>
      <c r="KMT21" s="662"/>
      <c r="KMU21" s="662"/>
      <c r="KMV21" s="662"/>
      <c r="KMW21" s="662"/>
      <c r="KMX21" s="662"/>
      <c r="KMY21" s="662"/>
      <c r="KMZ21" s="662"/>
      <c r="KNA21" s="662"/>
      <c r="KNB21" s="662"/>
      <c r="KNC21" s="662"/>
      <c r="KND21" s="662"/>
      <c r="KNE21" s="662"/>
      <c r="KNF21" s="662"/>
      <c r="KNG21" s="662"/>
      <c r="KNH21" s="662"/>
      <c r="KNI21" s="662"/>
      <c r="KNJ21" s="662"/>
      <c r="KNK21" s="662"/>
      <c r="KNL21" s="662"/>
      <c r="KNM21" s="662"/>
      <c r="KNN21" s="662"/>
      <c r="KNO21" s="662"/>
      <c r="KNP21" s="662"/>
      <c r="KNQ21" s="662"/>
      <c r="KNR21" s="662"/>
      <c r="KNS21" s="662"/>
      <c r="KNT21" s="662"/>
      <c r="KNU21" s="662"/>
      <c r="KNV21" s="662"/>
      <c r="KNW21" s="662"/>
      <c r="KNX21" s="662"/>
      <c r="KNY21" s="662"/>
      <c r="KNZ21" s="662"/>
      <c r="KOA21" s="662"/>
      <c r="KOB21" s="662"/>
      <c r="KOC21" s="662"/>
      <c r="KOD21" s="662"/>
      <c r="KOE21" s="662"/>
      <c r="KOF21" s="662"/>
      <c r="KOG21" s="662"/>
      <c r="KOH21" s="662"/>
      <c r="KOI21" s="662"/>
      <c r="KOJ21" s="662"/>
      <c r="KOK21" s="662"/>
      <c r="KOL21" s="662"/>
      <c r="KOM21" s="662"/>
      <c r="KON21" s="662"/>
      <c r="KOO21" s="662"/>
      <c r="KOP21" s="662"/>
      <c r="KOQ21" s="662"/>
      <c r="KOR21" s="662"/>
      <c r="KOS21" s="662"/>
      <c r="KOT21" s="662"/>
      <c r="KOU21" s="662"/>
      <c r="KOV21" s="662"/>
      <c r="KOW21" s="662"/>
      <c r="KOX21" s="662"/>
      <c r="KOY21" s="662"/>
      <c r="KOZ21" s="662"/>
      <c r="KPA21" s="662"/>
      <c r="KPB21" s="662"/>
      <c r="KPC21" s="662"/>
      <c r="KPD21" s="662"/>
      <c r="KPE21" s="662"/>
      <c r="KPF21" s="662"/>
      <c r="KPG21" s="662"/>
      <c r="KPH21" s="662"/>
      <c r="KPI21" s="662"/>
      <c r="KPJ21" s="662"/>
      <c r="KPK21" s="662"/>
      <c r="KPL21" s="662"/>
      <c r="KPM21" s="662"/>
      <c r="KPN21" s="662"/>
      <c r="KPO21" s="662"/>
      <c r="KPP21" s="662"/>
      <c r="KPQ21" s="662"/>
      <c r="KPR21" s="662"/>
      <c r="KPS21" s="662"/>
      <c r="KPT21" s="662"/>
      <c r="KPU21" s="662"/>
      <c r="KPV21" s="662"/>
      <c r="KPW21" s="662"/>
      <c r="KPX21" s="662"/>
      <c r="KPY21" s="662"/>
      <c r="KPZ21" s="662"/>
      <c r="KQA21" s="662"/>
      <c r="KQB21" s="662"/>
      <c r="KQC21" s="662"/>
      <c r="KQD21" s="662"/>
      <c r="KQE21" s="662"/>
      <c r="KQF21" s="662"/>
      <c r="KQG21" s="662"/>
      <c r="KQH21" s="662"/>
      <c r="KQI21" s="662"/>
      <c r="KQJ21" s="662"/>
      <c r="KQK21" s="662"/>
      <c r="KQL21" s="662"/>
      <c r="KQM21" s="662"/>
      <c r="KQN21" s="662"/>
      <c r="KQO21" s="662"/>
      <c r="KQP21" s="662"/>
      <c r="KQQ21" s="662"/>
      <c r="KQR21" s="662"/>
      <c r="KQS21" s="662"/>
      <c r="KQT21" s="662"/>
      <c r="KQU21" s="662"/>
      <c r="KQV21" s="662"/>
      <c r="KQW21" s="662"/>
      <c r="KQX21" s="662"/>
      <c r="KQY21" s="662"/>
      <c r="KQZ21" s="662"/>
      <c r="KRA21" s="662"/>
      <c r="KRB21" s="662"/>
      <c r="KRC21" s="662"/>
      <c r="KRD21" s="662"/>
      <c r="KRE21" s="662"/>
      <c r="KRF21" s="662"/>
      <c r="KRG21" s="662"/>
      <c r="KRH21" s="662"/>
      <c r="KRI21" s="662"/>
      <c r="KRJ21" s="662"/>
      <c r="KRK21" s="662"/>
      <c r="KRL21" s="662"/>
      <c r="KRM21" s="662"/>
      <c r="KRN21" s="662"/>
      <c r="KRO21" s="662"/>
      <c r="KRP21" s="662"/>
      <c r="KRQ21" s="662"/>
      <c r="KRR21" s="662"/>
      <c r="KRS21" s="662"/>
      <c r="KRT21" s="662"/>
      <c r="KRU21" s="662"/>
      <c r="KRV21" s="662"/>
      <c r="KRW21" s="662"/>
      <c r="KRX21" s="662"/>
      <c r="KRY21" s="662"/>
      <c r="KRZ21" s="662"/>
      <c r="KSA21" s="662"/>
      <c r="KSB21" s="662"/>
      <c r="KSC21" s="662"/>
      <c r="KSD21" s="662"/>
      <c r="KSE21" s="662"/>
      <c r="KSF21" s="662"/>
      <c r="KSG21" s="662"/>
      <c r="KSH21" s="662"/>
      <c r="KSI21" s="662"/>
      <c r="KSJ21" s="662"/>
      <c r="KSK21" s="662"/>
      <c r="KSL21" s="662"/>
      <c r="KSM21" s="662"/>
      <c r="KSN21" s="662"/>
      <c r="KSO21" s="662"/>
      <c r="KSP21" s="662"/>
      <c r="KSQ21" s="662"/>
      <c r="KSR21" s="662"/>
      <c r="KSS21" s="662"/>
      <c r="KST21" s="662"/>
      <c r="KSU21" s="662"/>
      <c r="KSV21" s="662"/>
      <c r="KSW21" s="662"/>
      <c r="KSX21" s="662"/>
      <c r="KSY21" s="662"/>
      <c r="KSZ21" s="662"/>
      <c r="KTA21" s="662"/>
      <c r="KTB21" s="662"/>
      <c r="KTC21" s="662"/>
      <c r="KTD21" s="662"/>
      <c r="KTE21" s="662"/>
      <c r="KTF21" s="662"/>
      <c r="KTG21" s="662"/>
      <c r="KTH21" s="662"/>
      <c r="KTI21" s="662"/>
      <c r="KTJ21" s="662"/>
      <c r="KTK21" s="662"/>
      <c r="KTL21" s="662"/>
      <c r="KTM21" s="662"/>
      <c r="KTN21" s="662"/>
      <c r="KTO21" s="662"/>
      <c r="KTP21" s="662"/>
      <c r="KTQ21" s="662"/>
      <c r="KTR21" s="662"/>
      <c r="KTS21" s="662"/>
      <c r="KTT21" s="662"/>
      <c r="KTU21" s="662"/>
      <c r="KTV21" s="662"/>
      <c r="KTW21" s="662"/>
      <c r="KTX21" s="662"/>
      <c r="KTY21" s="662"/>
      <c r="KTZ21" s="662"/>
      <c r="KUA21" s="662"/>
      <c r="KUB21" s="662"/>
      <c r="KUC21" s="662"/>
      <c r="KUD21" s="662"/>
      <c r="KUE21" s="662"/>
      <c r="KUF21" s="662"/>
      <c r="KUG21" s="662"/>
      <c r="KUH21" s="662"/>
      <c r="KUI21" s="662"/>
      <c r="KUJ21" s="662"/>
      <c r="KUK21" s="662"/>
      <c r="KUL21" s="662"/>
      <c r="KUM21" s="662"/>
      <c r="KUN21" s="662"/>
      <c r="KUO21" s="662"/>
      <c r="KUP21" s="662"/>
      <c r="KUQ21" s="662"/>
      <c r="KUR21" s="662"/>
      <c r="KUS21" s="662"/>
      <c r="KUT21" s="662"/>
      <c r="KUU21" s="662"/>
      <c r="KUV21" s="662"/>
      <c r="KUW21" s="662"/>
      <c r="KUX21" s="662"/>
      <c r="KUY21" s="662"/>
      <c r="KUZ21" s="662"/>
      <c r="KVA21" s="662"/>
      <c r="KVB21" s="662"/>
      <c r="KVC21" s="662"/>
      <c r="KVD21" s="662"/>
      <c r="KVE21" s="662"/>
      <c r="KVF21" s="662"/>
      <c r="KVG21" s="662"/>
      <c r="KVH21" s="662"/>
      <c r="KVI21" s="662"/>
      <c r="KVJ21" s="662"/>
      <c r="KVK21" s="662"/>
      <c r="KVL21" s="662"/>
      <c r="KVM21" s="662"/>
      <c r="KVN21" s="662"/>
      <c r="KVO21" s="662"/>
      <c r="KVP21" s="662"/>
      <c r="KVQ21" s="662"/>
      <c r="KVR21" s="662"/>
      <c r="KVS21" s="662"/>
      <c r="KVT21" s="662"/>
      <c r="KVU21" s="662"/>
      <c r="KVV21" s="662"/>
      <c r="KVW21" s="662"/>
      <c r="KVX21" s="662"/>
      <c r="KVY21" s="662"/>
      <c r="KVZ21" s="662"/>
      <c r="KWA21" s="662"/>
      <c r="KWB21" s="662"/>
      <c r="KWC21" s="662"/>
      <c r="KWD21" s="662"/>
      <c r="KWE21" s="662"/>
      <c r="KWF21" s="662"/>
      <c r="KWG21" s="662"/>
      <c r="KWH21" s="662"/>
      <c r="KWI21" s="662"/>
      <c r="KWJ21" s="662"/>
      <c r="KWK21" s="662"/>
      <c r="KWL21" s="662"/>
      <c r="KWM21" s="662"/>
      <c r="KWN21" s="662"/>
      <c r="KWO21" s="662"/>
      <c r="KWP21" s="662"/>
      <c r="KWQ21" s="662"/>
      <c r="KWR21" s="662"/>
      <c r="KWS21" s="662"/>
      <c r="KWT21" s="662"/>
      <c r="KWU21" s="662"/>
      <c r="KWV21" s="662"/>
      <c r="KWW21" s="662"/>
      <c r="KWX21" s="662"/>
      <c r="KWY21" s="662"/>
      <c r="KWZ21" s="662"/>
      <c r="KXA21" s="662"/>
      <c r="KXB21" s="662"/>
      <c r="KXC21" s="662"/>
      <c r="KXD21" s="662"/>
      <c r="KXE21" s="662"/>
      <c r="KXF21" s="662"/>
      <c r="KXG21" s="662"/>
      <c r="KXH21" s="662"/>
      <c r="KXI21" s="662"/>
      <c r="KXJ21" s="662"/>
      <c r="KXK21" s="662"/>
      <c r="KXL21" s="662"/>
      <c r="KXM21" s="662"/>
      <c r="KXN21" s="662"/>
      <c r="KXO21" s="662"/>
      <c r="KXP21" s="662"/>
      <c r="KXQ21" s="662"/>
      <c r="KXR21" s="662"/>
      <c r="KXS21" s="662"/>
      <c r="KXT21" s="662"/>
      <c r="KXU21" s="662"/>
      <c r="KXV21" s="662"/>
      <c r="KXW21" s="662"/>
      <c r="KXX21" s="662"/>
      <c r="KXY21" s="662"/>
      <c r="KXZ21" s="662"/>
      <c r="KYA21" s="662"/>
      <c r="KYB21" s="662"/>
      <c r="KYC21" s="662"/>
      <c r="KYD21" s="662"/>
      <c r="KYE21" s="662"/>
      <c r="KYF21" s="662"/>
      <c r="KYG21" s="662"/>
      <c r="KYH21" s="662"/>
      <c r="KYI21" s="662"/>
      <c r="KYJ21" s="662"/>
      <c r="KYK21" s="662"/>
      <c r="KYL21" s="662"/>
      <c r="KYM21" s="662"/>
      <c r="KYN21" s="662"/>
      <c r="KYO21" s="662"/>
      <c r="KYP21" s="662"/>
      <c r="KYQ21" s="662"/>
      <c r="KYR21" s="662"/>
      <c r="KYS21" s="662"/>
      <c r="KYT21" s="662"/>
      <c r="KYU21" s="662"/>
      <c r="KYV21" s="662"/>
      <c r="KYW21" s="662"/>
      <c r="KYX21" s="662"/>
      <c r="KYY21" s="662"/>
      <c r="KYZ21" s="662"/>
      <c r="KZA21" s="662"/>
      <c r="KZB21" s="662"/>
      <c r="KZC21" s="662"/>
      <c r="KZD21" s="662"/>
      <c r="KZE21" s="662"/>
      <c r="KZF21" s="662"/>
      <c r="KZG21" s="662"/>
      <c r="KZH21" s="662"/>
      <c r="KZI21" s="662"/>
      <c r="KZJ21" s="662"/>
      <c r="KZK21" s="662"/>
      <c r="KZL21" s="662"/>
      <c r="KZM21" s="662"/>
      <c r="KZN21" s="662"/>
      <c r="KZO21" s="662"/>
      <c r="KZP21" s="662"/>
      <c r="KZQ21" s="662"/>
      <c r="KZR21" s="662"/>
      <c r="KZS21" s="662"/>
      <c r="KZT21" s="662"/>
      <c r="KZU21" s="662"/>
      <c r="KZV21" s="662"/>
      <c r="KZW21" s="662"/>
      <c r="KZX21" s="662"/>
      <c r="KZY21" s="662"/>
      <c r="KZZ21" s="662"/>
      <c r="LAA21" s="662"/>
      <c r="LAB21" s="662"/>
      <c r="LAC21" s="662"/>
      <c r="LAD21" s="662"/>
      <c r="LAE21" s="662"/>
      <c r="LAF21" s="662"/>
      <c r="LAG21" s="662"/>
      <c r="LAH21" s="662"/>
      <c r="LAI21" s="662"/>
      <c r="LAJ21" s="662"/>
      <c r="LAK21" s="662"/>
      <c r="LAL21" s="662"/>
      <c r="LAM21" s="662"/>
      <c r="LAN21" s="662"/>
      <c r="LAO21" s="662"/>
      <c r="LAP21" s="662"/>
      <c r="LAQ21" s="662"/>
      <c r="LAR21" s="662"/>
      <c r="LAS21" s="662"/>
      <c r="LAT21" s="662"/>
      <c r="LAU21" s="662"/>
      <c r="LAV21" s="662"/>
      <c r="LAW21" s="662"/>
      <c r="LAX21" s="662"/>
      <c r="LAY21" s="662"/>
      <c r="LAZ21" s="662"/>
      <c r="LBA21" s="662"/>
      <c r="LBB21" s="662"/>
      <c r="LBC21" s="662"/>
      <c r="LBD21" s="662"/>
      <c r="LBE21" s="662"/>
      <c r="LBF21" s="662"/>
      <c r="LBG21" s="662"/>
      <c r="LBH21" s="662"/>
      <c r="LBI21" s="662"/>
      <c r="LBJ21" s="662"/>
      <c r="LBK21" s="662"/>
      <c r="LBL21" s="662"/>
      <c r="LBM21" s="662"/>
      <c r="LBN21" s="662"/>
      <c r="LBO21" s="662"/>
      <c r="LBP21" s="662"/>
      <c r="LBQ21" s="662"/>
      <c r="LBR21" s="662"/>
      <c r="LBS21" s="662"/>
      <c r="LBT21" s="662"/>
      <c r="LBU21" s="662"/>
      <c r="LBV21" s="662"/>
      <c r="LBW21" s="662"/>
      <c r="LBX21" s="662"/>
      <c r="LBY21" s="662"/>
      <c r="LBZ21" s="662"/>
      <c r="LCA21" s="662"/>
      <c r="LCB21" s="662"/>
      <c r="LCC21" s="662"/>
      <c r="LCD21" s="662"/>
      <c r="LCE21" s="662"/>
      <c r="LCF21" s="662"/>
      <c r="LCG21" s="662"/>
      <c r="LCH21" s="662"/>
      <c r="LCI21" s="662"/>
      <c r="LCJ21" s="662"/>
      <c r="LCK21" s="662"/>
      <c r="LCL21" s="662"/>
      <c r="LCM21" s="662"/>
      <c r="LCN21" s="662"/>
      <c r="LCO21" s="662"/>
      <c r="LCP21" s="662"/>
      <c r="LCQ21" s="662"/>
      <c r="LCR21" s="662"/>
      <c r="LCS21" s="662"/>
      <c r="LCT21" s="662"/>
      <c r="LCU21" s="662"/>
      <c r="LCV21" s="662"/>
      <c r="LCW21" s="662"/>
      <c r="LCX21" s="662"/>
      <c r="LCY21" s="662"/>
      <c r="LCZ21" s="662"/>
      <c r="LDA21" s="662"/>
      <c r="LDB21" s="662"/>
      <c r="LDC21" s="662"/>
      <c r="LDD21" s="662"/>
      <c r="LDE21" s="662"/>
      <c r="LDF21" s="662"/>
      <c r="LDG21" s="662"/>
      <c r="LDH21" s="662"/>
      <c r="LDI21" s="662"/>
      <c r="LDJ21" s="662"/>
      <c r="LDK21" s="662"/>
      <c r="LDL21" s="662"/>
      <c r="LDM21" s="662"/>
      <c r="LDN21" s="662"/>
      <c r="LDO21" s="662"/>
      <c r="LDP21" s="662"/>
      <c r="LDQ21" s="662"/>
      <c r="LDR21" s="662"/>
      <c r="LDS21" s="662"/>
      <c r="LDT21" s="662"/>
      <c r="LDU21" s="662"/>
      <c r="LDV21" s="662"/>
      <c r="LDW21" s="662"/>
      <c r="LDX21" s="662"/>
      <c r="LDY21" s="662"/>
      <c r="LDZ21" s="662"/>
      <c r="LEA21" s="662"/>
      <c r="LEB21" s="662"/>
      <c r="LEC21" s="662"/>
      <c r="LED21" s="662"/>
      <c r="LEE21" s="662"/>
      <c r="LEF21" s="662"/>
      <c r="LEG21" s="662"/>
      <c r="LEH21" s="662"/>
      <c r="LEI21" s="662"/>
      <c r="LEJ21" s="662"/>
      <c r="LEK21" s="662"/>
      <c r="LEL21" s="662"/>
      <c r="LEM21" s="662"/>
      <c r="LEN21" s="662"/>
      <c r="LEO21" s="662"/>
      <c r="LEP21" s="662"/>
      <c r="LEQ21" s="662"/>
      <c r="LER21" s="662"/>
      <c r="LES21" s="662"/>
      <c r="LET21" s="662"/>
      <c r="LEU21" s="662"/>
      <c r="LEV21" s="662"/>
      <c r="LEW21" s="662"/>
      <c r="LEX21" s="662"/>
      <c r="LEY21" s="662"/>
      <c r="LEZ21" s="662"/>
      <c r="LFA21" s="662"/>
      <c r="LFB21" s="662"/>
      <c r="LFC21" s="662"/>
      <c r="LFD21" s="662"/>
      <c r="LFE21" s="662"/>
      <c r="LFF21" s="662"/>
      <c r="LFG21" s="662"/>
      <c r="LFH21" s="662"/>
      <c r="LFI21" s="662"/>
      <c r="LFJ21" s="662"/>
      <c r="LFK21" s="662"/>
      <c r="LFL21" s="662"/>
      <c r="LFM21" s="662"/>
      <c r="LFN21" s="662"/>
      <c r="LFO21" s="662"/>
      <c r="LFP21" s="662"/>
      <c r="LFQ21" s="662"/>
      <c r="LFR21" s="662"/>
      <c r="LFS21" s="662"/>
      <c r="LFT21" s="662"/>
      <c r="LFU21" s="662"/>
      <c r="LFV21" s="662"/>
      <c r="LFW21" s="662"/>
      <c r="LFX21" s="662"/>
      <c r="LFY21" s="662"/>
      <c r="LFZ21" s="662"/>
      <c r="LGA21" s="662"/>
      <c r="LGB21" s="662"/>
      <c r="LGC21" s="662"/>
      <c r="LGD21" s="662"/>
      <c r="LGE21" s="662"/>
      <c r="LGF21" s="662"/>
      <c r="LGG21" s="662"/>
      <c r="LGH21" s="662"/>
      <c r="LGI21" s="662"/>
      <c r="LGJ21" s="662"/>
      <c r="LGK21" s="662"/>
      <c r="LGL21" s="662"/>
      <c r="LGM21" s="662"/>
      <c r="LGN21" s="662"/>
      <c r="LGO21" s="662"/>
      <c r="LGP21" s="662"/>
      <c r="LGQ21" s="662"/>
      <c r="LGR21" s="662"/>
      <c r="LGS21" s="662"/>
      <c r="LGT21" s="662"/>
      <c r="LGU21" s="662"/>
      <c r="LGV21" s="662"/>
      <c r="LGW21" s="662"/>
      <c r="LGX21" s="662"/>
      <c r="LGY21" s="662"/>
      <c r="LGZ21" s="662"/>
      <c r="LHA21" s="662"/>
      <c r="LHB21" s="662"/>
      <c r="LHC21" s="662"/>
      <c r="LHD21" s="662"/>
      <c r="LHE21" s="662"/>
      <c r="LHF21" s="662"/>
      <c r="LHG21" s="662"/>
      <c r="LHH21" s="662"/>
      <c r="LHI21" s="662"/>
      <c r="LHJ21" s="662"/>
      <c r="LHK21" s="662"/>
      <c r="LHL21" s="662"/>
      <c r="LHM21" s="662"/>
      <c r="LHN21" s="662"/>
      <c r="LHO21" s="662"/>
      <c r="LHP21" s="662"/>
      <c r="LHQ21" s="662"/>
      <c r="LHR21" s="662"/>
      <c r="LHS21" s="662"/>
      <c r="LHT21" s="662"/>
      <c r="LHU21" s="662"/>
      <c r="LHV21" s="662"/>
      <c r="LHW21" s="662"/>
      <c r="LHX21" s="662"/>
      <c r="LHY21" s="662"/>
      <c r="LHZ21" s="662"/>
      <c r="LIA21" s="662"/>
      <c r="LIB21" s="662"/>
      <c r="LIC21" s="662"/>
      <c r="LID21" s="662"/>
      <c r="LIE21" s="662"/>
      <c r="LIF21" s="662"/>
      <c r="LIG21" s="662"/>
      <c r="LIH21" s="662"/>
      <c r="LII21" s="662"/>
      <c r="LIJ21" s="662"/>
      <c r="LIK21" s="662"/>
      <c r="LIL21" s="662"/>
      <c r="LIM21" s="662"/>
      <c r="LIN21" s="662"/>
      <c r="LIO21" s="662"/>
      <c r="LIP21" s="662"/>
      <c r="LIQ21" s="662"/>
      <c r="LIR21" s="662"/>
      <c r="LIS21" s="662"/>
      <c r="LIT21" s="662"/>
      <c r="LIU21" s="662"/>
      <c r="LIV21" s="662"/>
      <c r="LIW21" s="662"/>
      <c r="LIX21" s="662"/>
      <c r="LIY21" s="662"/>
      <c r="LIZ21" s="662"/>
      <c r="LJA21" s="662"/>
      <c r="LJB21" s="662"/>
      <c r="LJC21" s="662"/>
      <c r="LJD21" s="662"/>
      <c r="LJE21" s="662"/>
      <c r="LJF21" s="662"/>
      <c r="LJG21" s="662"/>
      <c r="LJH21" s="662"/>
      <c r="LJI21" s="662"/>
      <c r="LJJ21" s="662"/>
      <c r="LJK21" s="662"/>
      <c r="LJL21" s="662"/>
      <c r="LJM21" s="662"/>
      <c r="LJN21" s="662"/>
      <c r="LJO21" s="662"/>
      <c r="LJP21" s="662"/>
      <c r="LJQ21" s="662"/>
      <c r="LJR21" s="662"/>
      <c r="LJS21" s="662"/>
      <c r="LJT21" s="662"/>
      <c r="LJU21" s="662"/>
      <c r="LJV21" s="662"/>
      <c r="LJW21" s="662"/>
      <c r="LJX21" s="662"/>
      <c r="LJY21" s="662"/>
      <c r="LJZ21" s="662"/>
      <c r="LKA21" s="662"/>
      <c r="LKB21" s="662"/>
      <c r="LKC21" s="662"/>
      <c r="LKD21" s="662"/>
      <c r="LKE21" s="662"/>
      <c r="LKF21" s="662"/>
      <c r="LKG21" s="662"/>
      <c r="LKH21" s="662"/>
      <c r="LKI21" s="662"/>
      <c r="LKJ21" s="662"/>
      <c r="LKK21" s="662"/>
      <c r="LKL21" s="662"/>
      <c r="LKM21" s="662"/>
      <c r="LKN21" s="662"/>
      <c r="LKO21" s="662"/>
      <c r="LKP21" s="662"/>
      <c r="LKQ21" s="662"/>
      <c r="LKR21" s="662"/>
      <c r="LKS21" s="662"/>
      <c r="LKT21" s="662"/>
      <c r="LKU21" s="662"/>
      <c r="LKV21" s="662"/>
      <c r="LKW21" s="662"/>
      <c r="LKX21" s="662"/>
      <c r="LKY21" s="662"/>
      <c r="LKZ21" s="662"/>
      <c r="LLA21" s="662"/>
      <c r="LLB21" s="662"/>
      <c r="LLC21" s="662"/>
      <c r="LLD21" s="662"/>
      <c r="LLE21" s="662"/>
      <c r="LLF21" s="662"/>
      <c r="LLG21" s="662"/>
      <c r="LLH21" s="662"/>
      <c r="LLI21" s="662"/>
      <c r="LLJ21" s="662"/>
      <c r="LLK21" s="662"/>
      <c r="LLL21" s="662"/>
      <c r="LLM21" s="662"/>
      <c r="LLN21" s="662"/>
      <c r="LLO21" s="662"/>
      <c r="LLP21" s="662"/>
      <c r="LLQ21" s="662"/>
      <c r="LLR21" s="662"/>
      <c r="LLS21" s="662"/>
      <c r="LLT21" s="662"/>
      <c r="LLU21" s="662"/>
      <c r="LLV21" s="662"/>
      <c r="LLW21" s="662"/>
      <c r="LLX21" s="662"/>
      <c r="LLY21" s="662"/>
      <c r="LLZ21" s="662"/>
      <c r="LMA21" s="662"/>
      <c r="LMB21" s="662"/>
      <c r="LMC21" s="662"/>
      <c r="LMD21" s="662"/>
      <c r="LME21" s="662"/>
      <c r="LMF21" s="662"/>
      <c r="LMG21" s="662"/>
      <c r="LMH21" s="662"/>
      <c r="LMI21" s="662"/>
      <c r="LMJ21" s="662"/>
      <c r="LMK21" s="662"/>
      <c r="LML21" s="662"/>
      <c r="LMM21" s="662"/>
      <c r="LMN21" s="662"/>
      <c r="LMO21" s="662"/>
      <c r="LMP21" s="662"/>
      <c r="LMQ21" s="662"/>
      <c r="LMR21" s="662"/>
      <c r="LMS21" s="662"/>
      <c r="LMT21" s="662"/>
      <c r="LMU21" s="662"/>
      <c r="LMV21" s="662"/>
      <c r="LMW21" s="662"/>
      <c r="LMX21" s="662"/>
      <c r="LMY21" s="662"/>
      <c r="LMZ21" s="662"/>
      <c r="LNA21" s="662"/>
      <c r="LNB21" s="662"/>
      <c r="LNC21" s="662"/>
      <c r="LND21" s="662"/>
      <c r="LNE21" s="662"/>
      <c r="LNF21" s="662"/>
      <c r="LNG21" s="662"/>
      <c r="LNH21" s="662"/>
      <c r="LNI21" s="662"/>
      <c r="LNJ21" s="662"/>
      <c r="LNK21" s="662"/>
      <c r="LNL21" s="662"/>
      <c r="LNM21" s="662"/>
      <c r="LNN21" s="662"/>
      <c r="LNO21" s="662"/>
      <c r="LNP21" s="662"/>
      <c r="LNQ21" s="662"/>
      <c r="LNR21" s="662"/>
      <c r="LNS21" s="662"/>
      <c r="LNT21" s="662"/>
      <c r="LNU21" s="662"/>
      <c r="LNV21" s="662"/>
      <c r="LNW21" s="662"/>
      <c r="LNX21" s="662"/>
      <c r="LNY21" s="662"/>
      <c r="LNZ21" s="662"/>
      <c r="LOA21" s="662"/>
      <c r="LOB21" s="662"/>
      <c r="LOC21" s="662"/>
      <c r="LOD21" s="662"/>
      <c r="LOE21" s="662"/>
      <c r="LOF21" s="662"/>
      <c r="LOG21" s="662"/>
      <c r="LOH21" s="662"/>
      <c r="LOI21" s="662"/>
      <c r="LOJ21" s="662"/>
      <c r="LOK21" s="662"/>
      <c r="LOL21" s="662"/>
      <c r="LOM21" s="662"/>
      <c r="LON21" s="662"/>
      <c r="LOO21" s="662"/>
      <c r="LOP21" s="662"/>
      <c r="LOQ21" s="662"/>
      <c r="LOR21" s="662"/>
      <c r="LOS21" s="662"/>
      <c r="LOT21" s="662"/>
      <c r="LOU21" s="662"/>
      <c r="LOV21" s="662"/>
      <c r="LOW21" s="662"/>
      <c r="LOX21" s="662"/>
      <c r="LOY21" s="662"/>
      <c r="LOZ21" s="662"/>
      <c r="LPA21" s="662"/>
      <c r="LPB21" s="662"/>
      <c r="LPC21" s="662"/>
      <c r="LPD21" s="662"/>
      <c r="LPE21" s="662"/>
      <c r="LPF21" s="662"/>
      <c r="LPG21" s="662"/>
      <c r="LPH21" s="662"/>
      <c r="LPI21" s="662"/>
      <c r="LPJ21" s="662"/>
      <c r="LPK21" s="662"/>
      <c r="LPL21" s="662"/>
      <c r="LPM21" s="662"/>
      <c r="LPN21" s="662"/>
      <c r="LPO21" s="662"/>
      <c r="LPP21" s="662"/>
      <c r="LPQ21" s="662"/>
      <c r="LPR21" s="662"/>
      <c r="LPS21" s="662"/>
      <c r="LPT21" s="662"/>
      <c r="LPU21" s="662"/>
      <c r="LPV21" s="662"/>
      <c r="LPW21" s="662"/>
      <c r="LPX21" s="662"/>
      <c r="LPY21" s="662"/>
      <c r="LPZ21" s="662"/>
      <c r="LQA21" s="662"/>
      <c r="LQB21" s="662"/>
      <c r="LQC21" s="662"/>
      <c r="LQD21" s="662"/>
      <c r="LQE21" s="662"/>
      <c r="LQF21" s="662"/>
      <c r="LQG21" s="662"/>
      <c r="LQH21" s="662"/>
      <c r="LQI21" s="662"/>
      <c r="LQJ21" s="662"/>
      <c r="LQK21" s="662"/>
      <c r="LQL21" s="662"/>
      <c r="LQM21" s="662"/>
      <c r="LQN21" s="662"/>
      <c r="LQO21" s="662"/>
      <c r="LQP21" s="662"/>
      <c r="LQQ21" s="662"/>
      <c r="LQR21" s="662"/>
      <c r="LQS21" s="662"/>
      <c r="LQT21" s="662"/>
      <c r="LQU21" s="662"/>
      <c r="LQV21" s="662"/>
      <c r="LQW21" s="662"/>
      <c r="LQX21" s="662"/>
      <c r="LQY21" s="662"/>
      <c r="LQZ21" s="662"/>
      <c r="LRA21" s="662"/>
      <c r="LRB21" s="662"/>
      <c r="LRC21" s="662"/>
      <c r="LRD21" s="662"/>
      <c r="LRE21" s="662"/>
      <c r="LRF21" s="662"/>
      <c r="LRG21" s="662"/>
      <c r="LRH21" s="662"/>
      <c r="LRI21" s="662"/>
      <c r="LRJ21" s="662"/>
      <c r="LRK21" s="662"/>
      <c r="LRL21" s="662"/>
      <c r="LRM21" s="662"/>
      <c r="LRN21" s="662"/>
      <c r="LRO21" s="662"/>
      <c r="LRP21" s="662"/>
      <c r="LRQ21" s="662"/>
      <c r="LRR21" s="662"/>
      <c r="LRS21" s="662"/>
      <c r="LRT21" s="662"/>
      <c r="LRU21" s="662"/>
      <c r="LRV21" s="662"/>
      <c r="LRW21" s="662"/>
      <c r="LRX21" s="662"/>
      <c r="LRY21" s="662"/>
      <c r="LRZ21" s="662"/>
      <c r="LSA21" s="662"/>
      <c r="LSB21" s="662"/>
      <c r="LSC21" s="662"/>
      <c r="LSD21" s="662"/>
      <c r="LSE21" s="662"/>
      <c r="LSF21" s="662"/>
      <c r="LSG21" s="662"/>
      <c r="LSH21" s="662"/>
      <c r="LSI21" s="662"/>
      <c r="LSJ21" s="662"/>
      <c r="LSK21" s="662"/>
      <c r="LSL21" s="662"/>
      <c r="LSM21" s="662"/>
      <c r="LSN21" s="662"/>
      <c r="LSO21" s="662"/>
      <c r="LSP21" s="662"/>
      <c r="LSQ21" s="662"/>
      <c r="LSR21" s="662"/>
      <c r="LSS21" s="662"/>
      <c r="LST21" s="662"/>
      <c r="LSU21" s="662"/>
      <c r="LSV21" s="662"/>
      <c r="LSW21" s="662"/>
      <c r="LSX21" s="662"/>
      <c r="LSY21" s="662"/>
      <c r="LSZ21" s="662"/>
      <c r="LTA21" s="662"/>
      <c r="LTB21" s="662"/>
      <c r="LTC21" s="662"/>
      <c r="LTD21" s="662"/>
      <c r="LTE21" s="662"/>
      <c r="LTF21" s="662"/>
      <c r="LTG21" s="662"/>
      <c r="LTH21" s="662"/>
      <c r="LTI21" s="662"/>
      <c r="LTJ21" s="662"/>
      <c r="LTK21" s="662"/>
      <c r="LTL21" s="662"/>
      <c r="LTM21" s="662"/>
      <c r="LTN21" s="662"/>
      <c r="LTO21" s="662"/>
      <c r="LTP21" s="662"/>
      <c r="LTQ21" s="662"/>
      <c r="LTR21" s="662"/>
      <c r="LTS21" s="662"/>
      <c r="LTT21" s="662"/>
      <c r="LTU21" s="662"/>
      <c r="LTV21" s="662"/>
      <c r="LTW21" s="662"/>
      <c r="LTX21" s="662"/>
      <c r="LTY21" s="662"/>
      <c r="LTZ21" s="662"/>
      <c r="LUA21" s="662"/>
      <c r="LUB21" s="662"/>
      <c r="LUC21" s="662"/>
      <c r="LUD21" s="662"/>
      <c r="LUE21" s="662"/>
      <c r="LUF21" s="662"/>
      <c r="LUG21" s="662"/>
      <c r="LUH21" s="662"/>
      <c r="LUI21" s="662"/>
      <c r="LUJ21" s="662"/>
      <c r="LUK21" s="662"/>
      <c r="LUL21" s="662"/>
      <c r="LUM21" s="662"/>
      <c r="LUN21" s="662"/>
      <c r="LUO21" s="662"/>
      <c r="LUP21" s="662"/>
      <c r="LUQ21" s="662"/>
      <c r="LUR21" s="662"/>
      <c r="LUS21" s="662"/>
      <c r="LUT21" s="662"/>
      <c r="LUU21" s="662"/>
      <c r="LUV21" s="662"/>
      <c r="LUW21" s="662"/>
      <c r="LUX21" s="662"/>
      <c r="LUY21" s="662"/>
      <c r="LUZ21" s="662"/>
      <c r="LVA21" s="662"/>
      <c r="LVB21" s="662"/>
      <c r="LVC21" s="662"/>
      <c r="LVD21" s="662"/>
      <c r="LVE21" s="662"/>
      <c r="LVF21" s="662"/>
      <c r="LVG21" s="662"/>
      <c r="LVH21" s="662"/>
      <c r="LVI21" s="662"/>
      <c r="LVJ21" s="662"/>
      <c r="LVK21" s="662"/>
      <c r="LVL21" s="662"/>
      <c r="LVM21" s="662"/>
      <c r="LVN21" s="662"/>
      <c r="LVO21" s="662"/>
      <c r="LVP21" s="662"/>
      <c r="LVQ21" s="662"/>
      <c r="LVR21" s="662"/>
      <c r="LVS21" s="662"/>
      <c r="LVT21" s="662"/>
      <c r="LVU21" s="662"/>
      <c r="LVV21" s="662"/>
      <c r="LVW21" s="662"/>
      <c r="LVX21" s="662"/>
      <c r="LVY21" s="662"/>
      <c r="LVZ21" s="662"/>
      <c r="LWA21" s="662"/>
      <c r="LWB21" s="662"/>
      <c r="LWC21" s="662"/>
      <c r="LWD21" s="662"/>
      <c r="LWE21" s="662"/>
      <c r="LWF21" s="662"/>
      <c r="LWG21" s="662"/>
      <c r="LWH21" s="662"/>
      <c r="LWI21" s="662"/>
      <c r="LWJ21" s="662"/>
      <c r="LWK21" s="662"/>
      <c r="LWL21" s="662"/>
      <c r="LWM21" s="662"/>
      <c r="LWN21" s="662"/>
      <c r="LWO21" s="662"/>
      <c r="LWP21" s="662"/>
      <c r="LWQ21" s="662"/>
      <c r="LWR21" s="662"/>
      <c r="LWS21" s="662"/>
      <c r="LWT21" s="662"/>
      <c r="LWU21" s="662"/>
      <c r="LWV21" s="662"/>
      <c r="LWW21" s="662"/>
      <c r="LWX21" s="662"/>
      <c r="LWY21" s="662"/>
      <c r="LWZ21" s="662"/>
      <c r="LXA21" s="662"/>
      <c r="LXB21" s="662"/>
      <c r="LXC21" s="662"/>
      <c r="LXD21" s="662"/>
      <c r="LXE21" s="662"/>
      <c r="LXF21" s="662"/>
      <c r="LXG21" s="662"/>
      <c r="LXH21" s="662"/>
      <c r="LXI21" s="662"/>
      <c r="LXJ21" s="662"/>
      <c r="LXK21" s="662"/>
      <c r="LXL21" s="662"/>
      <c r="LXM21" s="662"/>
      <c r="LXN21" s="662"/>
      <c r="LXO21" s="662"/>
      <c r="LXP21" s="662"/>
      <c r="LXQ21" s="662"/>
      <c r="LXR21" s="662"/>
      <c r="LXS21" s="662"/>
      <c r="LXT21" s="662"/>
      <c r="LXU21" s="662"/>
      <c r="LXV21" s="662"/>
      <c r="LXW21" s="662"/>
      <c r="LXX21" s="662"/>
      <c r="LXY21" s="662"/>
      <c r="LXZ21" s="662"/>
      <c r="LYA21" s="662"/>
      <c r="LYB21" s="662"/>
      <c r="LYC21" s="662"/>
      <c r="LYD21" s="662"/>
      <c r="LYE21" s="662"/>
      <c r="LYF21" s="662"/>
      <c r="LYG21" s="662"/>
      <c r="LYH21" s="662"/>
      <c r="LYI21" s="662"/>
      <c r="LYJ21" s="662"/>
      <c r="LYK21" s="662"/>
      <c r="LYL21" s="662"/>
      <c r="LYM21" s="662"/>
      <c r="LYN21" s="662"/>
      <c r="LYO21" s="662"/>
      <c r="LYP21" s="662"/>
      <c r="LYQ21" s="662"/>
      <c r="LYR21" s="662"/>
      <c r="LYS21" s="662"/>
      <c r="LYT21" s="662"/>
      <c r="LYU21" s="662"/>
      <c r="LYV21" s="662"/>
      <c r="LYW21" s="662"/>
      <c r="LYX21" s="662"/>
      <c r="LYY21" s="662"/>
      <c r="LYZ21" s="662"/>
      <c r="LZA21" s="662"/>
      <c r="LZB21" s="662"/>
      <c r="LZC21" s="662"/>
      <c r="LZD21" s="662"/>
      <c r="LZE21" s="662"/>
      <c r="LZF21" s="662"/>
      <c r="LZG21" s="662"/>
      <c r="LZH21" s="662"/>
      <c r="LZI21" s="662"/>
      <c r="LZJ21" s="662"/>
      <c r="LZK21" s="662"/>
      <c r="LZL21" s="662"/>
      <c r="LZM21" s="662"/>
      <c r="LZN21" s="662"/>
      <c r="LZO21" s="662"/>
      <c r="LZP21" s="662"/>
      <c r="LZQ21" s="662"/>
      <c r="LZR21" s="662"/>
      <c r="LZS21" s="662"/>
      <c r="LZT21" s="662"/>
      <c r="LZU21" s="662"/>
      <c r="LZV21" s="662"/>
      <c r="LZW21" s="662"/>
      <c r="LZX21" s="662"/>
      <c r="LZY21" s="662"/>
      <c r="LZZ21" s="662"/>
      <c r="MAA21" s="662"/>
      <c r="MAB21" s="662"/>
      <c r="MAC21" s="662"/>
      <c r="MAD21" s="662"/>
      <c r="MAE21" s="662"/>
      <c r="MAF21" s="662"/>
      <c r="MAG21" s="662"/>
      <c r="MAH21" s="662"/>
      <c r="MAI21" s="662"/>
      <c r="MAJ21" s="662"/>
      <c r="MAK21" s="662"/>
      <c r="MAL21" s="662"/>
      <c r="MAM21" s="662"/>
      <c r="MAN21" s="662"/>
      <c r="MAO21" s="662"/>
      <c r="MAP21" s="662"/>
      <c r="MAQ21" s="662"/>
      <c r="MAR21" s="662"/>
      <c r="MAS21" s="662"/>
      <c r="MAT21" s="662"/>
      <c r="MAU21" s="662"/>
      <c r="MAV21" s="662"/>
      <c r="MAW21" s="662"/>
      <c r="MAX21" s="662"/>
      <c r="MAY21" s="662"/>
      <c r="MAZ21" s="662"/>
      <c r="MBA21" s="662"/>
      <c r="MBB21" s="662"/>
      <c r="MBC21" s="662"/>
      <c r="MBD21" s="662"/>
      <c r="MBE21" s="662"/>
      <c r="MBF21" s="662"/>
      <c r="MBG21" s="662"/>
      <c r="MBH21" s="662"/>
      <c r="MBI21" s="662"/>
      <c r="MBJ21" s="662"/>
      <c r="MBK21" s="662"/>
      <c r="MBL21" s="662"/>
      <c r="MBM21" s="662"/>
      <c r="MBN21" s="662"/>
      <c r="MBO21" s="662"/>
      <c r="MBP21" s="662"/>
      <c r="MBQ21" s="662"/>
      <c r="MBR21" s="662"/>
      <c r="MBS21" s="662"/>
      <c r="MBT21" s="662"/>
      <c r="MBU21" s="662"/>
      <c r="MBV21" s="662"/>
      <c r="MBW21" s="662"/>
      <c r="MBX21" s="662"/>
      <c r="MBY21" s="662"/>
      <c r="MBZ21" s="662"/>
      <c r="MCA21" s="662"/>
      <c r="MCB21" s="662"/>
      <c r="MCC21" s="662"/>
      <c r="MCD21" s="662"/>
      <c r="MCE21" s="662"/>
      <c r="MCF21" s="662"/>
      <c r="MCG21" s="662"/>
      <c r="MCH21" s="662"/>
      <c r="MCI21" s="662"/>
      <c r="MCJ21" s="662"/>
      <c r="MCK21" s="662"/>
      <c r="MCL21" s="662"/>
      <c r="MCM21" s="662"/>
      <c r="MCN21" s="662"/>
      <c r="MCO21" s="662"/>
      <c r="MCP21" s="662"/>
      <c r="MCQ21" s="662"/>
      <c r="MCR21" s="662"/>
      <c r="MCS21" s="662"/>
      <c r="MCT21" s="662"/>
      <c r="MCU21" s="662"/>
      <c r="MCV21" s="662"/>
      <c r="MCW21" s="662"/>
      <c r="MCX21" s="662"/>
      <c r="MCY21" s="662"/>
      <c r="MCZ21" s="662"/>
      <c r="MDA21" s="662"/>
      <c r="MDB21" s="662"/>
      <c r="MDC21" s="662"/>
      <c r="MDD21" s="662"/>
      <c r="MDE21" s="662"/>
      <c r="MDF21" s="662"/>
      <c r="MDG21" s="662"/>
      <c r="MDH21" s="662"/>
      <c r="MDI21" s="662"/>
      <c r="MDJ21" s="662"/>
      <c r="MDK21" s="662"/>
      <c r="MDL21" s="662"/>
      <c r="MDM21" s="662"/>
      <c r="MDN21" s="662"/>
      <c r="MDO21" s="662"/>
      <c r="MDP21" s="662"/>
      <c r="MDQ21" s="662"/>
      <c r="MDR21" s="662"/>
      <c r="MDS21" s="662"/>
      <c r="MDT21" s="662"/>
      <c r="MDU21" s="662"/>
      <c r="MDV21" s="662"/>
      <c r="MDW21" s="662"/>
      <c r="MDX21" s="662"/>
      <c r="MDY21" s="662"/>
      <c r="MDZ21" s="662"/>
      <c r="MEA21" s="662"/>
      <c r="MEB21" s="662"/>
      <c r="MEC21" s="662"/>
      <c r="MED21" s="662"/>
      <c r="MEE21" s="662"/>
      <c r="MEF21" s="662"/>
      <c r="MEG21" s="662"/>
      <c r="MEH21" s="662"/>
      <c r="MEI21" s="662"/>
      <c r="MEJ21" s="662"/>
      <c r="MEK21" s="662"/>
      <c r="MEL21" s="662"/>
      <c r="MEM21" s="662"/>
      <c r="MEN21" s="662"/>
      <c r="MEO21" s="662"/>
      <c r="MEP21" s="662"/>
      <c r="MEQ21" s="662"/>
      <c r="MER21" s="662"/>
      <c r="MES21" s="662"/>
      <c r="MET21" s="662"/>
      <c r="MEU21" s="662"/>
      <c r="MEV21" s="662"/>
      <c r="MEW21" s="662"/>
      <c r="MEX21" s="662"/>
      <c r="MEY21" s="662"/>
      <c r="MEZ21" s="662"/>
      <c r="MFA21" s="662"/>
      <c r="MFB21" s="662"/>
      <c r="MFC21" s="662"/>
      <c r="MFD21" s="662"/>
      <c r="MFE21" s="662"/>
      <c r="MFF21" s="662"/>
      <c r="MFG21" s="662"/>
      <c r="MFH21" s="662"/>
      <c r="MFI21" s="662"/>
      <c r="MFJ21" s="662"/>
      <c r="MFK21" s="662"/>
      <c r="MFL21" s="662"/>
      <c r="MFM21" s="662"/>
      <c r="MFN21" s="662"/>
      <c r="MFO21" s="662"/>
      <c r="MFP21" s="662"/>
      <c r="MFQ21" s="662"/>
      <c r="MFR21" s="662"/>
      <c r="MFS21" s="662"/>
      <c r="MFT21" s="662"/>
      <c r="MFU21" s="662"/>
      <c r="MFV21" s="662"/>
      <c r="MFW21" s="662"/>
      <c r="MFX21" s="662"/>
      <c r="MFY21" s="662"/>
      <c r="MFZ21" s="662"/>
      <c r="MGA21" s="662"/>
      <c r="MGB21" s="662"/>
      <c r="MGC21" s="662"/>
      <c r="MGD21" s="662"/>
      <c r="MGE21" s="662"/>
      <c r="MGF21" s="662"/>
      <c r="MGG21" s="662"/>
      <c r="MGH21" s="662"/>
      <c r="MGI21" s="662"/>
      <c r="MGJ21" s="662"/>
      <c r="MGK21" s="662"/>
      <c r="MGL21" s="662"/>
      <c r="MGM21" s="662"/>
      <c r="MGN21" s="662"/>
      <c r="MGO21" s="662"/>
      <c r="MGP21" s="662"/>
      <c r="MGQ21" s="662"/>
      <c r="MGR21" s="662"/>
      <c r="MGS21" s="662"/>
      <c r="MGT21" s="662"/>
      <c r="MGU21" s="662"/>
      <c r="MGV21" s="662"/>
      <c r="MGW21" s="662"/>
      <c r="MGX21" s="662"/>
      <c r="MGY21" s="662"/>
      <c r="MGZ21" s="662"/>
      <c r="MHA21" s="662"/>
      <c r="MHB21" s="662"/>
      <c r="MHC21" s="662"/>
      <c r="MHD21" s="662"/>
      <c r="MHE21" s="662"/>
      <c r="MHF21" s="662"/>
      <c r="MHG21" s="662"/>
      <c r="MHH21" s="662"/>
      <c r="MHI21" s="662"/>
      <c r="MHJ21" s="662"/>
      <c r="MHK21" s="662"/>
      <c r="MHL21" s="662"/>
      <c r="MHM21" s="662"/>
      <c r="MHN21" s="662"/>
      <c r="MHO21" s="662"/>
      <c r="MHP21" s="662"/>
      <c r="MHQ21" s="662"/>
      <c r="MHR21" s="662"/>
      <c r="MHS21" s="662"/>
      <c r="MHT21" s="662"/>
      <c r="MHU21" s="662"/>
      <c r="MHV21" s="662"/>
      <c r="MHW21" s="662"/>
      <c r="MHX21" s="662"/>
      <c r="MHY21" s="662"/>
      <c r="MHZ21" s="662"/>
      <c r="MIA21" s="662"/>
      <c r="MIB21" s="662"/>
      <c r="MIC21" s="662"/>
      <c r="MID21" s="662"/>
      <c r="MIE21" s="662"/>
      <c r="MIF21" s="662"/>
      <c r="MIG21" s="662"/>
      <c r="MIH21" s="662"/>
      <c r="MII21" s="662"/>
      <c r="MIJ21" s="662"/>
      <c r="MIK21" s="662"/>
      <c r="MIL21" s="662"/>
      <c r="MIM21" s="662"/>
      <c r="MIN21" s="662"/>
      <c r="MIO21" s="662"/>
      <c r="MIP21" s="662"/>
      <c r="MIQ21" s="662"/>
      <c r="MIR21" s="662"/>
      <c r="MIS21" s="662"/>
      <c r="MIT21" s="662"/>
      <c r="MIU21" s="662"/>
      <c r="MIV21" s="662"/>
      <c r="MIW21" s="662"/>
      <c r="MIX21" s="662"/>
      <c r="MIY21" s="662"/>
      <c r="MIZ21" s="662"/>
      <c r="MJA21" s="662"/>
      <c r="MJB21" s="662"/>
      <c r="MJC21" s="662"/>
      <c r="MJD21" s="662"/>
      <c r="MJE21" s="662"/>
      <c r="MJF21" s="662"/>
      <c r="MJG21" s="662"/>
      <c r="MJH21" s="662"/>
      <c r="MJI21" s="662"/>
      <c r="MJJ21" s="662"/>
      <c r="MJK21" s="662"/>
      <c r="MJL21" s="662"/>
      <c r="MJM21" s="662"/>
      <c r="MJN21" s="662"/>
      <c r="MJO21" s="662"/>
      <c r="MJP21" s="662"/>
      <c r="MJQ21" s="662"/>
      <c r="MJR21" s="662"/>
      <c r="MJS21" s="662"/>
      <c r="MJT21" s="662"/>
      <c r="MJU21" s="662"/>
      <c r="MJV21" s="662"/>
      <c r="MJW21" s="662"/>
      <c r="MJX21" s="662"/>
      <c r="MJY21" s="662"/>
      <c r="MJZ21" s="662"/>
      <c r="MKA21" s="662"/>
      <c r="MKB21" s="662"/>
      <c r="MKC21" s="662"/>
      <c r="MKD21" s="662"/>
      <c r="MKE21" s="662"/>
      <c r="MKF21" s="662"/>
      <c r="MKG21" s="662"/>
      <c r="MKH21" s="662"/>
      <c r="MKI21" s="662"/>
      <c r="MKJ21" s="662"/>
      <c r="MKK21" s="662"/>
      <c r="MKL21" s="662"/>
      <c r="MKM21" s="662"/>
      <c r="MKN21" s="662"/>
      <c r="MKO21" s="662"/>
      <c r="MKP21" s="662"/>
      <c r="MKQ21" s="662"/>
      <c r="MKR21" s="662"/>
      <c r="MKS21" s="662"/>
      <c r="MKT21" s="662"/>
      <c r="MKU21" s="662"/>
      <c r="MKV21" s="662"/>
      <c r="MKW21" s="662"/>
      <c r="MKX21" s="662"/>
      <c r="MKY21" s="662"/>
      <c r="MKZ21" s="662"/>
      <c r="MLA21" s="662"/>
      <c r="MLB21" s="662"/>
      <c r="MLC21" s="662"/>
      <c r="MLD21" s="662"/>
      <c r="MLE21" s="662"/>
      <c r="MLF21" s="662"/>
      <c r="MLG21" s="662"/>
      <c r="MLH21" s="662"/>
      <c r="MLI21" s="662"/>
      <c r="MLJ21" s="662"/>
      <c r="MLK21" s="662"/>
      <c r="MLL21" s="662"/>
      <c r="MLM21" s="662"/>
      <c r="MLN21" s="662"/>
      <c r="MLO21" s="662"/>
      <c r="MLP21" s="662"/>
      <c r="MLQ21" s="662"/>
      <c r="MLR21" s="662"/>
      <c r="MLS21" s="662"/>
      <c r="MLT21" s="662"/>
      <c r="MLU21" s="662"/>
      <c r="MLV21" s="662"/>
      <c r="MLW21" s="662"/>
      <c r="MLX21" s="662"/>
      <c r="MLY21" s="662"/>
      <c r="MLZ21" s="662"/>
      <c r="MMA21" s="662"/>
      <c r="MMB21" s="662"/>
      <c r="MMC21" s="662"/>
      <c r="MMD21" s="662"/>
      <c r="MME21" s="662"/>
      <c r="MMF21" s="662"/>
      <c r="MMG21" s="662"/>
      <c r="MMH21" s="662"/>
      <c r="MMI21" s="662"/>
      <c r="MMJ21" s="662"/>
      <c r="MMK21" s="662"/>
      <c r="MML21" s="662"/>
      <c r="MMM21" s="662"/>
      <c r="MMN21" s="662"/>
      <c r="MMO21" s="662"/>
      <c r="MMP21" s="662"/>
      <c r="MMQ21" s="662"/>
      <c r="MMR21" s="662"/>
      <c r="MMS21" s="662"/>
      <c r="MMT21" s="662"/>
      <c r="MMU21" s="662"/>
      <c r="MMV21" s="662"/>
      <c r="MMW21" s="662"/>
      <c r="MMX21" s="662"/>
      <c r="MMY21" s="662"/>
      <c r="MMZ21" s="662"/>
      <c r="MNA21" s="662"/>
      <c r="MNB21" s="662"/>
      <c r="MNC21" s="662"/>
      <c r="MND21" s="662"/>
      <c r="MNE21" s="662"/>
      <c r="MNF21" s="662"/>
      <c r="MNG21" s="662"/>
      <c r="MNH21" s="662"/>
      <c r="MNI21" s="662"/>
      <c r="MNJ21" s="662"/>
      <c r="MNK21" s="662"/>
      <c r="MNL21" s="662"/>
      <c r="MNM21" s="662"/>
      <c r="MNN21" s="662"/>
      <c r="MNO21" s="662"/>
      <c r="MNP21" s="662"/>
      <c r="MNQ21" s="662"/>
      <c r="MNR21" s="662"/>
      <c r="MNS21" s="662"/>
      <c r="MNT21" s="662"/>
      <c r="MNU21" s="662"/>
      <c r="MNV21" s="662"/>
      <c r="MNW21" s="662"/>
      <c r="MNX21" s="662"/>
      <c r="MNY21" s="662"/>
      <c r="MNZ21" s="662"/>
      <c r="MOA21" s="662"/>
      <c r="MOB21" s="662"/>
      <c r="MOC21" s="662"/>
      <c r="MOD21" s="662"/>
      <c r="MOE21" s="662"/>
      <c r="MOF21" s="662"/>
      <c r="MOG21" s="662"/>
      <c r="MOH21" s="662"/>
      <c r="MOI21" s="662"/>
      <c r="MOJ21" s="662"/>
      <c r="MOK21" s="662"/>
      <c r="MOL21" s="662"/>
      <c r="MOM21" s="662"/>
      <c r="MON21" s="662"/>
      <c r="MOO21" s="662"/>
      <c r="MOP21" s="662"/>
      <c r="MOQ21" s="662"/>
      <c r="MOR21" s="662"/>
      <c r="MOS21" s="662"/>
      <c r="MOT21" s="662"/>
      <c r="MOU21" s="662"/>
      <c r="MOV21" s="662"/>
      <c r="MOW21" s="662"/>
      <c r="MOX21" s="662"/>
      <c r="MOY21" s="662"/>
      <c r="MOZ21" s="662"/>
      <c r="MPA21" s="662"/>
      <c r="MPB21" s="662"/>
      <c r="MPC21" s="662"/>
      <c r="MPD21" s="662"/>
      <c r="MPE21" s="662"/>
      <c r="MPF21" s="662"/>
      <c r="MPG21" s="662"/>
      <c r="MPH21" s="662"/>
      <c r="MPI21" s="662"/>
      <c r="MPJ21" s="662"/>
      <c r="MPK21" s="662"/>
      <c r="MPL21" s="662"/>
      <c r="MPM21" s="662"/>
      <c r="MPN21" s="662"/>
      <c r="MPO21" s="662"/>
      <c r="MPP21" s="662"/>
      <c r="MPQ21" s="662"/>
      <c r="MPR21" s="662"/>
      <c r="MPS21" s="662"/>
      <c r="MPT21" s="662"/>
      <c r="MPU21" s="662"/>
      <c r="MPV21" s="662"/>
      <c r="MPW21" s="662"/>
      <c r="MPX21" s="662"/>
      <c r="MPY21" s="662"/>
      <c r="MPZ21" s="662"/>
      <c r="MQA21" s="662"/>
      <c r="MQB21" s="662"/>
      <c r="MQC21" s="662"/>
      <c r="MQD21" s="662"/>
      <c r="MQE21" s="662"/>
      <c r="MQF21" s="662"/>
      <c r="MQG21" s="662"/>
      <c r="MQH21" s="662"/>
      <c r="MQI21" s="662"/>
      <c r="MQJ21" s="662"/>
      <c r="MQK21" s="662"/>
      <c r="MQL21" s="662"/>
      <c r="MQM21" s="662"/>
      <c r="MQN21" s="662"/>
      <c r="MQO21" s="662"/>
      <c r="MQP21" s="662"/>
      <c r="MQQ21" s="662"/>
      <c r="MQR21" s="662"/>
      <c r="MQS21" s="662"/>
      <c r="MQT21" s="662"/>
      <c r="MQU21" s="662"/>
      <c r="MQV21" s="662"/>
      <c r="MQW21" s="662"/>
      <c r="MQX21" s="662"/>
      <c r="MQY21" s="662"/>
      <c r="MQZ21" s="662"/>
      <c r="MRA21" s="662"/>
      <c r="MRB21" s="662"/>
      <c r="MRC21" s="662"/>
      <c r="MRD21" s="662"/>
      <c r="MRE21" s="662"/>
      <c r="MRF21" s="662"/>
      <c r="MRG21" s="662"/>
      <c r="MRH21" s="662"/>
      <c r="MRI21" s="662"/>
      <c r="MRJ21" s="662"/>
      <c r="MRK21" s="662"/>
      <c r="MRL21" s="662"/>
      <c r="MRM21" s="662"/>
      <c r="MRN21" s="662"/>
      <c r="MRO21" s="662"/>
      <c r="MRP21" s="662"/>
      <c r="MRQ21" s="662"/>
      <c r="MRR21" s="662"/>
      <c r="MRS21" s="662"/>
      <c r="MRT21" s="662"/>
      <c r="MRU21" s="662"/>
      <c r="MRV21" s="662"/>
      <c r="MRW21" s="662"/>
      <c r="MRX21" s="662"/>
      <c r="MRY21" s="662"/>
      <c r="MRZ21" s="662"/>
      <c r="MSA21" s="662"/>
      <c r="MSB21" s="662"/>
      <c r="MSC21" s="662"/>
      <c r="MSD21" s="662"/>
      <c r="MSE21" s="662"/>
      <c r="MSF21" s="662"/>
      <c r="MSG21" s="662"/>
      <c r="MSH21" s="662"/>
      <c r="MSI21" s="662"/>
      <c r="MSJ21" s="662"/>
      <c r="MSK21" s="662"/>
      <c r="MSL21" s="662"/>
      <c r="MSM21" s="662"/>
      <c r="MSN21" s="662"/>
      <c r="MSO21" s="662"/>
      <c r="MSP21" s="662"/>
      <c r="MSQ21" s="662"/>
      <c r="MSR21" s="662"/>
      <c r="MSS21" s="662"/>
      <c r="MST21" s="662"/>
      <c r="MSU21" s="662"/>
      <c r="MSV21" s="662"/>
      <c r="MSW21" s="662"/>
      <c r="MSX21" s="662"/>
      <c r="MSY21" s="662"/>
      <c r="MSZ21" s="662"/>
      <c r="MTA21" s="662"/>
      <c r="MTB21" s="662"/>
      <c r="MTC21" s="662"/>
      <c r="MTD21" s="662"/>
      <c r="MTE21" s="662"/>
      <c r="MTF21" s="662"/>
      <c r="MTG21" s="662"/>
      <c r="MTH21" s="662"/>
      <c r="MTI21" s="662"/>
      <c r="MTJ21" s="662"/>
      <c r="MTK21" s="662"/>
      <c r="MTL21" s="662"/>
      <c r="MTM21" s="662"/>
      <c r="MTN21" s="662"/>
      <c r="MTO21" s="662"/>
      <c r="MTP21" s="662"/>
      <c r="MTQ21" s="662"/>
      <c r="MTR21" s="662"/>
      <c r="MTS21" s="662"/>
      <c r="MTT21" s="662"/>
      <c r="MTU21" s="662"/>
      <c r="MTV21" s="662"/>
      <c r="MTW21" s="662"/>
      <c r="MTX21" s="662"/>
      <c r="MTY21" s="662"/>
      <c r="MTZ21" s="662"/>
      <c r="MUA21" s="662"/>
      <c r="MUB21" s="662"/>
      <c r="MUC21" s="662"/>
      <c r="MUD21" s="662"/>
      <c r="MUE21" s="662"/>
      <c r="MUF21" s="662"/>
      <c r="MUG21" s="662"/>
      <c r="MUH21" s="662"/>
      <c r="MUI21" s="662"/>
      <c r="MUJ21" s="662"/>
      <c r="MUK21" s="662"/>
      <c r="MUL21" s="662"/>
      <c r="MUM21" s="662"/>
      <c r="MUN21" s="662"/>
      <c r="MUO21" s="662"/>
      <c r="MUP21" s="662"/>
      <c r="MUQ21" s="662"/>
      <c r="MUR21" s="662"/>
      <c r="MUS21" s="662"/>
      <c r="MUT21" s="662"/>
      <c r="MUU21" s="662"/>
      <c r="MUV21" s="662"/>
      <c r="MUW21" s="662"/>
      <c r="MUX21" s="662"/>
      <c r="MUY21" s="662"/>
      <c r="MUZ21" s="662"/>
      <c r="MVA21" s="662"/>
      <c r="MVB21" s="662"/>
      <c r="MVC21" s="662"/>
      <c r="MVD21" s="662"/>
      <c r="MVE21" s="662"/>
      <c r="MVF21" s="662"/>
      <c r="MVG21" s="662"/>
      <c r="MVH21" s="662"/>
      <c r="MVI21" s="662"/>
      <c r="MVJ21" s="662"/>
      <c r="MVK21" s="662"/>
      <c r="MVL21" s="662"/>
      <c r="MVM21" s="662"/>
      <c r="MVN21" s="662"/>
      <c r="MVO21" s="662"/>
      <c r="MVP21" s="662"/>
      <c r="MVQ21" s="662"/>
      <c r="MVR21" s="662"/>
      <c r="MVS21" s="662"/>
      <c r="MVT21" s="662"/>
      <c r="MVU21" s="662"/>
      <c r="MVV21" s="662"/>
      <c r="MVW21" s="662"/>
      <c r="MVX21" s="662"/>
      <c r="MVY21" s="662"/>
      <c r="MVZ21" s="662"/>
      <c r="MWA21" s="662"/>
      <c r="MWB21" s="662"/>
      <c r="MWC21" s="662"/>
      <c r="MWD21" s="662"/>
      <c r="MWE21" s="662"/>
      <c r="MWF21" s="662"/>
      <c r="MWG21" s="662"/>
      <c r="MWH21" s="662"/>
      <c r="MWI21" s="662"/>
      <c r="MWJ21" s="662"/>
      <c r="MWK21" s="662"/>
      <c r="MWL21" s="662"/>
      <c r="MWM21" s="662"/>
      <c r="MWN21" s="662"/>
      <c r="MWO21" s="662"/>
      <c r="MWP21" s="662"/>
      <c r="MWQ21" s="662"/>
      <c r="MWR21" s="662"/>
      <c r="MWS21" s="662"/>
      <c r="MWT21" s="662"/>
      <c r="MWU21" s="662"/>
      <c r="MWV21" s="662"/>
      <c r="MWW21" s="662"/>
      <c r="MWX21" s="662"/>
      <c r="MWY21" s="662"/>
      <c r="MWZ21" s="662"/>
      <c r="MXA21" s="662"/>
      <c r="MXB21" s="662"/>
      <c r="MXC21" s="662"/>
      <c r="MXD21" s="662"/>
      <c r="MXE21" s="662"/>
      <c r="MXF21" s="662"/>
      <c r="MXG21" s="662"/>
      <c r="MXH21" s="662"/>
      <c r="MXI21" s="662"/>
      <c r="MXJ21" s="662"/>
      <c r="MXK21" s="662"/>
      <c r="MXL21" s="662"/>
      <c r="MXM21" s="662"/>
      <c r="MXN21" s="662"/>
      <c r="MXO21" s="662"/>
      <c r="MXP21" s="662"/>
      <c r="MXQ21" s="662"/>
      <c r="MXR21" s="662"/>
      <c r="MXS21" s="662"/>
      <c r="MXT21" s="662"/>
      <c r="MXU21" s="662"/>
      <c r="MXV21" s="662"/>
      <c r="MXW21" s="662"/>
      <c r="MXX21" s="662"/>
      <c r="MXY21" s="662"/>
      <c r="MXZ21" s="662"/>
      <c r="MYA21" s="662"/>
      <c r="MYB21" s="662"/>
      <c r="MYC21" s="662"/>
      <c r="MYD21" s="662"/>
      <c r="MYE21" s="662"/>
      <c r="MYF21" s="662"/>
      <c r="MYG21" s="662"/>
      <c r="MYH21" s="662"/>
      <c r="MYI21" s="662"/>
      <c r="MYJ21" s="662"/>
      <c r="MYK21" s="662"/>
      <c r="MYL21" s="662"/>
      <c r="MYM21" s="662"/>
      <c r="MYN21" s="662"/>
      <c r="MYO21" s="662"/>
      <c r="MYP21" s="662"/>
      <c r="MYQ21" s="662"/>
      <c r="MYR21" s="662"/>
      <c r="MYS21" s="662"/>
      <c r="MYT21" s="662"/>
      <c r="MYU21" s="662"/>
      <c r="MYV21" s="662"/>
      <c r="MYW21" s="662"/>
      <c r="MYX21" s="662"/>
      <c r="MYY21" s="662"/>
      <c r="MYZ21" s="662"/>
      <c r="MZA21" s="662"/>
      <c r="MZB21" s="662"/>
      <c r="MZC21" s="662"/>
      <c r="MZD21" s="662"/>
      <c r="MZE21" s="662"/>
      <c r="MZF21" s="662"/>
      <c r="MZG21" s="662"/>
      <c r="MZH21" s="662"/>
      <c r="MZI21" s="662"/>
      <c r="MZJ21" s="662"/>
      <c r="MZK21" s="662"/>
      <c r="MZL21" s="662"/>
      <c r="MZM21" s="662"/>
      <c r="MZN21" s="662"/>
      <c r="MZO21" s="662"/>
      <c r="MZP21" s="662"/>
      <c r="MZQ21" s="662"/>
      <c r="MZR21" s="662"/>
      <c r="MZS21" s="662"/>
      <c r="MZT21" s="662"/>
      <c r="MZU21" s="662"/>
      <c r="MZV21" s="662"/>
      <c r="MZW21" s="662"/>
      <c r="MZX21" s="662"/>
      <c r="MZY21" s="662"/>
      <c r="MZZ21" s="662"/>
      <c r="NAA21" s="662"/>
      <c r="NAB21" s="662"/>
      <c r="NAC21" s="662"/>
      <c r="NAD21" s="662"/>
      <c r="NAE21" s="662"/>
      <c r="NAF21" s="662"/>
      <c r="NAG21" s="662"/>
      <c r="NAH21" s="662"/>
      <c r="NAI21" s="662"/>
      <c r="NAJ21" s="662"/>
      <c r="NAK21" s="662"/>
      <c r="NAL21" s="662"/>
      <c r="NAM21" s="662"/>
      <c r="NAN21" s="662"/>
      <c r="NAO21" s="662"/>
      <c r="NAP21" s="662"/>
      <c r="NAQ21" s="662"/>
      <c r="NAR21" s="662"/>
      <c r="NAS21" s="662"/>
      <c r="NAT21" s="662"/>
      <c r="NAU21" s="662"/>
      <c r="NAV21" s="662"/>
      <c r="NAW21" s="662"/>
      <c r="NAX21" s="662"/>
      <c r="NAY21" s="662"/>
      <c r="NAZ21" s="662"/>
      <c r="NBA21" s="662"/>
      <c r="NBB21" s="662"/>
      <c r="NBC21" s="662"/>
      <c r="NBD21" s="662"/>
      <c r="NBE21" s="662"/>
      <c r="NBF21" s="662"/>
      <c r="NBG21" s="662"/>
      <c r="NBH21" s="662"/>
      <c r="NBI21" s="662"/>
      <c r="NBJ21" s="662"/>
      <c r="NBK21" s="662"/>
      <c r="NBL21" s="662"/>
      <c r="NBM21" s="662"/>
      <c r="NBN21" s="662"/>
      <c r="NBO21" s="662"/>
      <c r="NBP21" s="662"/>
      <c r="NBQ21" s="662"/>
      <c r="NBR21" s="662"/>
      <c r="NBS21" s="662"/>
      <c r="NBT21" s="662"/>
      <c r="NBU21" s="662"/>
      <c r="NBV21" s="662"/>
      <c r="NBW21" s="662"/>
      <c r="NBX21" s="662"/>
      <c r="NBY21" s="662"/>
      <c r="NBZ21" s="662"/>
      <c r="NCA21" s="662"/>
      <c r="NCB21" s="662"/>
      <c r="NCC21" s="662"/>
      <c r="NCD21" s="662"/>
      <c r="NCE21" s="662"/>
      <c r="NCF21" s="662"/>
      <c r="NCG21" s="662"/>
      <c r="NCH21" s="662"/>
      <c r="NCI21" s="662"/>
      <c r="NCJ21" s="662"/>
      <c r="NCK21" s="662"/>
      <c r="NCL21" s="662"/>
      <c r="NCM21" s="662"/>
      <c r="NCN21" s="662"/>
      <c r="NCO21" s="662"/>
      <c r="NCP21" s="662"/>
      <c r="NCQ21" s="662"/>
      <c r="NCR21" s="662"/>
      <c r="NCS21" s="662"/>
      <c r="NCT21" s="662"/>
      <c r="NCU21" s="662"/>
      <c r="NCV21" s="662"/>
      <c r="NCW21" s="662"/>
      <c r="NCX21" s="662"/>
      <c r="NCY21" s="662"/>
      <c r="NCZ21" s="662"/>
      <c r="NDA21" s="662"/>
      <c r="NDB21" s="662"/>
      <c r="NDC21" s="662"/>
      <c r="NDD21" s="662"/>
      <c r="NDE21" s="662"/>
      <c r="NDF21" s="662"/>
      <c r="NDG21" s="662"/>
      <c r="NDH21" s="662"/>
      <c r="NDI21" s="662"/>
      <c r="NDJ21" s="662"/>
      <c r="NDK21" s="662"/>
      <c r="NDL21" s="662"/>
      <c r="NDM21" s="662"/>
      <c r="NDN21" s="662"/>
      <c r="NDO21" s="662"/>
      <c r="NDP21" s="662"/>
      <c r="NDQ21" s="662"/>
      <c r="NDR21" s="662"/>
      <c r="NDS21" s="662"/>
      <c r="NDT21" s="662"/>
      <c r="NDU21" s="662"/>
      <c r="NDV21" s="662"/>
      <c r="NDW21" s="662"/>
      <c r="NDX21" s="662"/>
      <c r="NDY21" s="662"/>
      <c r="NDZ21" s="662"/>
      <c r="NEA21" s="662"/>
      <c r="NEB21" s="662"/>
      <c r="NEC21" s="662"/>
      <c r="NED21" s="662"/>
      <c r="NEE21" s="662"/>
      <c r="NEF21" s="662"/>
      <c r="NEG21" s="662"/>
      <c r="NEH21" s="662"/>
      <c r="NEI21" s="662"/>
      <c r="NEJ21" s="662"/>
      <c r="NEK21" s="662"/>
      <c r="NEL21" s="662"/>
      <c r="NEM21" s="662"/>
      <c r="NEN21" s="662"/>
      <c r="NEO21" s="662"/>
      <c r="NEP21" s="662"/>
      <c r="NEQ21" s="662"/>
      <c r="NER21" s="662"/>
      <c r="NES21" s="662"/>
      <c r="NET21" s="662"/>
      <c r="NEU21" s="662"/>
      <c r="NEV21" s="662"/>
      <c r="NEW21" s="662"/>
      <c r="NEX21" s="662"/>
      <c r="NEY21" s="662"/>
      <c r="NEZ21" s="662"/>
      <c r="NFA21" s="662"/>
      <c r="NFB21" s="662"/>
      <c r="NFC21" s="662"/>
      <c r="NFD21" s="662"/>
      <c r="NFE21" s="662"/>
      <c r="NFF21" s="662"/>
      <c r="NFG21" s="662"/>
      <c r="NFH21" s="662"/>
      <c r="NFI21" s="662"/>
      <c r="NFJ21" s="662"/>
      <c r="NFK21" s="662"/>
      <c r="NFL21" s="662"/>
      <c r="NFM21" s="662"/>
      <c r="NFN21" s="662"/>
      <c r="NFO21" s="662"/>
      <c r="NFP21" s="662"/>
      <c r="NFQ21" s="662"/>
      <c r="NFR21" s="662"/>
      <c r="NFS21" s="662"/>
      <c r="NFT21" s="662"/>
      <c r="NFU21" s="662"/>
      <c r="NFV21" s="662"/>
      <c r="NFW21" s="662"/>
      <c r="NFX21" s="662"/>
      <c r="NFY21" s="662"/>
      <c r="NFZ21" s="662"/>
      <c r="NGA21" s="662"/>
      <c r="NGB21" s="662"/>
      <c r="NGC21" s="662"/>
      <c r="NGD21" s="662"/>
      <c r="NGE21" s="662"/>
      <c r="NGF21" s="662"/>
      <c r="NGG21" s="662"/>
      <c r="NGH21" s="662"/>
      <c r="NGI21" s="662"/>
      <c r="NGJ21" s="662"/>
      <c r="NGK21" s="662"/>
      <c r="NGL21" s="662"/>
      <c r="NGM21" s="662"/>
      <c r="NGN21" s="662"/>
      <c r="NGO21" s="662"/>
      <c r="NGP21" s="662"/>
      <c r="NGQ21" s="662"/>
      <c r="NGR21" s="662"/>
      <c r="NGS21" s="662"/>
      <c r="NGT21" s="662"/>
      <c r="NGU21" s="662"/>
      <c r="NGV21" s="662"/>
      <c r="NGW21" s="662"/>
      <c r="NGX21" s="662"/>
      <c r="NGY21" s="662"/>
      <c r="NGZ21" s="662"/>
      <c r="NHA21" s="662"/>
      <c r="NHB21" s="662"/>
      <c r="NHC21" s="662"/>
      <c r="NHD21" s="662"/>
      <c r="NHE21" s="662"/>
      <c r="NHF21" s="662"/>
      <c r="NHG21" s="662"/>
      <c r="NHH21" s="662"/>
      <c r="NHI21" s="662"/>
      <c r="NHJ21" s="662"/>
      <c r="NHK21" s="662"/>
      <c r="NHL21" s="662"/>
      <c r="NHM21" s="662"/>
      <c r="NHN21" s="662"/>
      <c r="NHO21" s="662"/>
      <c r="NHP21" s="662"/>
      <c r="NHQ21" s="662"/>
      <c r="NHR21" s="662"/>
      <c r="NHS21" s="662"/>
      <c r="NHT21" s="662"/>
      <c r="NHU21" s="662"/>
      <c r="NHV21" s="662"/>
      <c r="NHW21" s="662"/>
      <c r="NHX21" s="662"/>
      <c r="NHY21" s="662"/>
      <c r="NHZ21" s="662"/>
      <c r="NIA21" s="662"/>
      <c r="NIB21" s="662"/>
      <c r="NIC21" s="662"/>
      <c r="NID21" s="662"/>
      <c r="NIE21" s="662"/>
      <c r="NIF21" s="662"/>
      <c r="NIG21" s="662"/>
      <c r="NIH21" s="662"/>
      <c r="NII21" s="662"/>
      <c r="NIJ21" s="662"/>
      <c r="NIK21" s="662"/>
      <c r="NIL21" s="662"/>
      <c r="NIM21" s="662"/>
      <c r="NIN21" s="662"/>
      <c r="NIO21" s="662"/>
      <c r="NIP21" s="662"/>
      <c r="NIQ21" s="662"/>
      <c r="NIR21" s="662"/>
      <c r="NIS21" s="662"/>
      <c r="NIT21" s="662"/>
      <c r="NIU21" s="662"/>
      <c r="NIV21" s="662"/>
      <c r="NIW21" s="662"/>
      <c r="NIX21" s="662"/>
      <c r="NIY21" s="662"/>
      <c r="NIZ21" s="662"/>
      <c r="NJA21" s="662"/>
      <c r="NJB21" s="662"/>
      <c r="NJC21" s="662"/>
      <c r="NJD21" s="662"/>
      <c r="NJE21" s="662"/>
      <c r="NJF21" s="662"/>
      <c r="NJG21" s="662"/>
      <c r="NJH21" s="662"/>
      <c r="NJI21" s="662"/>
      <c r="NJJ21" s="662"/>
      <c r="NJK21" s="662"/>
      <c r="NJL21" s="662"/>
      <c r="NJM21" s="662"/>
      <c r="NJN21" s="662"/>
      <c r="NJO21" s="662"/>
      <c r="NJP21" s="662"/>
      <c r="NJQ21" s="662"/>
      <c r="NJR21" s="662"/>
      <c r="NJS21" s="662"/>
      <c r="NJT21" s="662"/>
      <c r="NJU21" s="662"/>
      <c r="NJV21" s="662"/>
      <c r="NJW21" s="662"/>
      <c r="NJX21" s="662"/>
      <c r="NJY21" s="662"/>
      <c r="NJZ21" s="662"/>
      <c r="NKA21" s="662"/>
      <c r="NKB21" s="662"/>
      <c r="NKC21" s="662"/>
      <c r="NKD21" s="662"/>
      <c r="NKE21" s="662"/>
      <c r="NKF21" s="662"/>
      <c r="NKG21" s="662"/>
      <c r="NKH21" s="662"/>
      <c r="NKI21" s="662"/>
      <c r="NKJ21" s="662"/>
      <c r="NKK21" s="662"/>
      <c r="NKL21" s="662"/>
      <c r="NKM21" s="662"/>
      <c r="NKN21" s="662"/>
      <c r="NKO21" s="662"/>
      <c r="NKP21" s="662"/>
      <c r="NKQ21" s="662"/>
      <c r="NKR21" s="662"/>
      <c r="NKS21" s="662"/>
      <c r="NKT21" s="662"/>
      <c r="NKU21" s="662"/>
      <c r="NKV21" s="662"/>
      <c r="NKW21" s="662"/>
      <c r="NKX21" s="662"/>
      <c r="NKY21" s="662"/>
      <c r="NKZ21" s="662"/>
      <c r="NLA21" s="662"/>
      <c r="NLB21" s="662"/>
      <c r="NLC21" s="662"/>
      <c r="NLD21" s="662"/>
      <c r="NLE21" s="662"/>
      <c r="NLF21" s="662"/>
      <c r="NLG21" s="662"/>
      <c r="NLH21" s="662"/>
      <c r="NLI21" s="662"/>
      <c r="NLJ21" s="662"/>
      <c r="NLK21" s="662"/>
      <c r="NLL21" s="662"/>
      <c r="NLM21" s="662"/>
      <c r="NLN21" s="662"/>
      <c r="NLO21" s="662"/>
      <c r="NLP21" s="662"/>
      <c r="NLQ21" s="662"/>
      <c r="NLR21" s="662"/>
      <c r="NLS21" s="662"/>
      <c r="NLT21" s="662"/>
      <c r="NLU21" s="662"/>
      <c r="NLV21" s="662"/>
      <c r="NLW21" s="662"/>
      <c r="NLX21" s="662"/>
      <c r="NLY21" s="662"/>
      <c r="NLZ21" s="662"/>
      <c r="NMA21" s="662"/>
      <c r="NMB21" s="662"/>
      <c r="NMC21" s="662"/>
      <c r="NMD21" s="662"/>
      <c r="NME21" s="662"/>
      <c r="NMF21" s="662"/>
      <c r="NMG21" s="662"/>
      <c r="NMH21" s="662"/>
      <c r="NMI21" s="662"/>
      <c r="NMJ21" s="662"/>
      <c r="NMK21" s="662"/>
      <c r="NML21" s="662"/>
      <c r="NMM21" s="662"/>
      <c r="NMN21" s="662"/>
      <c r="NMO21" s="662"/>
      <c r="NMP21" s="662"/>
      <c r="NMQ21" s="662"/>
      <c r="NMR21" s="662"/>
      <c r="NMS21" s="662"/>
      <c r="NMT21" s="662"/>
      <c r="NMU21" s="662"/>
      <c r="NMV21" s="662"/>
      <c r="NMW21" s="662"/>
      <c r="NMX21" s="662"/>
      <c r="NMY21" s="662"/>
      <c r="NMZ21" s="662"/>
      <c r="NNA21" s="662"/>
      <c r="NNB21" s="662"/>
      <c r="NNC21" s="662"/>
      <c r="NND21" s="662"/>
      <c r="NNE21" s="662"/>
      <c r="NNF21" s="662"/>
      <c r="NNG21" s="662"/>
      <c r="NNH21" s="662"/>
      <c r="NNI21" s="662"/>
      <c r="NNJ21" s="662"/>
      <c r="NNK21" s="662"/>
      <c r="NNL21" s="662"/>
      <c r="NNM21" s="662"/>
      <c r="NNN21" s="662"/>
      <c r="NNO21" s="662"/>
      <c r="NNP21" s="662"/>
      <c r="NNQ21" s="662"/>
      <c r="NNR21" s="662"/>
      <c r="NNS21" s="662"/>
      <c r="NNT21" s="662"/>
      <c r="NNU21" s="662"/>
      <c r="NNV21" s="662"/>
      <c r="NNW21" s="662"/>
      <c r="NNX21" s="662"/>
      <c r="NNY21" s="662"/>
      <c r="NNZ21" s="662"/>
      <c r="NOA21" s="662"/>
      <c r="NOB21" s="662"/>
      <c r="NOC21" s="662"/>
      <c r="NOD21" s="662"/>
      <c r="NOE21" s="662"/>
      <c r="NOF21" s="662"/>
      <c r="NOG21" s="662"/>
      <c r="NOH21" s="662"/>
      <c r="NOI21" s="662"/>
      <c r="NOJ21" s="662"/>
      <c r="NOK21" s="662"/>
      <c r="NOL21" s="662"/>
      <c r="NOM21" s="662"/>
      <c r="NON21" s="662"/>
      <c r="NOO21" s="662"/>
      <c r="NOP21" s="662"/>
      <c r="NOQ21" s="662"/>
      <c r="NOR21" s="662"/>
      <c r="NOS21" s="662"/>
      <c r="NOT21" s="662"/>
      <c r="NOU21" s="662"/>
      <c r="NOV21" s="662"/>
      <c r="NOW21" s="662"/>
      <c r="NOX21" s="662"/>
      <c r="NOY21" s="662"/>
      <c r="NOZ21" s="662"/>
      <c r="NPA21" s="662"/>
      <c r="NPB21" s="662"/>
      <c r="NPC21" s="662"/>
      <c r="NPD21" s="662"/>
      <c r="NPE21" s="662"/>
      <c r="NPF21" s="662"/>
      <c r="NPG21" s="662"/>
      <c r="NPH21" s="662"/>
      <c r="NPI21" s="662"/>
      <c r="NPJ21" s="662"/>
      <c r="NPK21" s="662"/>
      <c r="NPL21" s="662"/>
      <c r="NPM21" s="662"/>
      <c r="NPN21" s="662"/>
      <c r="NPO21" s="662"/>
      <c r="NPP21" s="662"/>
      <c r="NPQ21" s="662"/>
      <c r="NPR21" s="662"/>
      <c r="NPS21" s="662"/>
      <c r="NPT21" s="662"/>
      <c r="NPU21" s="662"/>
      <c r="NPV21" s="662"/>
      <c r="NPW21" s="662"/>
      <c r="NPX21" s="662"/>
      <c r="NPY21" s="662"/>
      <c r="NPZ21" s="662"/>
      <c r="NQA21" s="662"/>
      <c r="NQB21" s="662"/>
      <c r="NQC21" s="662"/>
      <c r="NQD21" s="662"/>
      <c r="NQE21" s="662"/>
      <c r="NQF21" s="662"/>
      <c r="NQG21" s="662"/>
      <c r="NQH21" s="662"/>
      <c r="NQI21" s="662"/>
      <c r="NQJ21" s="662"/>
      <c r="NQK21" s="662"/>
      <c r="NQL21" s="662"/>
      <c r="NQM21" s="662"/>
      <c r="NQN21" s="662"/>
      <c r="NQO21" s="662"/>
      <c r="NQP21" s="662"/>
      <c r="NQQ21" s="662"/>
      <c r="NQR21" s="662"/>
      <c r="NQS21" s="662"/>
      <c r="NQT21" s="662"/>
      <c r="NQU21" s="662"/>
      <c r="NQV21" s="662"/>
      <c r="NQW21" s="662"/>
      <c r="NQX21" s="662"/>
      <c r="NQY21" s="662"/>
      <c r="NQZ21" s="662"/>
      <c r="NRA21" s="662"/>
      <c r="NRB21" s="662"/>
      <c r="NRC21" s="662"/>
      <c r="NRD21" s="662"/>
      <c r="NRE21" s="662"/>
      <c r="NRF21" s="662"/>
      <c r="NRG21" s="662"/>
      <c r="NRH21" s="662"/>
      <c r="NRI21" s="662"/>
      <c r="NRJ21" s="662"/>
      <c r="NRK21" s="662"/>
      <c r="NRL21" s="662"/>
      <c r="NRM21" s="662"/>
      <c r="NRN21" s="662"/>
      <c r="NRO21" s="662"/>
      <c r="NRP21" s="662"/>
      <c r="NRQ21" s="662"/>
      <c r="NRR21" s="662"/>
      <c r="NRS21" s="662"/>
      <c r="NRT21" s="662"/>
      <c r="NRU21" s="662"/>
      <c r="NRV21" s="662"/>
      <c r="NRW21" s="662"/>
      <c r="NRX21" s="662"/>
      <c r="NRY21" s="662"/>
      <c r="NRZ21" s="662"/>
      <c r="NSA21" s="662"/>
      <c r="NSB21" s="662"/>
      <c r="NSC21" s="662"/>
      <c r="NSD21" s="662"/>
      <c r="NSE21" s="662"/>
      <c r="NSF21" s="662"/>
      <c r="NSG21" s="662"/>
      <c r="NSH21" s="662"/>
      <c r="NSI21" s="662"/>
      <c r="NSJ21" s="662"/>
      <c r="NSK21" s="662"/>
      <c r="NSL21" s="662"/>
      <c r="NSM21" s="662"/>
      <c r="NSN21" s="662"/>
      <c r="NSO21" s="662"/>
      <c r="NSP21" s="662"/>
      <c r="NSQ21" s="662"/>
      <c r="NSR21" s="662"/>
      <c r="NSS21" s="662"/>
      <c r="NST21" s="662"/>
      <c r="NSU21" s="662"/>
      <c r="NSV21" s="662"/>
      <c r="NSW21" s="662"/>
      <c r="NSX21" s="662"/>
      <c r="NSY21" s="662"/>
      <c r="NSZ21" s="662"/>
      <c r="NTA21" s="662"/>
      <c r="NTB21" s="662"/>
      <c r="NTC21" s="662"/>
      <c r="NTD21" s="662"/>
      <c r="NTE21" s="662"/>
      <c r="NTF21" s="662"/>
      <c r="NTG21" s="662"/>
      <c r="NTH21" s="662"/>
      <c r="NTI21" s="662"/>
      <c r="NTJ21" s="662"/>
      <c r="NTK21" s="662"/>
      <c r="NTL21" s="662"/>
      <c r="NTM21" s="662"/>
      <c r="NTN21" s="662"/>
      <c r="NTO21" s="662"/>
      <c r="NTP21" s="662"/>
      <c r="NTQ21" s="662"/>
      <c r="NTR21" s="662"/>
      <c r="NTS21" s="662"/>
      <c r="NTT21" s="662"/>
      <c r="NTU21" s="662"/>
      <c r="NTV21" s="662"/>
      <c r="NTW21" s="662"/>
      <c r="NTX21" s="662"/>
      <c r="NTY21" s="662"/>
      <c r="NTZ21" s="662"/>
      <c r="NUA21" s="662"/>
      <c r="NUB21" s="662"/>
      <c r="NUC21" s="662"/>
      <c r="NUD21" s="662"/>
      <c r="NUE21" s="662"/>
      <c r="NUF21" s="662"/>
      <c r="NUG21" s="662"/>
      <c r="NUH21" s="662"/>
      <c r="NUI21" s="662"/>
      <c r="NUJ21" s="662"/>
      <c r="NUK21" s="662"/>
      <c r="NUL21" s="662"/>
      <c r="NUM21" s="662"/>
      <c r="NUN21" s="662"/>
      <c r="NUO21" s="662"/>
      <c r="NUP21" s="662"/>
      <c r="NUQ21" s="662"/>
      <c r="NUR21" s="662"/>
      <c r="NUS21" s="662"/>
      <c r="NUT21" s="662"/>
      <c r="NUU21" s="662"/>
      <c r="NUV21" s="662"/>
      <c r="NUW21" s="662"/>
      <c r="NUX21" s="662"/>
      <c r="NUY21" s="662"/>
      <c r="NUZ21" s="662"/>
      <c r="NVA21" s="662"/>
      <c r="NVB21" s="662"/>
      <c r="NVC21" s="662"/>
      <c r="NVD21" s="662"/>
      <c r="NVE21" s="662"/>
      <c r="NVF21" s="662"/>
      <c r="NVG21" s="662"/>
      <c r="NVH21" s="662"/>
      <c r="NVI21" s="662"/>
      <c r="NVJ21" s="662"/>
      <c r="NVK21" s="662"/>
      <c r="NVL21" s="662"/>
      <c r="NVM21" s="662"/>
      <c r="NVN21" s="662"/>
      <c r="NVO21" s="662"/>
      <c r="NVP21" s="662"/>
      <c r="NVQ21" s="662"/>
      <c r="NVR21" s="662"/>
      <c r="NVS21" s="662"/>
      <c r="NVT21" s="662"/>
      <c r="NVU21" s="662"/>
      <c r="NVV21" s="662"/>
      <c r="NVW21" s="662"/>
      <c r="NVX21" s="662"/>
      <c r="NVY21" s="662"/>
      <c r="NVZ21" s="662"/>
      <c r="NWA21" s="662"/>
      <c r="NWB21" s="662"/>
      <c r="NWC21" s="662"/>
      <c r="NWD21" s="662"/>
      <c r="NWE21" s="662"/>
      <c r="NWF21" s="662"/>
      <c r="NWG21" s="662"/>
      <c r="NWH21" s="662"/>
      <c r="NWI21" s="662"/>
      <c r="NWJ21" s="662"/>
      <c r="NWK21" s="662"/>
      <c r="NWL21" s="662"/>
      <c r="NWM21" s="662"/>
      <c r="NWN21" s="662"/>
      <c r="NWO21" s="662"/>
      <c r="NWP21" s="662"/>
      <c r="NWQ21" s="662"/>
      <c r="NWR21" s="662"/>
      <c r="NWS21" s="662"/>
      <c r="NWT21" s="662"/>
      <c r="NWU21" s="662"/>
      <c r="NWV21" s="662"/>
      <c r="NWW21" s="662"/>
      <c r="NWX21" s="662"/>
      <c r="NWY21" s="662"/>
      <c r="NWZ21" s="662"/>
      <c r="NXA21" s="662"/>
      <c r="NXB21" s="662"/>
      <c r="NXC21" s="662"/>
      <c r="NXD21" s="662"/>
      <c r="NXE21" s="662"/>
      <c r="NXF21" s="662"/>
      <c r="NXG21" s="662"/>
      <c r="NXH21" s="662"/>
      <c r="NXI21" s="662"/>
      <c r="NXJ21" s="662"/>
      <c r="NXK21" s="662"/>
      <c r="NXL21" s="662"/>
      <c r="NXM21" s="662"/>
      <c r="NXN21" s="662"/>
      <c r="NXO21" s="662"/>
      <c r="NXP21" s="662"/>
      <c r="NXQ21" s="662"/>
      <c r="NXR21" s="662"/>
      <c r="NXS21" s="662"/>
      <c r="NXT21" s="662"/>
      <c r="NXU21" s="662"/>
      <c r="NXV21" s="662"/>
      <c r="NXW21" s="662"/>
      <c r="NXX21" s="662"/>
      <c r="NXY21" s="662"/>
      <c r="NXZ21" s="662"/>
      <c r="NYA21" s="662"/>
      <c r="NYB21" s="662"/>
      <c r="NYC21" s="662"/>
      <c r="NYD21" s="662"/>
      <c r="NYE21" s="662"/>
      <c r="NYF21" s="662"/>
      <c r="NYG21" s="662"/>
      <c r="NYH21" s="662"/>
      <c r="NYI21" s="662"/>
      <c r="NYJ21" s="662"/>
      <c r="NYK21" s="662"/>
      <c r="NYL21" s="662"/>
      <c r="NYM21" s="662"/>
      <c r="NYN21" s="662"/>
      <c r="NYO21" s="662"/>
      <c r="NYP21" s="662"/>
      <c r="NYQ21" s="662"/>
      <c r="NYR21" s="662"/>
      <c r="NYS21" s="662"/>
      <c r="NYT21" s="662"/>
      <c r="NYU21" s="662"/>
      <c r="NYV21" s="662"/>
      <c r="NYW21" s="662"/>
      <c r="NYX21" s="662"/>
      <c r="NYY21" s="662"/>
      <c r="NYZ21" s="662"/>
      <c r="NZA21" s="662"/>
      <c r="NZB21" s="662"/>
      <c r="NZC21" s="662"/>
      <c r="NZD21" s="662"/>
      <c r="NZE21" s="662"/>
      <c r="NZF21" s="662"/>
      <c r="NZG21" s="662"/>
      <c r="NZH21" s="662"/>
      <c r="NZI21" s="662"/>
      <c r="NZJ21" s="662"/>
      <c r="NZK21" s="662"/>
      <c r="NZL21" s="662"/>
      <c r="NZM21" s="662"/>
      <c r="NZN21" s="662"/>
      <c r="NZO21" s="662"/>
      <c r="NZP21" s="662"/>
      <c r="NZQ21" s="662"/>
      <c r="NZR21" s="662"/>
      <c r="NZS21" s="662"/>
      <c r="NZT21" s="662"/>
      <c r="NZU21" s="662"/>
      <c r="NZV21" s="662"/>
      <c r="NZW21" s="662"/>
      <c r="NZX21" s="662"/>
      <c r="NZY21" s="662"/>
      <c r="NZZ21" s="662"/>
      <c r="OAA21" s="662"/>
      <c r="OAB21" s="662"/>
      <c r="OAC21" s="662"/>
      <c r="OAD21" s="662"/>
      <c r="OAE21" s="662"/>
      <c r="OAF21" s="662"/>
      <c r="OAG21" s="662"/>
      <c r="OAH21" s="662"/>
      <c r="OAI21" s="662"/>
      <c r="OAJ21" s="662"/>
      <c r="OAK21" s="662"/>
      <c r="OAL21" s="662"/>
      <c r="OAM21" s="662"/>
      <c r="OAN21" s="662"/>
      <c r="OAO21" s="662"/>
      <c r="OAP21" s="662"/>
      <c r="OAQ21" s="662"/>
      <c r="OAR21" s="662"/>
      <c r="OAS21" s="662"/>
      <c r="OAT21" s="662"/>
      <c r="OAU21" s="662"/>
      <c r="OAV21" s="662"/>
      <c r="OAW21" s="662"/>
      <c r="OAX21" s="662"/>
      <c r="OAY21" s="662"/>
      <c r="OAZ21" s="662"/>
      <c r="OBA21" s="662"/>
      <c r="OBB21" s="662"/>
      <c r="OBC21" s="662"/>
      <c r="OBD21" s="662"/>
      <c r="OBE21" s="662"/>
      <c r="OBF21" s="662"/>
      <c r="OBG21" s="662"/>
      <c r="OBH21" s="662"/>
      <c r="OBI21" s="662"/>
      <c r="OBJ21" s="662"/>
      <c r="OBK21" s="662"/>
      <c r="OBL21" s="662"/>
      <c r="OBM21" s="662"/>
      <c r="OBN21" s="662"/>
      <c r="OBO21" s="662"/>
      <c r="OBP21" s="662"/>
      <c r="OBQ21" s="662"/>
      <c r="OBR21" s="662"/>
      <c r="OBS21" s="662"/>
      <c r="OBT21" s="662"/>
      <c r="OBU21" s="662"/>
      <c r="OBV21" s="662"/>
      <c r="OBW21" s="662"/>
      <c r="OBX21" s="662"/>
      <c r="OBY21" s="662"/>
      <c r="OBZ21" s="662"/>
      <c r="OCA21" s="662"/>
      <c r="OCB21" s="662"/>
      <c r="OCC21" s="662"/>
      <c r="OCD21" s="662"/>
      <c r="OCE21" s="662"/>
      <c r="OCF21" s="662"/>
      <c r="OCG21" s="662"/>
      <c r="OCH21" s="662"/>
      <c r="OCI21" s="662"/>
      <c r="OCJ21" s="662"/>
      <c r="OCK21" s="662"/>
      <c r="OCL21" s="662"/>
      <c r="OCM21" s="662"/>
      <c r="OCN21" s="662"/>
      <c r="OCO21" s="662"/>
      <c r="OCP21" s="662"/>
      <c r="OCQ21" s="662"/>
      <c r="OCR21" s="662"/>
      <c r="OCS21" s="662"/>
      <c r="OCT21" s="662"/>
      <c r="OCU21" s="662"/>
      <c r="OCV21" s="662"/>
      <c r="OCW21" s="662"/>
      <c r="OCX21" s="662"/>
      <c r="OCY21" s="662"/>
      <c r="OCZ21" s="662"/>
      <c r="ODA21" s="662"/>
      <c r="ODB21" s="662"/>
      <c r="ODC21" s="662"/>
      <c r="ODD21" s="662"/>
      <c r="ODE21" s="662"/>
      <c r="ODF21" s="662"/>
      <c r="ODG21" s="662"/>
      <c r="ODH21" s="662"/>
      <c r="ODI21" s="662"/>
      <c r="ODJ21" s="662"/>
      <c r="ODK21" s="662"/>
      <c r="ODL21" s="662"/>
      <c r="ODM21" s="662"/>
      <c r="ODN21" s="662"/>
      <c r="ODO21" s="662"/>
      <c r="ODP21" s="662"/>
      <c r="ODQ21" s="662"/>
      <c r="ODR21" s="662"/>
      <c r="ODS21" s="662"/>
      <c r="ODT21" s="662"/>
      <c r="ODU21" s="662"/>
      <c r="ODV21" s="662"/>
      <c r="ODW21" s="662"/>
      <c r="ODX21" s="662"/>
      <c r="ODY21" s="662"/>
      <c r="ODZ21" s="662"/>
      <c r="OEA21" s="662"/>
      <c r="OEB21" s="662"/>
      <c r="OEC21" s="662"/>
      <c r="OED21" s="662"/>
      <c r="OEE21" s="662"/>
      <c r="OEF21" s="662"/>
      <c r="OEG21" s="662"/>
      <c r="OEH21" s="662"/>
      <c r="OEI21" s="662"/>
      <c r="OEJ21" s="662"/>
      <c r="OEK21" s="662"/>
      <c r="OEL21" s="662"/>
      <c r="OEM21" s="662"/>
      <c r="OEN21" s="662"/>
      <c r="OEO21" s="662"/>
      <c r="OEP21" s="662"/>
      <c r="OEQ21" s="662"/>
      <c r="OER21" s="662"/>
      <c r="OES21" s="662"/>
      <c r="OET21" s="662"/>
      <c r="OEU21" s="662"/>
      <c r="OEV21" s="662"/>
      <c r="OEW21" s="662"/>
      <c r="OEX21" s="662"/>
      <c r="OEY21" s="662"/>
      <c r="OEZ21" s="662"/>
      <c r="OFA21" s="662"/>
      <c r="OFB21" s="662"/>
      <c r="OFC21" s="662"/>
      <c r="OFD21" s="662"/>
      <c r="OFE21" s="662"/>
      <c r="OFF21" s="662"/>
      <c r="OFG21" s="662"/>
      <c r="OFH21" s="662"/>
      <c r="OFI21" s="662"/>
      <c r="OFJ21" s="662"/>
      <c r="OFK21" s="662"/>
      <c r="OFL21" s="662"/>
      <c r="OFM21" s="662"/>
      <c r="OFN21" s="662"/>
      <c r="OFO21" s="662"/>
      <c r="OFP21" s="662"/>
      <c r="OFQ21" s="662"/>
      <c r="OFR21" s="662"/>
      <c r="OFS21" s="662"/>
      <c r="OFT21" s="662"/>
      <c r="OFU21" s="662"/>
      <c r="OFV21" s="662"/>
      <c r="OFW21" s="662"/>
      <c r="OFX21" s="662"/>
      <c r="OFY21" s="662"/>
      <c r="OFZ21" s="662"/>
      <c r="OGA21" s="662"/>
      <c r="OGB21" s="662"/>
      <c r="OGC21" s="662"/>
      <c r="OGD21" s="662"/>
      <c r="OGE21" s="662"/>
      <c r="OGF21" s="662"/>
      <c r="OGG21" s="662"/>
      <c r="OGH21" s="662"/>
      <c r="OGI21" s="662"/>
      <c r="OGJ21" s="662"/>
      <c r="OGK21" s="662"/>
      <c r="OGL21" s="662"/>
      <c r="OGM21" s="662"/>
      <c r="OGN21" s="662"/>
      <c r="OGO21" s="662"/>
      <c r="OGP21" s="662"/>
      <c r="OGQ21" s="662"/>
      <c r="OGR21" s="662"/>
      <c r="OGS21" s="662"/>
      <c r="OGT21" s="662"/>
      <c r="OGU21" s="662"/>
      <c r="OGV21" s="662"/>
      <c r="OGW21" s="662"/>
      <c r="OGX21" s="662"/>
      <c r="OGY21" s="662"/>
      <c r="OGZ21" s="662"/>
      <c r="OHA21" s="662"/>
      <c r="OHB21" s="662"/>
      <c r="OHC21" s="662"/>
      <c r="OHD21" s="662"/>
      <c r="OHE21" s="662"/>
      <c r="OHF21" s="662"/>
      <c r="OHG21" s="662"/>
      <c r="OHH21" s="662"/>
      <c r="OHI21" s="662"/>
      <c r="OHJ21" s="662"/>
      <c r="OHK21" s="662"/>
      <c r="OHL21" s="662"/>
      <c r="OHM21" s="662"/>
      <c r="OHN21" s="662"/>
      <c r="OHO21" s="662"/>
      <c r="OHP21" s="662"/>
      <c r="OHQ21" s="662"/>
      <c r="OHR21" s="662"/>
      <c r="OHS21" s="662"/>
      <c r="OHT21" s="662"/>
      <c r="OHU21" s="662"/>
      <c r="OHV21" s="662"/>
      <c r="OHW21" s="662"/>
      <c r="OHX21" s="662"/>
      <c r="OHY21" s="662"/>
      <c r="OHZ21" s="662"/>
      <c r="OIA21" s="662"/>
      <c r="OIB21" s="662"/>
      <c r="OIC21" s="662"/>
      <c r="OID21" s="662"/>
      <c r="OIE21" s="662"/>
      <c r="OIF21" s="662"/>
      <c r="OIG21" s="662"/>
      <c r="OIH21" s="662"/>
      <c r="OII21" s="662"/>
      <c r="OIJ21" s="662"/>
      <c r="OIK21" s="662"/>
      <c r="OIL21" s="662"/>
      <c r="OIM21" s="662"/>
      <c r="OIN21" s="662"/>
      <c r="OIO21" s="662"/>
      <c r="OIP21" s="662"/>
      <c r="OIQ21" s="662"/>
      <c r="OIR21" s="662"/>
      <c r="OIS21" s="662"/>
      <c r="OIT21" s="662"/>
      <c r="OIU21" s="662"/>
      <c r="OIV21" s="662"/>
      <c r="OIW21" s="662"/>
      <c r="OIX21" s="662"/>
      <c r="OIY21" s="662"/>
      <c r="OIZ21" s="662"/>
      <c r="OJA21" s="662"/>
      <c r="OJB21" s="662"/>
      <c r="OJC21" s="662"/>
      <c r="OJD21" s="662"/>
      <c r="OJE21" s="662"/>
      <c r="OJF21" s="662"/>
      <c r="OJG21" s="662"/>
      <c r="OJH21" s="662"/>
      <c r="OJI21" s="662"/>
      <c r="OJJ21" s="662"/>
      <c r="OJK21" s="662"/>
      <c r="OJL21" s="662"/>
      <c r="OJM21" s="662"/>
      <c r="OJN21" s="662"/>
      <c r="OJO21" s="662"/>
      <c r="OJP21" s="662"/>
      <c r="OJQ21" s="662"/>
      <c r="OJR21" s="662"/>
      <c r="OJS21" s="662"/>
      <c r="OJT21" s="662"/>
      <c r="OJU21" s="662"/>
      <c r="OJV21" s="662"/>
      <c r="OJW21" s="662"/>
      <c r="OJX21" s="662"/>
      <c r="OJY21" s="662"/>
      <c r="OJZ21" s="662"/>
      <c r="OKA21" s="662"/>
      <c r="OKB21" s="662"/>
      <c r="OKC21" s="662"/>
      <c r="OKD21" s="662"/>
      <c r="OKE21" s="662"/>
      <c r="OKF21" s="662"/>
      <c r="OKG21" s="662"/>
      <c r="OKH21" s="662"/>
      <c r="OKI21" s="662"/>
      <c r="OKJ21" s="662"/>
      <c r="OKK21" s="662"/>
      <c r="OKL21" s="662"/>
      <c r="OKM21" s="662"/>
      <c r="OKN21" s="662"/>
      <c r="OKO21" s="662"/>
      <c r="OKP21" s="662"/>
      <c r="OKQ21" s="662"/>
      <c r="OKR21" s="662"/>
      <c r="OKS21" s="662"/>
      <c r="OKT21" s="662"/>
      <c r="OKU21" s="662"/>
      <c r="OKV21" s="662"/>
      <c r="OKW21" s="662"/>
      <c r="OKX21" s="662"/>
      <c r="OKY21" s="662"/>
      <c r="OKZ21" s="662"/>
      <c r="OLA21" s="662"/>
      <c r="OLB21" s="662"/>
      <c r="OLC21" s="662"/>
      <c r="OLD21" s="662"/>
      <c r="OLE21" s="662"/>
      <c r="OLF21" s="662"/>
      <c r="OLG21" s="662"/>
      <c r="OLH21" s="662"/>
      <c r="OLI21" s="662"/>
      <c r="OLJ21" s="662"/>
      <c r="OLK21" s="662"/>
      <c r="OLL21" s="662"/>
      <c r="OLM21" s="662"/>
      <c r="OLN21" s="662"/>
      <c r="OLO21" s="662"/>
      <c r="OLP21" s="662"/>
      <c r="OLQ21" s="662"/>
      <c r="OLR21" s="662"/>
      <c r="OLS21" s="662"/>
      <c r="OLT21" s="662"/>
      <c r="OLU21" s="662"/>
      <c r="OLV21" s="662"/>
      <c r="OLW21" s="662"/>
      <c r="OLX21" s="662"/>
      <c r="OLY21" s="662"/>
      <c r="OLZ21" s="662"/>
      <c r="OMA21" s="662"/>
      <c r="OMB21" s="662"/>
      <c r="OMC21" s="662"/>
      <c r="OMD21" s="662"/>
      <c r="OME21" s="662"/>
      <c r="OMF21" s="662"/>
      <c r="OMG21" s="662"/>
      <c r="OMH21" s="662"/>
      <c r="OMI21" s="662"/>
      <c r="OMJ21" s="662"/>
      <c r="OMK21" s="662"/>
      <c r="OML21" s="662"/>
      <c r="OMM21" s="662"/>
      <c r="OMN21" s="662"/>
      <c r="OMO21" s="662"/>
      <c r="OMP21" s="662"/>
      <c r="OMQ21" s="662"/>
      <c r="OMR21" s="662"/>
      <c r="OMS21" s="662"/>
      <c r="OMT21" s="662"/>
      <c r="OMU21" s="662"/>
      <c r="OMV21" s="662"/>
      <c r="OMW21" s="662"/>
      <c r="OMX21" s="662"/>
      <c r="OMY21" s="662"/>
      <c r="OMZ21" s="662"/>
      <c r="ONA21" s="662"/>
      <c r="ONB21" s="662"/>
      <c r="ONC21" s="662"/>
      <c r="OND21" s="662"/>
      <c r="ONE21" s="662"/>
      <c r="ONF21" s="662"/>
      <c r="ONG21" s="662"/>
      <c r="ONH21" s="662"/>
      <c r="ONI21" s="662"/>
      <c r="ONJ21" s="662"/>
      <c r="ONK21" s="662"/>
      <c r="ONL21" s="662"/>
      <c r="ONM21" s="662"/>
      <c r="ONN21" s="662"/>
      <c r="ONO21" s="662"/>
      <c r="ONP21" s="662"/>
      <c r="ONQ21" s="662"/>
      <c r="ONR21" s="662"/>
      <c r="ONS21" s="662"/>
      <c r="ONT21" s="662"/>
      <c r="ONU21" s="662"/>
      <c r="ONV21" s="662"/>
      <c r="ONW21" s="662"/>
      <c r="ONX21" s="662"/>
      <c r="ONY21" s="662"/>
      <c r="ONZ21" s="662"/>
      <c r="OOA21" s="662"/>
      <c r="OOB21" s="662"/>
      <c r="OOC21" s="662"/>
      <c r="OOD21" s="662"/>
      <c r="OOE21" s="662"/>
      <c r="OOF21" s="662"/>
      <c r="OOG21" s="662"/>
      <c r="OOH21" s="662"/>
      <c r="OOI21" s="662"/>
      <c r="OOJ21" s="662"/>
      <c r="OOK21" s="662"/>
      <c r="OOL21" s="662"/>
      <c r="OOM21" s="662"/>
      <c r="OON21" s="662"/>
      <c r="OOO21" s="662"/>
      <c r="OOP21" s="662"/>
      <c r="OOQ21" s="662"/>
      <c r="OOR21" s="662"/>
      <c r="OOS21" s="662"/>
      <c r="OOT21" s="662"/>
      <c r="OOU21" s="662"/>
      <c r="OOV21" s="662"/>
      <c r="OOW21" s="662"/>
      <c r="OOX21" s="662"/>
      <c r="OOY21" s="662"/>
      <c r="OOZ21" s="662"/>
      <c r="OPA21" s="662"/>
      <c r="OPB21" s="662"/>
      <c r="OPC21" s="662"/>
      <c r="OPD21" s="662"/>
      <c r="OPE21" s="662"/>
      <c r="OPF21" s="662"/>
      <c r="OPG21" s="662"/>
      <c r="OPH21" s="662"/>
      <c r="OPI21" s="662"/>
      <c r="OPJ21" s="662"/>
      <c r="OPK21" s="662"/>
      <c r="OPL21" s="662"/>
      <c r="OPM21" s="662"/>
      <c r="OPN21" s="662"/>
      <c r="OPO21" s="662"/>
      <c r="OPP21" s="662"/>
      <c r="OPQ21" s="662"/>
      <c r="OPR21" s="662"/>
      <c r="OPS21" s="662"/>
      <c r="OPT21" s="662"/>
      <c r="OPU21" s="662"/>
      <c r="OPV21" s="662"/>
      <c r="OPW21" s="662"/>
      <c r="OPX21" s="662"/>
      <c r="OPY21" s="662"/>
      <c r="OPZ21" s="662"/>
      <c r="OQA21" s="662"/>
      <c r="OQB21" s="662"/>
      <c r="OQC21" s="662"/>
      <c r="OQD21" s="662"/>
      <c r="OQE21" s="662"/>
      <c r="OQF21" s="662"/>
      <c r="OQG21" s="662"/>
      <c r="OQH21" s="662"/>
      <c r="OQI21" s="662"/>
      <c r="OQJ21" s="662"/>
      <c r="OQK21" s="662"/>
      <c r="OQL21" s="662"/>
      <c r="OQM21" s="662"/>
      <c r="OQN21" s="662"/>
      <c r="OQO21" s="662"/>
      <c r="OQP21" s="662"/>
      <c r="OQQ21" s="662"/>
      <c r="OQR21" s="662"/>
      <c r="OQS21" s="662"/>
      <c r="OQT21" s="662"/>
      <c r="OQU21" s="662"/>
      <c r="OQV21" s="662"/>
      <c r="OQW21" s="662"/>
      <c r="OQX21" s="662"/>
      <c r="OQY21" s="662"/>
      <c r="OQZ21" s="662"/>
      <c r="ORA21" s="662"/>
      <c r="ORB21" s="662"/>
      <c r="ORC21" s="662"/>
      <c r="ORD21" s="662"/>
      <c r="ORE21" s="662"/>
      <c r="ORF21" s="662"/>
      <c r="ORG21" s="662"/>
      <c r="ORH21" s="662"/>
      <c r="ORI21" s="662"/>
      <c r="ORJ21" s="662"/>
      <c r="ORK21" s="662"/>
      <c r="ORL21" s="662"/>
      <c r="ORM21" s="662"/>
      <c r="ORN21" s="662"/>
      <c r="ORO21" s="662"/>
      <c r="ORP21" s="662"/>
      <c r="ORQ21" s="662"/>
      <c r="ORR21" s="662"/>
      <c r="ORS21" s="662"/>
      <c r="ORT21" s="662"/>
      <c r="ORU21" s="662"/>
      <c r="ORV21" s="662"/>
      <c r="ORW21" s="662"/>
      <c r="ORX21" s="662"/>
      <c r="ORY21" s="662"/>
      <c r="ORZ21" s="662"/>
      <c r="OSA21" s="662"/>
      <c r="OSB21" s="662"/>
      <c r="OSC21" s="662"/>
      <c r="OSD21" s="662"/>
      <c r="OSE21" s="662"/>
      <c r="OSF21" s="662"/>
      <c r="OSG21" s="662"/>
      <c r="OSH21" s="662"/>
      <c r="OSI21" s="662"/>
      <c r="OSJ21" s="662"/>
      <c r="OSK21" s="662"/>
      <c r="OSL21" s="662"/>
      <c r="OSM21" s="662"/>
      <c r="OSN21" s="662"/>
      <c r="OSO21" s="662"/>
      <c r="OSP21" s="662"/>
      <c r="OSQ21" s="662"/>
      <c r="OSR21" s="662"/>
      <c r="OSS21" s="662"/>
      <c r="OST21" s="662"/>
      <c r="OSU21" s="662"/>
      <c r="OSV21" s="662"/>
      <c r="OSW21" s="662"/>
      <c r="OSX21" s="662"/>
      <c r="OSY21" s="662"/>
      <c r="OSZ21" s="662"/>
      <c r="OTA21" s="662"/>
      <c r="OTB21" s="662"/>
      <c r="OTC21" s="662"/>
      <c r="OTD21" s="662"/>
      <c r="OTE21" s="662"/>
      <c r="OTF21" s="662"/>
      <c r="OTG21" s="662"/>
      <c r="OTH21" s="662"/>
      <c r="OTI21" s="662"/>
      <c r="OTJ21" s="662"/>
      <c r="OTK21" s="662"/>
      <c r="OTL21" s="662"/>
      <c r="OTM21" s="662"/>
      <c r="OTN21" s="662"/>
      <c r="OTO21" s="662"/>
      <c r="OTP21" s="662"/>
      <c r="OTQ21" s="662"/>
      <c r="OTR21" s="662"/>
      <c r="OTS21" s="662"/>
      <c r="OTT21" s="662"/>
      <c r="OTU21" s="662"/>
      <c r="OTV21" s="662"/>
      <c r="OTW21" s="662"/>
      <c r="OTX21" s="662"/>
      <c r="OTY21" s="662"/>
      <c r="OTZ21" s="662"/>
      <c r="OUA21" s="662"/>
      <c r="OUB21" s="662"/>
      <c r="OUC21" s="662"/>
      <c r="OUD21" s="662"/>
      <c r="OUE21" s="662"/>
      <c r="OUF21" s="662"/>
      <c r="OUG21" s="662"/>
      <c r="OUH21" s="662"/>
      <c r="OUI21" s="662"/>
      <c r="OUJ21" s="662"/>
      <c r="OUK21" s="662"/>
      <c r="OUL21" s="662"/>
      <c r="OUM21" s="662"/>
      <c r="OUN21" s="662"/>
      <c r="OUO21" s="662"/>
      <c r="OUP21" s="662"/>
      <c r="OUQ21" s="662"/>
      <c r="OUR21" s="662"/>
      <c r="OUS21" s="662"/>
      <c r="OUT21" s="662"/>
      <c r="OUU21" s="662"/>
      <c r="OUV21" s="662"/>
      <c r="OUW21" s="662"/>
      <c r="OUX21" s="662"/>
      <c r="OUY21" s="662"/>
      <c r="OUZ21" s="662"/>
      <c r="OVA21" s="662"/>
      <c r="OVB21" s="662"/>
      <c r="OVC21" s="662"/>
      <c r="OVD21" s="662"/>
      <c r="OVE21" s="662"/>
      <c r="OVF21" s="662"/>
      <c r="OVG21" s="662"/>
      <c r="OVH21" s="662"/>
      <c r="OVI21" s="662"/>
      <c r="OVJ21" s="662"/>
      <c r="OVK21" s="662"/>
      <c r="OVL21" s="662"/>
      <c r="OVM21" s="662"/>
      <c r="OVN21" s="662"/>
      <c r="OVO21" s="662"/>
      <c r="OVP21" s="662"/>
      <c r="OVQ21" s="662"/>
      <c r="OVR21" s="662"/>
      <c r="OVS21" s="662"/>
      <c r="OVT21" s="662"/>
      <c r="OVU21" s="662"/>
      <c r="OVV21" s="662"/>
      <c r="OVW21" s="662"/>
      <c r="OVX21" s="662"/>
      <c r="OVY21" s="662"/>
      <c r="OVZ21" s="662"/>
      <c r="OWA21" s="662"/>
      <c r="OWB21" s="662"/>
      <c r="OWC21" s="662"/>
      <c r="OWD21" s="662"/>
      <c r="OWE21" s="662"/>
      <c r="OWF21" s="662"/>
      <c r="OWG21" s="662"/>
      <c r="OWH21" s="662"/>
      <c r="OWI21" s="662"/>
      <c r="OWJ21" s="662"/>
      <c r="OWK21" s="662"/>
      <c r="OWL21" s="662"/>
      <c r="OWM21" s="662"/>
      <c r="OWN21" s="662"/>
      <c r="OWO21" s="662"/>
      <c r="OWP21" s="662"/>
      <c r="OWQ21" s="662"/>
      <c r="OWR21" s="662"/>
      <c r="OWS21" s="662"/>
      <c r="OWT21" s="662"/>
      <c r="OWU21" s="662"/>
      <c r="OWV21" s="662"/>
      <c r="OWW21" s="662"/>
      <c r="OWX21" s="662"/>
      <c r="OWY21" s="662"/>
      <c r="OWZ21" s="662"/>
      <c r="OXA21" s="662"/>
      <c r="OXB21" s="662"/>
      <c r="OXC21" s="662"/>
      <c r="OXD21" s="662"/>
      <c r="OXE21" s="662"/>
      <c r="OXF21" s="662"/>
      <c r="OXG21" s="662"/>
      <c r="OXH21" s="662"/>
      <c r="OXI21" s="662"/>
      <c r="OXJ21" s="662"/>
      <c r="OXK21" s="662"/>
      <c r="OXL21" s="662"/>
      <c r="OXM21" s="662"/>
      <c r="OXN21" s="662"/>
      <c r="OXO21" s="662"/>
      <c r="OXP21" s="662"/>
      <c r="OXQ21" s="662"/>
      <c r="OXR21" s="662"/>
      <c r="OXS21" s="662"/>
      <c r="OXT21" s="662"/>
      <c r="OXU21" s="662"/>
      <c r="OXV21" s="662"/>
      <c r="OXW21" s="662"/>
      <c r="OXX21" s="662"/>
      <c r="OXY21" s="662"/>
      <c r="OXZ21" s="662"/>
      <c r="OYA21" s="662"/>
      <c r="OYB21" s="662"/>
      <c r="OYC21" s="662"/>
      <c r="OYD21" s="662"/>
      <c r="OYE21" s="662"/>
      <c r="OYF21" s="662"/>
      <c r="OYG21" s="662"/>
      <c r="OYH21" s="662"/>
      <c r="OYI21" s="662"/>
      <c r="OYJ21" s="662"/>
      <c r="OYK21" s="662"/>
      <c r="OYL21" s="662"/>
      <c r="OYM21" s="662"/>
      <c r="OYN21" s="662"/>
      <c r="OYO21" s="662"/>
      <c r="OYP21" s="662"/>
      <c r="OYQ21" s="662"/>
      <c r="OYR21" s="662"/>
      <c r="OYS21" s="662"/>
      <c r="OYT21" s="662"/>
      <c r="OYU21" s="662"/>
      <c r="OYV21" s="662"/>
      <c r="OYW21" s="662"/>
      <c r="OYX21" s="662"/>
      <c r="OYY21" s="662"/>
      <c r="OYZ21" s="662"/>
      <c r="OZA21" s="662"/>
      <c r="OZB21" s="662"/>
      <c r="OZC21" s="662"/>
      <c r="OZD21" s="662"/>
      <c r="OZE21" s="662"/>
      <c r="OZF21" s="662"/>
      <c r="OZG21" s="662"/>
      <c r="OZH21" s="662"/>
      <c r="OZI21" s="662"/>
      <c r="OZJ21" s="662"/>
      <c r="OZK21" s="662"/>
      <c r="OZL21" s="662"/>
      <c r="OZM21" s="662"/>
      <c r="OZN21" s="662"/>
      <c r="OZO21" s="662"/>
      <c r="OZP21" s="662"/>
      <c r="OZQ21" s="662"/>
      <c r="OZR21" s="662"/>
      <c r="OZS21" s="662"/>
      <c r="OZT21" s="662"/>
      <c r="OZU21" s="662"/>
      <c r="OZV21" s="662"/>
      <c r="OZW21" s="662"/>
      <c r="OZX21" s="662"/>
      <c r="OZY21" s="662"/>
      <c r="OZZ21" s="662"/>
      <c r="PAA21" s="662"/>
      <c r="PAB21" s="662"/>
      <c r="PAC21" s="662"/>
      <c r="PAD21" s="662"/>
      <c r="PAE21" s="662"/>
      <c r="PAF21" s="662"/>
      <c r="PAG21" s="662"/>
      <c r="PAH21" s="662"/>
      <c r="PAI21" s="662"/>
      <c r="PAJ21" s="662"/>
      <c r="PAK21" s="662"/>
      <c r="PAL21" s="662"/>
      <c r="PAM21" s="662"/>
      <c r="PAN21" s="662"/>
      <c r="PAO21" s="662"/>
      <c r="PAP21" s="662"/>
      <c r="PAQ21" s="662"/>
      <c r="PAR21" s="662"/>
      <c r="PAS21" s="662"/>
      <c r="PAT21" s="662"/>
      <c r="PAU21" s="662"/>
      <c r="PAV21" s="662"/>
      <c r="PAW21" s="662"/>
      <c r="PAX21" s="662"/>
      <c r="PAY21" s="662"/>
      <c r="PAZ21" s="662"/>
      <c r="PBA21" s="662"/>
      <c r="PBB21" s="662"/>
      <c r="PBC21" s="662"/>
      <c r="PBD21" s="662"/>
      <c r="PBE21" s="662"/>
      <c r="PBF21" s="662"/>
      <c r="PBG21" s="662"/>
      <c r="PBH21" s="662"/>
      <c r="PBI21" s="662"/>
      <c r="PBJ21" s="662"/>
      <c r="PBK21" s="662"/>
      <c r="PBL21" s="662"/>
      <c r="PBM21" s="662"/>
      <c r="PBN21" s="662"/>
      <c r="PBO21" s="662"/>
      <c r="PBP21" s="662"/>
      <c r="PBQ21" s="662"/>
      <c r="PBR21" s="662"/>
      <c r="PBS21" s="662"/>
      <c r="PBT21" s="662"/>
      <c r="PBU21" s="662"/>
      <c r="PBV21" s="662"/>
      <c r="PBW21" s="662"/>
      <c r="PBX21" s="662"/>
      <c r="PBY21" s="662"/>
      <c r="PBZ21" s="662"/>
      <c r="PCA21" s="662"/>
      <c r="PCB21" s="662"/>
      <c r="PCC21" s="662"/>
      <c r="PCD21" s="662"/>
      <c r="PCE21" s="662"/>
      <c r="PCF21" s="662"/>
      <c r="PCG21" s="662"/>
      <c r="PCH21" s="662"/>
      <c r="PCI21" s="662"/>
      <c r="PCJ21" s="662"/>
      <c r="PCK21" s="662"/>
      <c r="PCL21" s="662"/>
      <c r="PCM21" s="662"/>
      <c r="PCN21" s="662"/>
      <c r="PCO21" s="662"/>
      <c r="PCP21" s="662"/>
      <c r="PCQ21" s="662"/>
      <c r="PCR21" s="662"/>
      <c r="PCS21" s="662"/>
      <c r="PCT21" s="662"/>
      <c r="PCU21" s="662"/>
      <c r="PCV21" s="662"/>
      <c r="PCW21" s="662"/>
      <c r="PCX21" s="662"/>
      <c r="PCY21" s="662"/>
      <c r="PCZ21" s="662"/>
      <c r="PDA21" s="662"/>
      <c r="PDB21" s="662"/>
      <c r="PDC21" s="662"/>
      <c r="PDD21" s="662"/>
      <c r="PDE21" s="662"/>
      <c r="PDF21" s="662"/>
      <c r="PDG21" s="662"/>
      <c r="PDH21" s="662"/>
      <c r="PDI21" s="662"/>
      <c r="PDJ21" s="662"/>
      <c r="PDK21" s="662"/>
      <c r="PDL21" s="662"/>
      <c r="PDM21" s="662"/>
      <c r="PDN21" s="662"/>
      <c r="PDO21" s="662"/>
      <c r="PDP21" s="662"/>
      <c r="PDQ21" s="662"/>
      <c r="PDR21" s="662"/>
      <c r="PDS21" s="662"/>
      <c r="PDT21" s="662"/>
      <c r="PDU21" s="662"/>
      <c r="PDV21" s="662"/>
      <c r="PDW21" s="662"/>
      <c r="PDX21" s="662"/>
      <c r="PDY21" s="662"/>
      <c r="PDZ21" s="662"/>
      <c r="PEA21" s="662"/>
      <c r="PEB21" s="662"/>
      <c r="PEC21" s="662"/>
      <c r="PED21" s="662"/>
      <c r="PEE21" s="662"/>
      <c r="PEF21" s="662"/>
      <c r="PEG21" s="662"/>
      <c r="PEH21" s="662"/>
      <c r="PEI21" s="662"/>
      <c r="PEJ21" s="662"/>
      <c r="PEK21" s="662"/>
      <c r="PEL21" s="662"/>
      <c r="PEM21" s="662"/>
      <c r="PEN21" s="662"/>
      <c r="PEO21" s="662"/>
      <c r="PEP21" s="662"/>
      <c r="PEQ21" s="662"/>
      <c r="PER21" s="662"/>
      <c r="PES21" s="662"/>
      <c r="PET21" s="662"/>
      <c r="PEU21" s="662"/>
      <c r="PEV21" s="662"/>
      <c r="PEW21" s="662"/>
      <c r="PEX21" s="662"/>
      <c r="PEY21" s="662"/>
      <c r="PEZ21" s="662"/>
      <c r="PFA21" s="662"/>
      <c r="PFB21" s="662"/>
      <c r="PFC21" s="662"/>
      <c r="PFD21" s="662"/>
      <c r="PFE21" s="662"/>
      <c r="PFF21" s="662"/>
      <c r="PFG21" s="662"/>
      <c r="PFH21" s="662"/>
      <c r="PFI21" s="662"/>
      <c r="PFJ21" s="662"/>
      <c r="PFK21" s="662"/>
      <c r="PFL21" s="662"/>
      <c r="PFM21" s="662"/>
      <c r="PFN21" s="662"/>
      <c r="PFO21" s="662"/>
      <c r="PFP21" s="662"/>
      <c r="PFQ21" s="662"/>
      <c r="PFR21" s="662"/>
      <c r="PFS21" s="662"/>
      <c r="PFT21" s="662"/>
      <c r="PFU21" s="662"/>
      <c r="PFV21" s="662"/>
      <c r="PFW21" s="662"/>
      <c r="PFX21" s="662"/>
      <c r="PFY21" s="662"/>
      <c r="PFZ21" s="662"/>
      <c r="PGA21" s="662"/>
      <c r="PGB21" s="662"/>
      <c r="PGC21" s="662"/>
      <c r="PGD21" s="662"/>
      <c r="PGE21" s="662"/>
      <c r="PGF21" s="662"/>
      <c r="PGG21" s="662"/>
      <c r="PGH21" s="662"/>
      <c r="PGI21" s="662"/>
      <c r="PGJ21" s="662"/>
      <c r="PGK21" s="662"/>
      <c r="PGL21" s="662"/>
      <c r="PGM21" s="662"/>
      <c r="PGN21" s="662"/>
      <c r="PGO21" s="662"/>
      <c r="PGP21" s="662"/>
      <c r="PGQ21" s="662"/>
      <c r="PGR21" s="662"/>
      <c r="PGS21" s="662"/>
      <c r="PGT21" s="662"/>
      <c r="PGU21" s="662"/>
      <c r="PGV21" s="662"/>
      <c r="PGW21" s="662"/>
      <c r="PGX21" s="662"/>
      <c r="PGY21" s="662"/>
      <c r="PGZ21" s="662"/>
      <c r="PHA21" s="662"/>
      <c r="PHB21" s="662"/>
      <c r="PHC21" s="662"/>
      <c r="PHD21" s="662"/>
      <c r="PHE21" s="662"/>
      <c r="PHF21" s="662"/>
      <c r="PHG21" s="662"/>
      <c r="PHH21" s="662"/>
      <c r="PHI21" s="662"/>
      <c r="PHJ21" s="662"/>
      <c r="PHK21" s="662"/>
      <c r="PHL21" s="662"/>
      <c r="PHM21" s="662"/>
      <c r="PHN21" s="662"/>
      <c r="PHO21" s="662"/>
      <c r="PHP21" s="662"/>
      <c r="PHQ21" s="662"/>
      <c r="PHR21" s="662"/>
      <c r="PHS21" s="662"/>
      <c r="PHT21" s="662"/>
      <c r="PHU21" s="662"/>
      <c r="PHV21" s="662"/>
      <c r="PHW21" s="662"/>
      <c r="PHX21" s="662"/>
      <c r="PHY21" s="662"/>
      <c r="PHZ21" s="662"/>
      <c r="PIA21" s="662"/>
      <c r="PIB21" s="662"/>
      <c r="PIC21" s="662"/>
      <c r="PID21" s="662"/>
      <c r="PIE21" s="662"/>
      <c r="PIF21" s="662"/>
      <c r="PIG21" s="662"/>
      <c r="PIH21" s="662"/>
      <c r="PII21" s="662"/>
      <c r="PIJ21" s="662"/>
      <c r="PIK21" s="662"/>
      <c r="PIL21" s="662"/>
      <c r="PIM21" s="662"/>
      <c r="PIN21" s="662"/>
      <c r="PIO21" s="662"/>
      <c r="PIP21" s="662"/>
      <c r="PIQ21" s="662"/>
      <c r="PIR21" s="662"/>
      <c r="PIS21" s="662"/>
      <c r="PIT21" s="662"/>
      <c r="PIU21" s="662"/>
      <c r="PIV21" s="662"/>
      <c r="PIW21" s="662"/>
      <c r="PIX21" s="662"/>
      <c r="PIY21" s="662"/>
      <c r="PIZ21" s="662"/>
      <c r="PJA21" s="662"/>
      <c r="PJB21" s="662"/>
      <c r="PJC21" s="662"/>
      <c r="PJD21" s="662"/>
      <c r="PJE21" s="662"/>
      <c r="PJF21" s="662"/>
      <c r="PJG21" s="662"/>
      <c r="PJH21" s="662"/>
      <c r="PJI21" s="662"/>
      <c r="PJJ21" s="662"/>
      <c r="PJK21" s="662"/>
      <c r="PJL21" s="662"/>
      <c r="PJM21" s="662"/>
      <c r="PJN21" s="662"/>
      <c r="PJO21" s="662"/>
      <c r="PJP21" s="662"/>
      <c r="PJQ21" s="662"/>
      <c r="PJR21" s="662"/>
      <c r="PJS21" s="662"/>
      <c r="PJT21" s="662"/>
      <c r="PJU21" s="662"/>
      <c r="PJV21" s="662"/>
      <c r="PJW21" s="662"/>
      <c r="PJX21" s="662"/>
      <c r="PJY21" s="662"/>
      <c r="PJZ21" s="662"/>
      <c r="PKA21" s="662"/>
      <c r="PKB21" s="662"/>
      <c r="PKC21" s="662"/>
      <c r="PKD21" s="662"/>
      <c r="PKE21" s="662"/>
      <c r="PKF21" s="662"/>
      <c r="PKG21" s="662"/>
      <c r="PKH21" s="662"/>
      <c r="PKI21" s="662"/>
      <c r="PKJ21" s="662"/>
      <c r="PKK21" s="662"/>
      <c r="PKL21" s="662"/>
      <c r="PKM21" s="662"/>
      <c r="PKN21" s="662"/>
      <c r="PKO21" s="662"/>
      <c r="PKP21" s="662"/>
      <c r="PKQ21" s="662"/>
      <c r="PKR21" s="662"/>
      <c r="PKS21" s="662"/>
      <c r="PKT21" s="662"/>
      <c r="PKU21" s="662"/>
      <c r="PKV21" s="662"/>
      <c r="PKW21" s="662"/>
      <c r="PKX21" s="662"/>
      <c r="PKY21" s="662"/>
      <c r="PKZ21" s="662"/>
      <c r="PLA21" s="662"/>
      <c r="PLB21" s="662"/>
      <c r="PLC21" s="662"/>
      <c r="PLD21" s="662"/>
      <c r="PLE21" s="662"/>
      <c r="PLF21" s="662"/>
      <c r="PLG21" s="662"/>
      <c r="PLH21" s="662"/>
      <c r="PLI21" s="662"/>
      <c r="PLJ21" s="662"/>
      <c r="PLK21" s="662"/>
      <c r="PLL21" s="662"/>
      <c r="PLM21" s="662"/>
      <c r="PLN21" s="662"/>
      <c r="PLO21" s="662"/>
      <c r="PLP21" s="662"/>
      <c r="PLQ21" s="662"/>
      <c r="PLR21" s="662"/>
      <c r="PLS21" s="662"/>
      <c r="PLT21" s="662"/>
      <c r="PLU21" s="662"/>
      <c r="PLV21" s="662"/>
      <c r="PLW21" s="662"/>
      <c r="PLX21" s="662"/>
      <c r="PLY21" s="662"/>
      <c r="PLZ21" s="662"/>
      <c r="PMA21" s="662"/>
      <c r="PMB21" s="662"/>
      <c r="PMC21" s="662"/>
      <c r="PMD21" s="662"/>
      <c r="PME21" s="662"/>
      <c r="PMF21" s="662"/>
      <c r="PMG21" s="662"/>
      <c r="PMH21" s="662"/>
      <c r="PMI21" s="662"/>
      <c r="PMJ21" s="662"/>
      <c r="PMK21" s="662"/>
      <c r="PML21" s="662"/>
      <c r="PMM21" s="662"/>
      <c r="PMN21" s="662"/>
      <c r="PMO21" s="662"/>
      <c r="PMP21" s="662"/>
      <c r="PMQ21" s="662"/>
      <c r="PMR21" s="662"/>
      <c r="PMS21" s="662"/>
      <c r="PMT21" s="662"/>
      <c r="PMU21" s="662"/>
      <c r="PMV21" s="662"/>
      <c r="PMW21" s="662"/>
      <c r="PMX21" s="662"/>
      <c r="PMY21" s="662"/>
      <c r="PMZ21" s="662"/>
      <c r="PNA21" s="662"/>
      <c r="PNB21" s="662"/>
      <c r="PNC21" s="662"/>
      <c r="PND21" s="662"/>
      <c r="PNE21" s="662"/>
      <c r="PNF21" s="662"/>
      <c r="PNG21" s="662"/>
      <c r="PNH21" s="662"/>
      <c r="PNI21" s="662"/>
      <c r="PNJ21" s="662"/>
      <c r="PNK21" s="662"/>
      <c r="PNL21" s="662"/>
      <c r="PNM21" s="662"/>
      <c r="PNN21" s="662"/>
      <c r="PNO21" s="662"/>
      <c r="PNP21" s="662"/>
      <c r="PNQ21" s="662"/>
      <c r="PNR21" s="662"/>
      <c r="PNS21" s="662"/>
      <c r="PNT21" s="662"/>
      <c r="PNU21" s="662"/>
      <c r="PNV21" s="662"/>
      <c r="PNW21" s="662"/>
      <c r="PNX21" s="662"/>
      <c r="PNY21" s="662"/>
      <c r="PNZ21" s="662"/>
      <c r="POA21" s="662"/>
      <c r="POB21" s="662"/>
      <c r="POC21" s="662"/>
      <c r="POD21" s="662"/>
      <c r="POE21" s="662"/>
      <c r="POF21" s="662"/>
      <c r="POG21" s="662"/>
      <c r="POH21" s="662"/>
      <c r="POI21" s="662"/>
      <c r="POJ21" s="662"/>
      <c r="POK21" s="662"/>
      <c r="POL21" s="662"/>
      <c r="POM21" s="662"/>
      <c r="PON21" s="662"/>
      <c r="POO21" s="662"/>
      <c r="POP21" s="662"/>
      <c r="POQ21" s="662"/>
      <c r="POR21" s="662"/>
      <c r="POS21" s="662"/>
      <c r="POT21" s="662"/>
      <c r="POU21" s="662"/>
      <c r="POV21" s="662"/>
      <c r="POW21" s="662"/>
      <c r="POX21" s="662"/>
      <c r="POY21" s="662"/>
      <c r="POZ21" s="662"/>
      <c r="PPA21" s="662"/>
      <c r="PPB21" s="662"/>
      <c r="PPC21" s="662"/>
      <c r="PPD21" s="662"/>
      <c r="PPE21" s="662"/>
      <c r="PPF21" s="662"/>
      <c r="PPG21" s="662"/>
      <c r="PPH21" s="662"/>
      <c r="PPI21" s="662"/>
      <c r="PPJ21" s="662"/>
      <c r="PPK21" s="662"/>
      <c r="PPL21" s="662"/>
      <c r="PPM21" s="662"/>
      <c r="PPN21" s="662"/>
      <c r="PPO21" s="662"/>
      <c r="PPP21" s="662"/>
      <c r="PPQ21" s="662"/>
      <c r="PPR21" s="662"/>
      <c r="PPS21" s="662"/>
      <c r="PPT21" s="662"/>
      <c r="PPU21" s="662"/>
      <c r="PPV21" s="662"/>
      <c r="PPW21" s="662"/>
      <c r="PPX21" s="662"/>
      <c r="PPY21" s="662"/>
      <c r="PPZ21" s="662"/>
      <c r="PQA21" s="662"/>
      <c r="PQB21" s="662"/>
      <c r="PQC21" s="662"/>
      <c r="PQD21" s="662"/>
      <c r="PQE21" s="662"/>
      <c r="PQF21" s="662"/>
      <c r="PQG21" s="662"/>
      <c r="PQH21" s="662"/>
      <c r="PQI21" s="662"/>
      <c r="PQJ21" s="662"/>
      <c r="PQK21" s="662"/>
      <c r="PQL21" s="662"/>
      <c r="PQM21" s="662"/>
      <c r="PQN21" s="662"/>
      <c r="PQO21" s="662"/>
      <c r="PQP21" s="662"/>
      <c r="PQQ21" s="662"/>
      <c r="PQR21" s="662"/>
      <c r="PQS21" s="662"/>
      <c r="PQT21" s="662"/>
      <c r="PQU21" s="662"/>
      <c r="PQV21" s="662"/>
      <c r="PQW21" s="662"/>
      <c r="PQX21" s="662"/>
      <c r="PQY21" s="662"/>
      <c r="PQZ21" s="662"/>
      <c r="PRA21" s="662"/>
      <c r="PRB21" s="662"/>
      <c r="PRC21" s="662"/>
      <c r="PRD21" s="662"/>
      <c r="PRE21" s="662"/>
      <c r="PRF21" s="662"/>
      <c r="PRG21" s="662"/>
      <c r="PRH21" s="662"/>
      <c r="PRI21" s="662"/>
      <c r="PRJ21" s="662"/>
      <c r="PRK21" s="662"/>
      <c r="PRL21" s="662"/>
      <c r="PRM21" s="662"/>
      <c r="PRN21" s="662"/>
      <c r="PRO21" s="662"/>
      <c r="PRP21" s="662"/>
      <c r="PRQ21" s="662"/>
      <c r="PRR21" s="662"/>
      <c r="PRS21" s="662"/>
      <c r="PRT21" s="662"/>
      <c r="PRU21" s="662"/>
      <c r="PRV21" s="662"/>
      <c r="PRW21" s="662"/>
      <c r="PRX21" s="662"/>
      <c r="PRY21" s="662"/>
      <c r="PRZ21" s="662"/>
      <c r="PSA21" s="662"/>
      <c r="PSB21" s="662"/>
      <c r="PSC21" s="662"/>
      <c r="PSD21" s="662"/>
      <c r="PSE21" s="662"/>
      <c r="PSF21" s="662"/>
      <c r="PSG21" s="662"/>
      <c r="PSH21" s="662"/>
      <c r="PSI21" s="662"/>
      <c r="PSJ21" s="662"/>
      <c r="PSK21" s="662"/>
      <c r="PSL21" s="662"/>
      <c r="PSM21" s="662"/>
      <c r="PSN21" s="662"/>
      <c r="PSO21" s="662"/>
      <c r="PSP21" s="662"/>
      <c r="PSQ21" s="662"/>
      <c r="PSR21" s="662"/>
      <c r="PSS21" s="662"/>
      <c r="PST21" s="662"/>
      <c r="PSU21" s="662"/>
      <c r="PSV21" s="662"/>
      <c r="PSW21" s="662"/>
      <c r="PSX21" s="662"/>
      <c r="PSY21" s="662"/>
      <c r="PSZ21" s="662"/>
      <c r="PTA21" s="662"/>
      <c r="PTB21" s="662"/>
      <c r="PTC21" s="662"/>
      <c r="PTD21" s="662"/>
      <c r="PTE21" s="662"/>
      <c r="PTF21" s="662"/>
      <c r="PTG21" s="662"/>
      <c r="PTH21" s="662"/>
      <c r="PTI21" s="662"/>
      <c r="PTJ21" s="662"/>
      <c r="PTK21" s="662"/>
      <c r="PTL21" s="662"/>
      <c r="PTM21" s="662"/>
      <c r="PTN21" s="662"/>
      <c r="PTO21" s="662"/>
      <c r="PTP21" s="662"/>
      <c r="PTQ21" s="662"/>
      <c r="PTR21" s="662"/>
      <c r="PTS21" s="662"/>
      <c r="PTT21" s="662"/>
      <c r="PTU21" s="662"/>
      <c r="PTV21" s="662"/>
      <c r="PTW21" s="662"/>
      <c r="PTX21" s="662"/>
      <c r="PTY21" s="662"/>
      <c r="PTZ21" s="662"/>
      <c r="PUA21" s="662"/>
      <c r="PUB21" s="662"/>
      <c r="PUC21" s="662"/>
      <c r="PUD21" s="662"/>
      <c r="PUE21" s="662"/>
      <c r="PUF21" s="662"/>
      <c r="PUG21" s="662"/>
      <c r="PUH21" s="662"/>
      <c r="PUI21" s="662"/>
      <c r="PUJ21" s="662"/>
      <c r="PUK21" s="662"/>
      <c r="PUL21" s="662"/>
      <c r="PUM21" s="662"/>
      <c r="PUN21" s="662"/>
      <c r="PUO21" s="662"/>
      <c r="PUP21" s="662"/>
      <c r="PUQ21" s="662"/>
      <c r="PUR21" s="662"/>
      <c r="PUS21" s="662"/>
      <c r="PUT21" s="662"/>
      <c r="PUU21" s="662"/>
      <c r="PUV21" s="662"/>
      <c r="PUW21" s="662"/>
      <c r="PUX21" s="662"/>
      <c r="PUY21" s="662"/>
      <c r="PUZ21" s="662"/>
      <c r="PVA21" s="662"/>
      <c r="PVB21" s="662"/>
      <c r="PVC21" s="662"/>
      <c r="PVD21" s="662"/>
      <c r="PVE21" s="662"/>
      <c r="PVF21" s="662"/>
      <c r="PVG21" s="662"/>
      <c r="PVH21" s="662"/>
      <c r="PVI21" s="662"/>
      <c r="PVJ21" s="662"/>
      <c r="PVK21" s="662"/>
      <c r="PVL21" s="662"/>
      <c r="PVM21" s="662"/>
      <c r="PVN21" s="662"/>
      <c r="PVO21" s="662"/>
      <c r="PVP21" s="662"/>
      <c r="PVQ21" s="662"/>
      <c r="PVR21" s="662"/>
      <c r="PVS21" s="662"/>
      <c r="PVT21" s="662"/>
      <c r="PVU21" s="662"/>
      <c r="PVV21" s="662"/>
      <c r="PVW21" s="662"/>
      <c r="PVX21" s="662"/>
      <c r="PVY21" s="662"/>
      <c r="PVZ21" s="662"/>
      <c r="PWA21" s="662"/>
      <c r="PWB21" s="662"/>
      <c r="PWC21" s="662"/>
      <c r="PWD21" s="662"/>
      <c r="PWE21" s="662"/>
      <c r="PWF21" s="662"/>
      <c r="PWG21" s="662"/>
      <c r="PWH21" s="662"/>
      <c r="PWI21" s="662"/>
      <c r="PWJ21" s="662"/>
      <c r="PWK21" s="662"/>
      <c r="PWL21" s="662"/>
      <c r="PWM21" s="662"/>
      <c r="PWN21" s="662"/>
      <c r="PWO21" s="662"/>
      <c r="PWP21" s="662"/>
      <c r="PWQ21" s="662"/>
      <c r="PWR21" s="662"/>
      <c r="PWS21" s="662"/>
      <c r="PWT21" s="662"/>
      <c r="PWU21" s="662"/>
      <c r="PWV21" s="662"/>
      <c r="PWW21" s="662"/>
      <c r="PWX21" s="662"/>
      <c r="PWY21" s="662"/>
      <c r="PWZ21" s="662"/>
      <c r="PXA21" s="662"/>
      <c r="PXB21" s="662"/>
      <c r="PXC21" s="662"/>
      <c r="PXD21" s="662"/>
      <c r="PXE21" s="662"/>
      <c r="PXF21" s="662"/>
      <c r="PXG21" s="662"/>
      <c r="PXH21" s="662"/>
      <c r="PXI21" s="662"/>
      <c r="PXJ21" s="662"/>
      <c r="PXK21" s="662"/>
      <c r="PXL21" s="662"/>
      <c r="PXM21" s="662"/>
      <c r="PXN21" s="662"/>
      <c r="PXO21" s="662"/>
      <c r="PXP21" s="662"/>
      <c r="PXQ21" s="662"/>
      <c r="PXR21" s="662"/>
      <c r="PXS21" s="662"/>
      <c r="PXT21" s="662"/>
      <c r="PXU21" s="662"/>
      <c r="PXV21" s="662"/>
      <c r="PXW21" s="662"/>
      <c r="PXX21" s="662"/>
      <c r="PXY21" s="662"/>
      <c r="PXZ21" s="662"/>
      <c r="PYA21" s="662"/>
      <c r="PYB21" s="662"/>
      <c r="PYC21" s="662"/>
      <c r="PYD21" s="662"/>
      <c r="PYE21" s="662"/>
      <c r="PYF21" s="662"/>
      <c r="PYG21" s="662"/>
      <c r="PYH21" s="662"/>
      <c r="PYI21" s="662"/>
      <c r="PYJ21" s="662"/>
      <c r="PYK21" s="662"/>
      <c r="PYL21" s="662"/>
      <c r="PYM21" s="662"/>
      <c r="PYN21" s="662"/>
      <c r="PYO21" s="662"/>
      <c r="PYP21" s="662"/>
      <c r="PYQ21" s="662"/>
      <c r="PYR21" s="662"/>
      <c r="PYS21" s="662"/>
      <c r="PYT21" s="662"/>
      <c r="PYU21" s="662"/>
      <c r="PYV21" s="662"/>
      <c r="PYW21" s="662"/>
      <c r="PYX21" s="662"/>
      <c r="PYY21" s="662"/>
      <c r="PYZ21" s="662"/>
      <c r="PZA21" s="662"/>
      <c r="PZB21" s="662"/>
      <c r="PZC21" s="662"/>
      <c r="PZD21" s="662"/>
      <c r="PZE21" s="662"/>
      <c r="PZF21" s="662"/>
      <c r="PZG21" s="662"/>
      <c r="PZH21" s="662"/>
      <c r="PZI21" s="662"/>
      <c r="PZJ21" s="662"/>
      <c r="PZK21" s="662"/>
      <c r="PZL21" s="662"/>
      <c r="PZM21" s="662"/>
      <c r="PZN21" s="662"/>
      <c r="PZO21" s="662"/>
      <c r="PZP21" s="662"/>
      <c r="PZQ21" s="662"/>
      <c r="PZR21" s="662"/>
      <c r="PZS21" s="662"/>
      <c r="PZT21" s="662"/>
      <c r="PZU21" s="662"/>
      <c r="PZV21" s="662"/>
      <c r="PZW21" s="662"/>
      <c r="PZX21" s="662"/>
      <c r="PZY21" s="662"/>
      <c r="PZZ21" s="662"/>
      <c r="QAA21" s="662"/>
      <c r="QAB21" s="662"/>
      <c r="QAC21" s="662"/>
      <c r="QAD21" s="662"/>
      <c r="QAE21" s="662"/>
      <c r="QAF21" s="662"/>
      <c r="QAG21" s="662"/>
      <c r="QAH21" s="662"/>
      <c r="QAI21" s="662"/>
      <c r="QAJ21" s="662"/>
      <c r="QAK21" s="662"/>
      <c r="QAL21" s="662"/>
      <c r="QAM21" s="662"/>
      <c r="QAN21" s="662"/>
      <c r="QAO21" s="662"/>
      <c r="QAP21" s="662"/>
      <c r="QAQ21" s="662"/>
      <c r="QAR21" s="662"/>
      <c r="QAS21" s="662"/>
      <c r="QAT21" s="662"/>
      <c r="QAU21" s="662"/>
      <c r="QAV21" s="662"/>
      <c r="QAW21" s="662"/>
      <c r="QAX21" s="662"/>
      <c r="QAY21" s="662"/>
      <c r="QAZ21" s="662"/>
      <c r="QBA21" s="662"/>
      <c r="QBB21" s="662"/>
      <c r="QBC21" s="662"/>
      <c r="QBD21" s="662"/>
      <c r="QBE21" s="662"/>
      <c r="QBF21" s="662"/>
      <c r="QBG21" s="662"/>
      <c r="QBH21" s="662"/>
      <c r="QBI21" s="662"/>
      <c r="QBJ21" s="662"/>
      <c r="QBK21" s="662"/>
      <c r="QBL21" s="662"/>
      <c r="QBM21" s="662"/>
      <c r="QBN21" s="662"/>
      <c r="QBO21" s="662"/>
      <c r="QBP21" s="662"/>
      <c r="QBQ21" s="662"/>
      <c r="QBR21" s="662"/>
      <c r="QBS21" s="662"/>
      <c r="QBT21" s="662"/>
      <c r="QBU21" s="662"/>
      <c r="QBV21" s="662"/>
      <c r="QBW21" s="662"/>
      <c r="QBX21" s="662"/>
      <c r="QBY21" s="662"/>
      <c r="QBZ21" s="662"/>
      <c r="QCA21" s="662"/>
      <c r="QCB21" s="662"/>
      <c r="QCC21" s="662"/>
      <c r="QCD21" s="662"/>
      <c r="QCE21" s="662"/>
      <c r="QCF21" s="662"/>
      <c r="QCG21" s="662"/>
      <c r="QCH21" s="662"/>
      <c r="QCI21" s="662"/>
      <c r="QCJ21" s="662"/>
      <c r="QCK21" s="662"/>
      <c r="QCL21" s="662"/>
      <c r="QCM21" s="662"/>
      <c r="QCN21" s="662"/>
      <c r="QCO21" s="662"/>
      <c r="QCP21" s="662"/>
      <c r="QCQ21" s="662"/>
      <c r="QCR21" s="662"/>
      <c r="QCS21" s="662"/>
      <c r="QCT21" s="662"/>
      <c r="QCU21" s="662"/>
      <c r="QCV21" s="662"/>
      <c r="QCW21" s="662"/>
      <c r="QCX21" s="662"/>
      <c r="QCY21" s="662"/>
      <c r="QCZ21" s="662"/>
      <c r="QDA21" s="662"/>
      <c r="QDB21" s="662"/>
      <c r="QDC21" s="662"/>
      <c r="QDD21" s="662"/>
      <c r="QDE21" s="662"/>
      <c r="QDF21" s="662"/>
      <c r="QDG21" s="662"/>
      <c r="QDH21" s="662"/>
      <c r="QDI21" s="662"/>
      <c r="QDJ21" s="662"/>
      <c r="QDK21" s="662"/>
      <c r="QDL21" s="662"/>
      <c r="QDM21" s="662"/>
      <c r="QDN21" s="662"/>
      <c r="QDO21" s="662"/>
      <c r="QDP21" s="662"/>
      <c r="QDQ21" s="662"/>
      <c r="QDR21" s="662"/>
      <c r="QDS21" s="662"/>
      <c r="QDT21" s="662"/>
      <c r="QDU21" s="662"/>
      <c r="QDV21" s="662"/>
      <c r="QDW21" s="662"/>
      <c r="QDX21" s="662"/>
      <c r="QDY21" s="662"/>
      <c r="QDZ21" s="662"/>
      <c r="QEA21" s="662"/>
      <c r="QEB21" s="662"/>
      <c r="QEC21" s="662"/>
      <c r="QED21" s="662"/>
      <c r="QEE21" s="662"/>
      <c r="QEF21" s="662"/>
      <c r="QEG21" s="662"/>
      <c r="QEH21" s="662"/>
      <c r="QEI21" s="662"/>
      <c r="QEJ21" s="662"/>
      <c r="QEK21" s="662"/>
      <c r="QEL21" s="662"/>
      <c r="QEM21" s="662"/>
      <c r="QEN21" s="662"/>
      <c r="QEO21" s="662"/>
      <c r="QEP21" s="662"/>
      <c r="QEQ21" s="662"/>
      <c r="QER21" s="662"/>
      <c r="QES21" s="662"/>
      <c r="QET21" s="662"/>
      <c r="QEU21" s="662"/>
      <c r="QEV21" s="662"/>
      <c r="QEW21" s="662"/>
      <c r="QEX21" s="662"/>
      <c r="QEY21" s="662"/>
      <c r="QEZ21" s="662"/>
      <c r="QFA21" s="662"/>
      <c r="QFB21" s="662"/>
      <c r="QFC21" s="662"/>
      <c r="QFD21" s="662"/>
      <c r="QFE21" s="662"/>
      <c r="QFF21" s="662"/>
      <c r="QFG21" s="662"/>
      <c r="QFH21" s="662"/>
      <c r="QFI21" s="662"/>
      <c r="QFJ21" s="662"/>
      <c r="QFK21" s="662"/>
      <c r="QFL21" s="662"/>
      <c r="QFM21" s="662"/>
      <c r="QFN21" s="662"/>
      <c r="QFO21" s="662"/>
      <c r="QFP21" s="662"/>
      <c r="QFQ21" s="662"/>
      <c r="QFR21" s="662"/>
      <c r="QFS21" s="662"/>
      <c r="QFT21" s="662"/>
      <c r="QFU21" s="662"/>
      <c r="QFV21" s="662"/>
      <c r="QFW21" s="662"/>
      <c r="QFX21" s="662"/>
      <c r="QFY21" s="662"/>
      <c r="QFZ21" s="662"/>
      <c r="QGA21" s="662"/>
      <c r="QGB21" s="662"/>
      <c r="QGC21" s="662"/>
      <c r="QGD21" s="662"/>
      <c r="QGE21" s="662"/>
      <c r="QGF21" s="662"/>
      <c r="QGG21" s="662"/>
      <c r="QGH21" s="662"/>
      <c r="QGI21" s="662"/>
      <c r="QGJ21" s="662"/>
      <c r="QGK21" s="662"/>
      <c r="QGL21" s="662"/>
      <c r="QGM21" s="662"/>
      <c r="QGN21" s="662"/>
      <c r="QGO21" s="662"/>
      <c r="QGP21" s="662"/>
      <c r="QGQ21" s="662"/>
      <c r="QGR21" s="662"/>
      <c r="QGS21" s="662"/>
      <c r="QGT21" s="662"/>
      <c r="QGU21" s="662"/>
      <c r="QGV21" s="662"/>
      <c r="QGW21" s="662"/>
      <c r="QGX21" s="662"/>
      <c r="QGY21" s="662"/>
      <c r="QGZ21" s="662"/>
      <c r="QHA21" s="662"/>
      <c r="QHB21" s="662"/>
      <c r="QHC21" s="662"/>
      <c r="QHD21" s="662"/>
      <c r="QHE21" s="662"/>
      <c r="QHF21" s="662"/>
      <c r="QHG21" s="662"/>
      <c r="QHH21" s="662"/>
      <c r="QHI21" s="662"/>
      <c r="QHJ21" s="662"/>
      <c r="QHK21" s="662"/>
      <c r="QHL21" s="662"/>
      <c r="QHM21" s="662"/>
      <c r="QHN21" s="662"/>
      <c r="QHO21" s="662"/>
      <c r="QHP21" s="662"/>
      <c r="QHQ21" s="662"/>
      <c r="QHR21" s="662"/>
      <c r="QHS21" s="662"/>
      <c r="QHT21" s="662"/>
      <c r="QHU21" s="662"/>
      <c r="QHV21" s="662"/>
      <c r="QHW21" s="662"/>
      <c r="QHX21" s="662"/>
      <c r="QHY21" s="662"/>
      <c r="QHZ21" s="662"/>
      <c r="QIA21" s="662"/>
      <c r="QIB21" s="662"/>
      <c r="QIC21" s="662"/>
      <c r="QID21" s="662"/>
      <c r="QIE21" s="662"/>
      <c r="QIF21" s="662"/>
      <c r="QIG21" s="662"/>
      <c r="QIH21" s="662"/>
      <c r="QII21" s="662"/>
      <c r="QIJ21" s="662"/>
      <c r="QIK21" s="662"/>
      <c r="QIL21" s="662"/>
      <c r="QIM21" s="662"/>
      <c r="QIN21" s="662"/>
      <c r="QIO21" s="662"/>
      <c r="QIP21" s="662"/>
      <c r="QIQ21" s="662"/>
      <c r="QIR21" s="662"/>
      <c r="QIS21" s="662"/>
      <c r="QIT21" s="662"/>
      <c r="QIU21" s="662"/>
      <c r="QIV21" s="662"/>
      <c r="QIW21" s="662"/>
      <c r="QIX21" s="662"/>
      <c r="QIY21" s="662"/>
      <c r="QIZ21" s="662"/>
      <c r="QJA21" s="662"/>
      <c r="QJB21" s="662"/>
      <c r="QJC21" s="662"/>
      <c r="QJD21" s="662"/>
      <c r="QJE21" s="662"/>
      <c r="QJF21" s="662"/>
      <c r="QJG21" s="662"/>
      <c r="QJH21" s="662"/>
      <c r="QJI21" s="662"/>
      <c r="QJJ21" s="662"/>
      <c r="QJK21" s="662"/>
      <c r="QJL21" s="662"/>
      <c r="QJM21" s="662"/>
      <c r="QJN21" s="662"/>
      <c r="QJO21" s="662"/>
      <c r="QJP21" s="662"/>
      <c r="QJQ21" s="662"/>
      <c r="QJR21" s="662"/>
      <c r="QJS21" s="662"/>
      <c r="QJT21" s="662"/>
      <c r="QJU21" s="662"/>
      <c r="QJV21" s="662"/>
      <c r="QJW21" s="662"/>
      <c r="QJX21" s="662"/>
      <c r="QJY21" s="662"/>
      <c r="QJZ21" s="662"/>
      <c r="QKA21" s="662"/>
      <c r="QKB21" s="662"/>
      <c r="QKC21" s="662"/>
      <c r="QKD21" s="662"/>
      <c r="QKE21" s="662"/>
      <c r="QKF21" s="662"/>
      <c r="QKG21" s="662"/>
      <c r="QKH21" s="662"/>
      <c r="QKI21" s="662"/>
      <c r="QKJ21" s="662"/>
      <c r="QKK21" s="662"/>
      <c r="QKL21" s="662"/>
      <c r="QKM21" s="662"/>
      <c r="QKN21" s="662"/>
      <c r="QKO21" s="662"/>
      <c r="QKP21" s="662"/>
      <c r="QKQ21" s="662"/>
      <c r="QKR21" s="662"/>
      <c r="QKS21" s="662"/>
      <c r="QKT21" s="662"/>
      <c r="QKU21" s="662"/>
      <c r="QKV21" s="662"/>
      <c r="QKW21" s="662"/>
      <c r="QKX21" s="662"/>
      <c r="QKY21" s="662"/>
      <c r="QKZ21" s="662"/>
      <c r="QLA21" s="662"/>
      <c r="QLB21" s="662"/>
      <c r="QLC21" s="662"/>
      <c r="QLD21" s="662"/>
      <c r="QLE21" s="662"/>
      <c r="QLF21" s="662"/>
      <c r="QLG21" s="662"/>
      <c r="QLH21" s="662"/>
      <c r="QLI21" s="662"/>
      <c r="QLJ21" s="662"/>
      <c r="QLK21" s="662"/>
      <c r="QLL21" s="662"/>
      <c r="QLM21" s="662"/>
      <c r="QLN21" s="662"/>
      <c r="QLO21" s="662"/>
      <c r="QLP21" s="662"/>
      <c r="QLQ21" s="662"/>
      <c r="QLR21" s="662"/>
      <c r="QLS21" s="662"/>
      <c r="QLT21" s="662"/>
      <c r="QLU21" s="662"/>
      <c r="QLV21" s="662"/>
      <c r="QLW21" s="662"/>
      <c r="QLX21" s="662"/>
      <c r="QLY21" s="662"/>
      <c r="QLZ21" s="662"/>
      <c r="QMA21" s="662"/>
      <c r="QMB21" s="662"/>
      <c r="QMC21" s="662"/>
      <c r="QMD21" s="662"/>
      <c r="QME21" s="662"/>
      <c r="QMF21" s="662"/>
      <c r="QMG21" s="662"/>
      <c r="QMH21" s="662"/>
      <c r="QMI21" s="662"/>
      <c r="QMJ21" s="662"/>
      <c r="QMK21" s="662"/>
      <c r="QML21" s="662"/>
      <c r="QMM21" s="662"/>
      <c r="QMN21" s="662"/>
      <c r="QMO21" s="662"/>
      <c r="QMP21" s="662"/>
      <c r="QMQ21" s="662"/>
      <c r="QMR21" s="662"/>
      <c r="QMS21" s="662"/>
      <c r="QMT21" s="662"/>
      <c r="QMU21" s="662"/>
      <c r="QMV21" s="662"/>
      <c r="QMW21" s="662"/>
      <c r="QMX21" s="662"/>
      <c r="QMY21" s="662"/>
      <c r="QMZ21" s="662"/>
      <c r="QNA21" s="662"/>
      <c r="QNB21" s="662"/>
      <c r="QNC21" s="662"/>
      <c r="QND21" s="662"/>
      <c r="QNE21" s="662"/>
      <c r="QNF21" s="662"/>
      <c r="QNG21" s="662"/>
      <c r="QNH21" s="662"/>
      <c r="QNI21" s="662"/>
      <c r="QNJ21" s="662"/>
      <c r="QNK21" s="662"/>
      <c r="QNL21" s="662"/>
      <c r="QNM21" s="662"/>
      <c r="QNN21" s="662"/>
      <c r="QNO21" s="662"/>
      <c r="QNP21" s="662"/>
      <c r="QNQ21" s="662"/>
      <c r="QNR21" s="662"/>
      <c r="QNS21" s="662"/>
      <c r="QNT21" s="662"/>
      <c r="QNU21" s="662"/>
      <c r="QNV21" s="662"/>
      <c r="QNW21" s="662"/>
      <c r="QNX21" s="662"/>
      <c r="QNY21" s="662"/>
      <c r="QNZ21" s="662"/>
      <c r="QOA21" s="662"/>
      <c r="QOB21" s="662"/>
      <c r="QOC21" s="662"/>
      <c r="QOD21" s="662"/>
      <c r="QOE21" s="662"/>
      <c r="QOF21" s="662"/>
      <c r="QOG21" s="662"/>
      <c r="QOH21" s="662"/>
      <c r="QOI21" s="662"/>
      <c r="QOJ21" s="662"/>
      <c r="QOK21" s="662"/>
      <c r="QOL21" s="662"/>
      <c r="QOM21" s="662"/>
      <c r="QON21" s="662"/>
      <c r="QOO21" s="662"/>
      <c r="QOP21" s="662"/>
      <c r="QOQ21" s="662"/>
      <c r="QOR21" s="662"/>
      <c r="QOS21" s="662"/>
      <c r="QOT21" s="662"/>
      <c r="QOU21" s="662"/>
      <c r="QOV21" s="662"/>
      <c r="QOW21" s="662"/>
      <c r="QOX21" s="662"/>
      <c r="QOY21" s="662"/>
      <c r="QOZ21" s="662"/>
      <c r="QPA21" s="662"/>
      <c r="QPB21" s="662"/>
      <c r="QPC21" s="662"/>
      <c r="QPD21" s="662"/>
      <c r="QPE21" s="662"/>
      <c r="QPF21" s="662"/>
      <c r="QPG21" s="662"/>
      <c r="QPH21" s="662"/>
      <c r="QPI21" s="662"/>
      <c r="QPJ21" s="662"/>
      <c r="QPK21" s="662"/>
      <c r="QPL21" s="662"/>
      <c r="QPM21" s="662"/>
      <c r="QPN21" s="662"/>
      <c r="QPO21" s="662"/>
      <c r="QPP21" s="662"/>
      <c r="QPQ21" s="662"/>
      <c r="QPR21" s="662"/>
      <c r="QPS21" s="662"/>
      <c r="QPT21" s="662"/>
      <c r="QPU21" s="662"/>
      <c r="QPV21" s="662"/>
      <c r="QPW21" s="662"/>
      <c r="QPX21" s="662"/>
      <c r="QPY21" s="662"/>
      <c r="QPZ21" s="662"/>
      <c r="QQA21" s="662"/>
      <c r="QQB21" s="662"/>
      <c r="QQC21" s="662"/>
      <c r="QQD21" s="662"/>
      <c r="QQE21" s="662"/>
      <c r="QQF21" s="662"/>
      <c r="QQG21" s="662"/>
      <c r="QQH21" s="662"/>
      <c r="QQI21" s="662"/>
      <c r="QQJ21" s="662"/>
      <c r="QQK21" s="662"/>
      <c r="QQL21" s="662"/>
      <c r="QQM21" s="662"/>
      <c r="QQN21" s="662"/>
      <c r="QQO21" s="662"/>
      <c r="QQP21" s="662"/>
      <c r="QQQ21" s="662"/>
      <c r="QQR21" s="662"/>
      <c r="QQS21" s="662"/>
      <c r="QQT21" s="662"/>
      <c r="QQU21" s="662"/>
      <c r="QQV21" s="662"/>
      <c r="QQW21" s="662"/>
      <c r="QQX21" s="662"/>
      <c r="QQY21" s="662"/>
      <c r="QQZ21" s="662"/>
      <c r="QRA21" s="662"/>
      <c r="QRB21" s="662"/>
      <c r="QRC21" s="662"/>
      <c r="QRD21" s="662"/>
      <c r="QRE21" s="662"/>
      <c r="QRF21" s="662"/>
      <c r="QRG21" s="662"/>
      <c r="QRH21" s="662"/>
      <c r="QRI21" s="662"/>
      <c r="QRJ21" s="662"/>
      <c r="QRK21" s="662"/>
      <c r="QRL21" s="662"/>
      <c r="QRM21" s="662"/>
      <c r="QRN21" s="662"/>
      <c r="QRO21" s="662"/>
      <c r="QRP21" s="662"/>
      <c r="QRQ21" s="662"/>
      <c r="QRR21" s="662"/>
      <c r="QRS21" s="662"/>
      <c r="QRT21" s="662"/>
      <c r="QRU21" s="662"/>
      <c r="QRV21" s="662"/>
      <c r="QRW21" s="662"/>
      <c r="QRX21" s="662"/>
      <c r="QRY21" s="662"/>
      <c r="QRZ21" s="662"/>
      <c r="QSA21" s="662"/>
      <c r="QSB21" s="662"/>
      <c r="QSC21" s="662"/>
      <c r="QSD21" s="662"/>
      <c r="QSE21" s="662"/>
      <c r="QSF21" s="662"/>
      <c r="QSG21" s="662"/>
      <c r="QSH21" s="662"/>
      <c r="QSI21" s="662"/>
      <c r="QSJ21" s="662"/>
      <c r="QSK21" s="662"/>
      <c r="QSL21" s="662"/>
      <c r="QSM21" s="662"/>
      <c r="QSN21" s="662"/>
      <c r="QSO21" s="662"/>
      <c r="QSP21" s="662"/>
      <c r="QSQ21" s="662"/>
      <c r="QSR21" s="662"/>
      <c r="QSS21" s="662"/>
      <c r="QST21" s="662"/>
      <c r="QSU21" s="662"/>
      <c r="QSV21" s="662"/>
      <c r="QSW21" s="662"/>
      <c r="QSX21" s="662"/>
      <c r="QSY21" s="662"/>
      <c r="QSZ21" s="662"/>
      <c r="QTA21" s="662"/>
      <c r="QTB21" s="662"/>
      <c r="QTC21" s="662"/>
      <c r="QTD21" s="662"/>
      <c r="QTE21" s="662"/>
      <c r="QTF21" s="662"/>
      <c r="QTG21" s="662"/>
      <c r="QTH21" s="662"/>
      <c r="QTI21" s="662"/>
      <c r="QTJ21" s="662"/>
      <c r="QTK21" s="662"/>
      <c r="QTL21" s="662"/>
      <c r="QTM21" s="662"/>
      <c r="QTN21" s="662"/>
      <c r="QTO21" s="662"/>
      <c r="QTP21" s="662"/>
      <c r="QTQ21" s="662"/>
      <c r="QTR21" s="662"/>
      <c r="QTS21" s="662"/>
      <c r="QTT21" s="662"/>
      <c r="QTU21" s="662"/>
      <c r="QTV21" s="662"/>
      <c r="QTW21" s="662"/>
      <c r="QTX21" s="662"/>
      <c r="QTY21" s="662"/>
      <c r="QTZ21" s="662"/>
      <c r="QUA21" s="662"/>
      <c r="QUB21" s="662"/>
      <c r="QUC21" s="662"/>
      <c r="QUD21" s="662"/>
      <c r="QUE21" s="662"/>
      <c r="QUF21" s="662"/>
      <c r="QUG21" s="662"/>
      <c r="QUH21" s="662"/>
      <c r="QUI21" s="662"/>
      <c r="QUJ21" s="662"/>
      <c r="QUK21" s="662"/>
      <c r="QUL21" s="662"/>
      <c r="QUM21" s="662"/>
      <c r="QUN21" s="662"/>
      <c r="QUO21" s="662"/>
      <c r="QUP21" s="662"/>
      <c r="QUQ21" s="662"/>
      <c r="QUR21" s="662"/>
      <c r="QUS21" s="662"/>
      <c r="QUT21" s="662"/>
      <c r="QUU21" s="662"/>
      <c r="QUV21" s="662"/>
      <c r="QUW21" s="662"/>
      <c r="QUX21" s="662"/>
      <c r="QUY21" s="662"/>
      <c r="QUZ21" s="662"/>
      <c r="QVA21" s="662"/>
      <c r="QVB21" s="662"/>
      <c r="QVC21" s="662"/>
      <c r="QVD21" s="662"/>
      <c r="QVE21" s="662"/>
      <c r="QVF21" s="662"/>
      <c r="QVG21" s="662"/>
      <c r="QVH21" s="662"/>
      <c r="QVI21" s="662"/>
      <c r="QVJ21" s="662"/>
      <c r="QVK21" s="662"/>
      <c r="QVL21" s="662"/>
      <c r="QVM21" s="662"/>
      <c r="QVN21" s="662"/>
      <c r="QVO21" s="662"/>
      <c r="QVP21" s="662"/>
      <c r="QVQ21" s="662"/>
      <c r="QVR21" s="662"/>
      <c r="QVS21" s="662"/>
      <c r="QVT21" s="662"/>
      <c r="QVU21" s="662"/>
      <c r="QVV21" s="662"/>
      <c r="QVW21" s="662"/>
      <c r="QVX21" s="662"/>
      <c r="QVY21" s="662"/>
      <c r="QVZ21" s="662"/>
      <c r="QWA21" s="662"/>
      <c r="QWB21" s="662"/>
      <c r="QWC21" s="662"/>
      <c r="QWD21" s="662"/>
      <c r="QWE21" s="662"/>
      <c r="QWF21" s="662"/>
      <c r="QWG21" s="662"/>
      <c r="QWH21" s="662"/>
      <c r="QWI21" s="662"/>
      <c r="QWJ21" s="662"/>
      <c r="QWK21" s="662"/>
      <c r="QWL21" s="662"/>
      <c r="QWM21" s="662"/>
      <c r="QWN21" s="662"/>
      <c r="QWO21" s="662"/>
      <c r="QWP21" s="662"/>
      <c r="QWQ21" s="662"/>
      <c r="QWR21" s="662"/>
      <c r="QWS21" s="662"/>
      <c r="QWT21" s="662"/>
      <c r="QWU21" s="662"/>
      <c r="QWV21" s="662"/>
      <c r="QWW21" s="662"/>
      <c r="QWX21" s="662"/>
      <c r="QWY21" s="662"/>
      <c r="QWZ21" s="662"/>
      <c r="QXA21" s="662"/>
      <c r="QXB21" s="662"/>
      <c r="QXC21" s="662"/>
      <c r="QXD21" s="662"/>
      <c r="QXE21" s="662"/>
      <c r="QXF21" s="662"/>
      <c r="QXG21" s="662"/>
      <c r="QXH21" s="662"/>
      <c r="QXI21" s="662"/>
      <c r="QXJ21" s="662"/>
      <c r="QXK21" s="662"/>
      <c r="QXL21" s="662"/>
      <c r="QXM21" s="662"/>
      <c r="QXN21" s="662"/>
      <c r="QXO21" s="662"/>
      <c r="QXP21" s="662"/>
      <c r="QXQ21" s="662"/>
      <c r="QXR21" s="662"/>
      <c r="QXS21" s="662"/>
      <c r="QXT21" s="662"/>
      <c r="QXU21" s="662"/>
      <c r="QXV21" s="662"/>
      <c r="QXW21" s="662"/>
      <c r="QXX21" s="662"/>
      <c r="QXY21" s="662"/>
      <c r="QXZ21" s="662"/>
      <c r="QYA21" s="662"/>
      <c r="QYB21" s="662"/>
      <c r="QYC21" s="662"/>
      <c r="QYD21" s="662"/>
      <c r="QYE21" s="662"/>
      <c r="QYF21" s="662"/>
      <c r="QYG21" s="662"/>
      <c r="QYH21" s="662"/>
      <c r="QYI21" s="662"/>
      <c r="QYJ21" s="662"/>
      <c r="QYK21" s="662"/>
      <c r="QYL21" s="662"/>
      <c r="QYM21" s="662"/>
      <c r="QYN21" s="662"/>
      <c r="QYO21" s="662"/>
      <c r="QYP21" s="662"/>
      <c r="QYQ21" s="662"/>
      <c r="QYR21" s="662"/>
      <c r="QYS21" s="662"/>
      <c r="QYT21" s="662"/>
      <c r="QYU21" s="662"/>
      <c r="QYV21" s="662"/>
      <c r="QYW21" s="662"/>
      <c r="QYX21" s="662"/>
      <c r="QYY21" s="662"/>
      <c r="QYZ21" s="662"/>
      <c r="QZA21" s="662"/>
      <c r="QZB21" s="662"/>
      <c r="QZC21" s="662"/>
      <c r="QZD21" s="662"/>
      <c r="QZE21" s="662"/>
      <c r="QZF21" s="662"/>
      <c r="QZG21" s="662"/>
      <c r="QZH21" s="662"/>
      <c r="QZI21" s="662"/>
      <c r="QZJ21" s="662"/>
      <c r="QZK21" s="662"/>
      <c r="QZL21" s="662"/>
      <c r="QZM21" s="662"/>
      <c r="QZN21" s="662"/>
      <c r="QZO21" s="662"/>
      <c r="QZP21" s="662"/>
      <c r="QZQ21" s="662"/>
      <c r="QZR21" s="662"/>
      <c r="QZS21" s="662"/>
      <c r="QZT21" s="662"/>
      <c r="QZU21" s="662"/>
      <c r="QZV21" s="662"/>
      <c r="QZW21" s="662"/>
      <c r="QZX21" s="662"/>
      <c r="QZY21" s="662"/>
      <c r="QZZ21" s="662"/>
      <c r="RAA21" s="662"/>
      <c r="RAB21" s="662"/>
      <c r="RAC21" s="662"/>
      <c r="RAD21" s="662"/>
      <c r="RAE21" s="662"/>
      <c r="RAF21" s="662"/>
      <c r="RAG21" s="662"/>
      <c r="RAH21" s="662"/>
      <c r="RAI21" s="662"/>
      <c r="RAJ21" s="662"/>
      <c r="RAK21" s="662"/>
      <c r="RAL21" s="662"/>
      <c r="RAM21" s="662"/>
      <c r="RAN21" s="662"/>
      <c r="RAO21" s="662"/>
      <c r="RAP21" s="662"/>
      <c r="RAQ21" s="662"/>
      <c r="RAR21" s="662"/>
      <c r="RAS21" s="662"/>
      <c r="RAT21" s="662"/>
      <c r="RAU21" s="662"/>
      <c r="RAV21" s="662"/>
      <c r="RAW21" s="662"/>
      <c r="RAX21" s="662"/>
      <c r="RAY21" s="662"/>
      <c r="RAZ21" s="662"/>
      <c r="RBA21" s="662"/>
      <c r="RBB21" s="662"/>
      <c r="RBC21" s="662"/>
      <c r="RBD21" s="662"/>
      <c r="RBE21" s="662"/>
      <c r="RBF21" s="662"/>
      <c r="RBG21" s="662"/>
      <c r="RBH21" s="662"/>
      <c r="RBI21" s="662"/>
      <c r="RBJ21" s="662"/>
      <c r="RBK21" s="662"/>
      <c r="RBL21" s="662"/>
      <c r="RBM21" s="662"/>
      <c r="RBN21" s="662"/>
      <c r="RBO21" s="662"/>
      <c r="RBP21" s="662"/>
      <c r="RBQ21" s="662"/>
      <c r="RBR21" s="662"/>
      <c r="RBS21" s="662"/>
      <c r="RBT21" s="662"/>
      <c r="RBU21" s="662"/>
      <c r="RBV21" s="662"/>
      <c r="RBW21" s="662"/>
      <c r="RBX21" s="662"/>
      <c r="RBY21" s="662"/>
      <c r="RBZ21" s="662"/>
      <c r="RCA21" s="662"/>
      <c r="RCB21" s="662"/>
      <c r="RCC21" s="662"/>
      <c r="RCD21" s="662"/>
      <c r="RCE21" s="662"/>
      <c r="RCF21" s="662"/>
      <c r="RCG21" s="662"/>
      <c r="RCH21" s="662"/>
      <c r="RCI21" s="662"/>
      <c r="RCJ21" s="662"/>
      <c r="RCK21" s="662"/>
      <c r="RCL21" s="662"/>
      <c r="RCM21" s="662"/>
      <c r="RCN21" s="662"/>
      <c r="RCO21" s="662"/>
      <c r="RCP21" s="662"/>
      <c r="RCQ21" s="662"/>
      <c r="RCR21" s="662"/>
      <c r="RCS21" s="662"/>
      <c r="RCT21" s="662"/>
      <c r="RCU21" s="662"/>
      <c r="RCV21" s="662"/>
      <c r="RCW21" s="662"/>
      <c r="RCX21" s="662"/>
      <c r="RCY21" s="662"/>
      <c r="RCZ21" s="662"/>
      <c r="RDA21" s="662"/>
      <c r="RDB21" s="662"/>
      <c r="RDC21" s="662"/>
      <c r="RDD21" s="662"/>
      <c r="RDE21" s="662"/>
      <c r="RDF21" s="662"/>
      <c r="RDG21" s="662"/>
      <c r="RDH21" s="662"/>
      <c r="RDI21" s="662"/>
      <c r="RDJ21" s="662"/>
      <c r="RDK21" s="662"/>
      <c r="RDL21" s="662"/>
      <c r="RDM21" s="662"/>
      <c r="RDN21" s="662"/>
      <c r="RDO21" s="662"/>
      <c r="RDP21" s="662"/>
      <c r="RDQ21" s="662"/>
      <c r="RDR21" s="662"/>
      <c r="RDS21" s="662"/>
      <c r="RDT21" s="662"/>
      <c r="RDU21" s="662"/>
      <c r="RDV21" s="662"/>
      <c r="RDW21" s="662"/>
      <c r="RDX21" s="662"/>
      <c r="RDY21" s="662"/>
      <c r="RDZ21" s="662"/>
      <c r="REA21" s="662"/>
      <c r="REB21" s="662"/>
      <c r="REC21" s="662"/>
      <c r="RED21" s="662"/>
      <c r="REE21" s="662"/>
      <c r="REF21" s="662"/>
      <c r="REG21" s="662"/>
      <c r="REH21" s="662"/>
      <c r="REI21" s="662"/>
      <c r="REJ21" s="662"/>
      <c r="REK21" s="662"/>
      <c r="REL21" s="662"/>
      <c r="REM21" s="662"/>
      <c r="REN21" s="662"/>
      <c r="REO21" s="662"/>
      <c r="REP21" s="662"/>
      <c r="REQ21" s="662"/>
      <c r="RER21" s="662"/>
      <c r="RES21" s="662"/>
      <c r="RET21" s="662"/>
      <c r="REU21" s="662"/>
      <c r="REV21" s="662"/>
      <c r="REW21" s="662"/>
      <c r="REX21" s="662"/>
      <c r="REY21" s="662"/>
      <c r="REZ21" s="662"/>
      <c r="RFA21" s="662"/>
      <c r="RFB21" s="662"/>
      <c r="RFC21" s="662"/>
      <c r="RFD21" s="662"/>
      <c r="RFE21" s="662"/>
      <c r="RFF21" s="662"/>
      <c r="RFG21" s="662"/>
      <c r="RFH21" s="662"/>
      <c r="RFI21" s="662"/>
      <c r="RFJ21" s="662"/>
      <c r="RFK21" s="662"/>
      <c r="RFL21" s="662"/>
      <c r="RFM21" s="662"/>
      <c r="RFN21" s="662"/>
      <c r="RFO21" s="662"/>
      <c r="RFP21" s="662"/>
      <c r="RFQ21" s="662"/>
      <c r="RFR21" s="662"/>
      <c r="RFS21" s="662"/>
      <c r="RFT21" s="662"/>
      <c r="RFU21" s="662"/>
      <c r="RFV21" s="662"/>
      <c r="RFW21" s="662"/>
      <c r="RFX21" s="662"/>
      <c r="RFY21" s="662"/>
      <c r="RFZ21" s="662"/>
      <c r="RGA21" s="662"/>
      <c r="RGB21" s="662"/>
      <c r="RGC21" s="662"/>
      <c r="RGD21" s="662"/>
      <c r="RGE21" s="662"/>
      <c r="RGF21" s="662"/>
      <c r="RGG21" s="662"/>
      <c r="RGH21" s="662"/>
      <c r="RGI21" s="662"/>
      <c r="RGJ21" s="662"/>
      <c r="RGK21" s="662"/>
      <c r="RGL21" s="662"/>
      <c r="RGM21" s="662"/>
      <c r="RGN21" s="662"/>
      <c r="RGO21" s="662"/>
      <c r="RGP21" s="662"/>
      <c r="RGQ21" s="662"/>
      <c r="RGR21" s="662"/>
      <c r="RGS21" s="662"/>
      <c r="RGT21" s="662"/>
      <c r="RGU21" s="662"/>
      <c r="RGV21" s="662"/>
      <c r="RGW21" s="662"/>
      <c r="RGX21" s="662"/>
      <c r="RGY21" s="662"/>
      <c r="RGZ21" s="662"/>
      <c r="RHA21" s="662"/>
      <c r="RHB21" s="662"/>
      <c r="RHC21" s="662"/>
      <c r="RHD21" s="662"/>
      <c r="RHE21" s="662"/>
      <c r="RHF21" s="662"/>
      <c r="RHG21" s="662"/>
      <c r="RHH21" s="662"/>
      <c r="RHI21" s="662"/>
      <c r="RHJ21" s="662"/>
      <c r="RHK21" s="662"/>
      <c r="RHL21" s="662"/>
      <c r="RHM21" s="662"/>
      <c r="RHN21" s="662"/>
      <c r="RHO21" s="662"/>
      <c r="RHP21" s="662"/>
      <c r="RHQ21" s="662"/>
      <c r="RHR21" s="662"/>
      <c r="RHS21" s="662"/>
      <c r="RHT21" s="662"/>
      <c r="RHU21" s="662"/>
      <c r="RHV21" s="662"/>
      <c r="RHW21" s="662"/>
      <c r="RHX21" s="662"/>
      <c r="RHY21" s="662"/>
      <c r="RHZ21" s="662"/>
      <c r="RIA21" s="662"/>
      <c r="RIB21" s="662"/>
      <c r="RIC21" s="662"/>
      <c r="RID21" s="662"/>
      <c r="RIE21" s="662"/>
      <c r="RIF21" s="662"/>
      <c r="RIG21" s="662"/>
      <c r="RIH21" s="662"/>
      <c r="RII21" s="662"/>
      <c r="RIJ21" s="662"/>
      <c r="RIK21" s="662"/>
      <c r="RIL21" s="662"/>
      <c r="RIM21" s="662"/>
      <c r="RIN21" s="662"/>
      <c r="RIO21" s="662"/>
      <c r="RIP21" s="662"/>
      <c r="RIQ21" s="662"/>
      <c r="RIR21" s="662"/>
      <c r="RIS21" s="662"/>
      <c r="RIT21" s="662"/>
      <c r="RIU21" s="662"/>
      <c r="RIV21" s="662"/>
      <c r="RIW21" s="662"/>
      <c r="RIX21" s="662"/>
      <c r="RIY21" s="662"/>
      <c r="RIZ21" s="662"/>
      <c r="RJA21" s="662"/>
      <c r="RJB21" s="662"/>
      <c r="RJC21" s="662"/>
      <c r="RJD21" s="662"/>
      <c r="RJE21" s="662"/>
      <c r="RJF21" s="662"/>
      <c r="RJG21" s="662"/>
      <c r="RJH21" s="662"/>
      <c r="RJI21" s="662"/>
      <c r="RJJ21" s="662"/>
      <c r="RJK21" s="662"/>
      <c r="RJL21" s="662"/>
      <c r="RJM21" s="662"/>
      <c r="RJN21" s="662"/>
      <c r="RJO21" s="662"/>
      <c r="RJP21" s="662"/>
      <c r="RJQ21" s="662"/>
      <c r="RJR21" s="662"/>
      <c r="RJS21" s="662"/>
      <c r="RJT21" s="662"/>
      <c r="RJU21" s="662"/>
      <c r="RJV21" s="662"/>
      <c r="RJW21" s="662"/>
      <c r="RJX21" s="662"/>
      <c r="RJY21" s="662"/>
      <c r="RJZ21" s="662"/>
      <c r="RKA21" s="662"/>
      <c r="RKB21" s="662"/>
      <c r="RKC21" s="662"/>
      <c r="RKD21" s="662"/>
      <c r="RKE21" s="662"/>
      <c r="RKF21" s="662"/>
      <c r="RKG21" s="662"/>
      <c r="RKH21" s="662"/>
      <c r="RKI21" s="662"/>
      <c r="RKJ21" s="662"/>
      <c r="RKK21" s="662"/>
      <c r="RKL21" s="662"/>
      <c r="RKM21" s="662"/>
      <c r="RKN21" s="662"/>
      <c r="RKO21" s="662"/>
      <c r="RKP21" s="662"/>
      <c r="RKQ21" s="662"/>
      <c r="RKR21" s="662"/>
      <c r="RKS21" s="662"/>
      <c r="RKT21" s="662"/>
      <c r="RKU21" s="662"/>
      <c r="RKV21" s="662"/>
      <c r="RKW21" s="662"/>
      <c r="RKX21" s="662"/>
      <c r="RKY21" s="662"/>
      <c r="RKZ21" s="662"/>
      <c r="RLA21" s="662"/>
      <c r="RLB21" s="662"/>
      <c r="RLC21" s="662"/>
      <c r="RLD21" s="662"/>
      <c r="RLE21" s="662"/>
      <c r="RLF21" s="662"/>
      <c r="RLG21" s="662"/>
      <c r="RLH21" s="662"/>
      <c r="RLI21" s="662"/>
      <c r="RLJ21" s="662"/>
      <c r="RLK21" s="662"/>
      <c r="RLL21" s="662"/>
      <c r="RLM21" s="662"/>
      <c r="RLN21" s="662"/>
      <c r="RLO21" s="662"/>
      <c r="RLP21" s="662"/>
      <c r="RLQ21" s="662"/>
      <c r="RLR21" s="662"/>
      <c r="RLS21" s="662"/>
      <c r="RLT21" s="662"/>
      <c r="RLU21" s="662"/>
      <c r="RLV21" s="662"/>
      <c r="RLW21" s="662"/>
      <c r="RLX21" s="662"/>
      <c r="RLY21" s="662"/>
      <c r="RLZ21" s="662"/>
      <c r="RMA21" s="662"/>
      <c r="RMB21" s="662"/>
      <c r="RMC21" s="662"/>
      <c r="RMD21" s="662"/>
      <c r="RME21" s="662"/>
      <c r="RMF21" s="662"/>
      <c r="RMG21" s="662"/>
      <c r="RMH21" s="662"/>
      <c r="RMI21" s="662"/>
      <c r="RMJ21" s="662"/>
      <c r="RMK21" s="662"/>
      <c r="RML21" s="662"/>
      <c r="RMM21" s="662"/>
      <c r="RMN21" s="662"/>
      <c r="RMO21" s="662"/>
      <c r="RMP21" s="662"/>
      <c r="RMQ21" s="662"/>
      <c r="RMR21" s="662"/>
      <c r="RMS21" s="662"/>
      <c r="RMT21" s="662"/>
      <c r="RMU21" s="662"/>
      <c r="RMV21" s="662"/>
      <c r="RMW21" s="662"/>
      <c r="RMX21" s="662"/>
      <c r="RMY21" s="662"/>
      <c r="RMZ21" s="662"/>
      <c r="RNA21" s="662"/>
      <c r="RNB21" s="662"/>
      <c r="RNC21" s="662"/>
      <c r="RND21" s="662"/>
      <c r="RNE21" s="662"/>
      <c r="RNF21" s="662"/>
      <c r="RNG21" s="662"/>
      <c r="RNH21" s="662"/>
      <c r="RNI21" s="662"/>
      <c r="RNJ21" s="662"/>
      <c r="RNK21" s="662"/>
      <c r="RNL21" s="662"/>
      <c r="RNM21" s="662"/>
      <c r="RNN21" s="662"/>
      <c r="RNO21" s="662"/>
      <c r="RNP21" s="662"/>
      <c r="RNQ21" s="662"/>
      <c r="RNR21" s="662"/>
      <c r="RNS21" s="662"/>
      <c r="RNT21" s="662"/>
      <c r="RNU21" s="662"/>
      <c r="RNV21" s="662"/>
      <c r="RNW21" s="662"/>
      <c r="RNX21" s="662"/>
      <c r="RNY21" s="662"/>
      <c r="RNZ21" s="662"/>
      <c r="ROA21" s="662"/>
      <c r="ROB21" s="662"/>
      <c r="ROC21" s="662"/>
      <c r="ROD21" s="662"/>
      <c r="ROE21" s="662"/>
      <c r="ROF21" s="662"/>
      <c r="ROG21" s="662"/>
      <c r="ROH21" s="662"/>
      <c r="ROI21" s="662"/>
      <c r="ROJ21" s="662"/>
      <c r="ROK21" s="662"/>
      <c r="ROL21" s="662"/>
      <c r="ROM21" s="662"/>
      <c r="RON21" s="662"/>
      <c r="ROO21" s="662"/>
      <c r="ROP21" s="662"/>
      <c r="ROQ21" s="662"/>
      <c r="ROR21" s="662"/>
      <c r="ROS21" s="662"/>
      <c r="ROT21" s="662"/>
      <c r="ROU21" s="662"/>
      <c r="ROV21" s="662"/>
      <c r="ROW21" s="662"/>
      <c r="ROX21" s="662"/>
      <c r="ROY21" s="662"/>
      <c r="ROZ21" s="662"/>
      <c r="RPA21" s="662"/>
      <c r="RPB21" s="662"/>
      <c r="RPC21" s="662"/>
      <c r="RPD21" s="662"/>
      <c r="RPE21" s="662"/>
      <c r="RPF21" s="662"/>
      <c r="RPG21" s="662"/>
      <c r="RPH21" s="662"/>
      <c r="RPI21" s="662"/>
      <c r="RPJ21" s="662"/>
      <c r="RPK21" s="662"/>
      <c r="RPL21" s="662"/>
      <c r="RPM21" s="662"/>
      <c r="RPN21" s="662"/>
      <c r="RPO21" s="662"/>
      <c r="RPP21" s="662"/>
      <c r="RPQ21" s="662"/>
      <c r="RPR21" s="662"/>
      <c r="RPS21" s="662"/>
      <c r="RPT21" s="662"/>
      <c r="RPU21" s="662"/>
      <c r="RPV21" s="662"/>
      <c r="RPW21" s="662"/>
      <c r="RPX21" s="662"/>
      <c r="RPY21" s="662"/>
      <c r="RPZ21" s="662"/>
      <c r="RQA21" s="662"/>
      <c r="RQB21" s="662"/>
      <c r="RQC21" s="662"/>
      <c r="RQD21" s="662"/>
      <c r="RQE21" s="662"/>
      <c r="RQF21" s="662"/>
      <c r="RQG21" s="662"/>
      <c r="RQH21" s="662"/>
      <c r="RQI21" s="662"/>
      <c r="RQJ21" s="662"/>
      <c r="RQK21" s="662"/>
      <c r="RQL21" s="662"/>
      <c r="RQM21" s="662"/>
      <c r="RQN21" s="662"/>
      <c r="RQO21" s="662"/>
      <c r="RQP21" s="662"/>
      <c r="RQQ21" s="662"/>
      <c r="RQR21" s="662"/>
      <c r="RQS21" s="662"/>
      <c r="RQT21" s="662"/>
      <c r="RQU21" s="662"/>
      <c r="RQV21" s="662"/>
      <c r="RQW21" s="662"/>
      <c r="RQX21" s="662"/>
      <c r="RQY21" s="662"/>
      <c r="RQZ21" s="662"/>
      <c r="RRA21" s="662"/>
      <c r="RRB21" s="662"/>
      <c r="RRC21" s="662"/>
      <c r="RRD21" s="662"/>
      <c r="RRE21" s="662"/>
      <c r="RRF21" s="662"/>
      <c r="RRG21" s="662"/>
      <c r="RRH21" s="662"/>
      <c r="RRI21" s="662"/>
      <c r="RRJ21" s="662"/>
      <c r="RRK21" s="662"/>
      <c r="RRL21" s="662"/>
      <c r="RRM21" s="662"/>
      <c r="RRN21" s="662"/>
      <c r="RRO21" s="662"/>
      <c r="RRP21" s="662"/>
      <c r="RRQ21" s="662"/>
      <c r="RRR21" s="662"/>
      <c r="RRS21" s="662"/>
      <c r="RRT21" s="662"/>
      <c r="RRU21" s="662"/>
      <c r="RRV21" s="662"/>
      <c r="RRW21" s="662"/>
      <c r="RRX21" s="662"/>
      <c r="RRY21" s="662"/>
      <c r="RRZ21" s="662"/>
      <c r="RSA21" s="662"/>
      <c r="RSB21" s="662"/>
      <c r="RSC21" s="662"/>
      <c r="RSD21" s="662"/>
      <c r="RSE21" s="662"/>
      <c r="RSF21" s="662"/>
      <c r="RSG21" s="662"/>
      <c r="RSH21" s="662"/>
      <c r="RSI21" s="662"/>
      <c r="RSJ21" s="662"/>
      <c r="RSK21" s="662"/>
      <c r="RSL21" s="662"/>
      <c r="RSM21" s="662"/>
      <c r="RSN21" s="662"/>
      <c r="RSO21" s="662"/>
      <c r="RSP21" s="662"/>
      <c r="RSQ21" s="662"/>
      <c r="RSR21" s="662"/>
      <c r="RSS21" s="662"/>
      <c r="RST21" s="662"/>
      <c r="RSU21" s="662"/>
      <c r="RSV21" s="662"/>
      <c r="RSW21" s="662"/>
      <c r="RSX21" s="662"/>
      <c r="RSY21" s="662"/>
      <c r="RSZ21" s="662"/>
      <c r="RTA21" s="662"/>
      <c r="RTB21" s="662"/>
      <c r="RTC21" s="662"/>
      <c r="RTD21" s="662"/>
      <c r="RTE21" s="662"/>
      <c r="RTF21" s="662"/>
      <c r="RTG21" s="662"/>
      <c r="RTH21" s="662"/>
      <c r="RTI21" s="662"/>
      <c r="RTJ21" s="662"/>
      <c r="RTK21" s="662"/>
      <c r="RTL21" s="662"/>
      <c r="RTM21" s="662"/>
      <c r="RTN21" s="662"/>
      <c r="RTO21" s="662"/>
      <c r="RTP21" s="662"/>
      <c r="RTQ21" s="662"/>
      <c r="RTR21" s="662"/>
      <c r="RTS21" s="662"/>
      <c r="RTT21" s="662"/>
      <c r="RTU21" s="662"/>
      <c r="RTV21" s="662"/>
      <c r="RTW21" s="662"/>
      <c r="RTX21" s="662"/>
      <c r="RTY21" s="662"/>
      <c r="RTZ21" s="662"/>
      <c r="RUA21" s="662"/>
      <c r="RUB21" s="662"/>
      <c r="RUC21" s="662"/>
      <c r="RUD21" s="662"/>
      <c r="RUE21" s="662"/>
      <c r="RUF21" s="662"/>
      <c r="RUG21" s="662"/>
      <c r="RUH21" s="662"/>
      <c r="RUI21" s="662"/>
      <c r="RUJ21" s="662"/>
      <c r="RUK21" s="662"/>
      <c r="RUL21" s="662"/>
      <c r="RUM21" s="662"/>
      <c r="RUN21" s="662"/>
      <c r="RUO21" s="662"/>
      <c r="RUP21" s="662"/>
      <c r="RUQ21" s="662"/>
      <c r="RUR21" s="662"/>
      <c r="RUS21" s="662"/>
      <c r="RUT21" s="662"/>
      <c r="RUU21" s="662"/>
      <c r="RUV21" s="662"/>
      <c r="RUW21" s="662"/>
      <c r="RUX21" s="662"/>
      <c r="RUY21" s="662"/>
      <c r="RUZ21" s="662"/>
      <c r="RVA21" s="662"/>
      <c r="RVB21" s="662"/>
      <c r="RVC21" s="662"/>
      <c r="RVD21" s="662"/>
      <c r="RVE21" s="662"/>
      <c r="RVF21" s="662"/>
      <c r="RVG21" s="662"/>
      <c r="RVH21" s="662"/>
      <c r="RVI21" s="662"/>
      <c r="RVJ21" s="662"/>
      <c r="RVK21" s="662"/>
      <c r="RVL21" s="662"/>
      <c r="RVM21" s="662"/>
      <c r="RVN21" s="662"/>
      <c r="RVO21" s="662"/>
      <c r="RVP21" s="662"/>
      <c r="RVQ21" s="662"/>
      <c r="RVR21" s="662"/>
      <c r="RVS21" s="662"/>
      <c r="RVT21" s="662"/>
      <c r="RVU21" s="662"/>
      <c r="RVV21" s="662"/>
      <c r="RVW21" s="662"/>
      <c r="RVX21" s="662"/>
      <c r="RVY21" s="662"/>
      <c r="RVZ21" s="662"/>
      <c r="RWA21" s="662"/>
      <c r="RWB21" s="662"/>
      <c r="RWC21" s="662"/>
      <c r="RWD21" s="662"/>
      <c r="RWE21" s="662"/>
      <c r="RWF21" s="662"/>
      <c r="RWG21" s="662"/>
      <c r="RWH21" s="662"/>
      <c r="RWI21" s="662"/>
      <c r="RWJ21" s="662"/>
      <c r="RWK21" s="662"/>
      <c r="RWL21" s="662"/>
      <c r="RWM21" s="662"/>
      <c r="RWN21" s="662"/>
      <c r="RWO21" s="662"/>
      <c r="RWP21" s="662"/>
      <c r="RWQ21" s="662"/>
      <c r="RWR21" s="662"/>
      <c r="RWS21" s="662"/>
      <c r="RWT21" s="662"/>
      <c r="RWU21" s="662"/>
      <c r="RWV21" s="662"/>
      <c r="RWW21" s="662"/>
      <c r="RWX21" s="662"/>
      <c r="RWY21" s="662"/>
      <c r="RWZ21" s="662"/>
      <c r="RXA21" s="662"/>
      <c r="RXB21" s="662"/>
      <c r="RXC21" s="662"/>
      <c r="RXD21" s="662"/>
      <c r="RXE21" s="662"/>
      <c r="RXF21" s="662"/>
      <c r="RXG21" s="662"/>
      <c r="RXH21" s="662"/>
      <c r="RXI21" s="662"/>
      <c r="RXJ21" s="662"/>
      <c r="RXK21" s="662"/>
      <c r="RXL21" s="662"/>
      <c r="RXM21" s="662"/>
      <c r="RXN21" s="662"/>
      <c r="RXO21" s="662"/>
      <c r="RXP21" s="662"/>
      <c r="RXQ21" s="662"/>
      <c r="RXR21" s="662"/>
      <c r="RXS21" s="662"/>
      <c r="RXT21" s="662"/>
      <c r="RXU21" s="662"/>
      <c r="RXV21" s="662"/>
      <c r="RXW21" s="662"/>
      <c r="RXX21" s="662"/>
      <c r="RXY21" s="662"/>
      <c r="RXZ21" s="662"/>
      <c r="RYA21" s="662"/>
      <c r="RYB21" s="662"/>
      <c r="RYC21" s="662"/>
      <c r="RYD21" s="662"/>
      <c r="RYE21" s="662"/>
      <c r="RYF21" s="662"/>
      <c r="RYG21" s="662"/>
      <c r="RYH21" s="662"/>
      <c r="RYI21" s="662"/>
      <c r="RYJ21" s="662"/>
      <c r="RYK21" s="662"/>
      <c r="RYL21" s="662"/>
      <c r="RYM21" s="662"/>
      <c r="RYN21" s="662"/>
      <c r="RYO21" s="662"/>
      <c r="RYP21" s="662"/>
      <c r="RYQ21" s="662"/>
      <c r="RYR21" s="662"/>
      <c r="RYS21" s="662"/>
      <c r="RYT21" s="662"/>
      <c r="RYU21" s="662"/>
      <c r="RYV21" s="662"/>
      <c r="RYW21" s="662"/>
      <c r="RYX21" s="662"/>
      <c r="RYY21" s="662"/>
      <c r="RYZ21" s="662"/>
      <c r="RZA21" s="662"/>
      <c r="RZB21" s="662"/>
      <c r="RZC21" s="662"/>
      <c r="RZD21" s="662"/>
      <c r="RZE21" s="662"/>
      <c r="RZF21" s="662"/>
      <c r="RZG21" s="662"/>
      <c r="RZH21" s="662"/>
      <c r="RZI21" s="662"/>
      <c r="RZJ21" s="662"/>
      <c r="RZK21" s="662"/>
      <c r="RZL21" s="662"/>
      <c r="RZM21" s="662"/>
      <c r="RZN21" s="662"/>
      <c r="RZO21" s="662"/>
      <c r="RZP21" s="662"/>
      <c r="RZQ21" s="662"/>
      <c r="RZR21" s="662"/>
      <c r="RZS21" s="662"/>
      <c r="RZT21" s="662"/>
      <c r="RZU21" s="662"/>
      <c r="RZV21" s="662"/>
      <c r="RZW21" s="662"/>
      <c r="RZX21" s="662"/>
      <c r="RZY21" s="662"/>
      <c r="RZZ21" s="662"/>
      <c r="SAA21" s="662"/>
      <c r="SAB21" s="662"/>
      <c r="SAC21" s="662"/>
      <c r="SAD21" s="662"/>
      <c r="SAE21" s="662"/>
      <c r="SAF21" s="662"/>
      <c r="SAG21" s="662"/>
      <c r="SAH21" s="662"/>
      <c r="SAI21" s="662"/>
      <c r="SAJ21" s="662"/>
      <c r="SAK21" s="662"/>
      <c r="SAL21" s="662"/>
      <c r="SAM21" s="662"/>
      <c r="SAN21" s="662"/>
      <c r="SAO21" s="662"/>
      <c r="SAP21" s="662"/>
      <c r="SAQ21" s="662"/>
      <c r="SAR21" s="662"/>
      <c r="SAS21" s="662"/>
      <c r="SAT21" s="662"/>
      <c r="SAU21" s="662"/>
      <c r="SAV21" s="662"/>
      <c r="SAW21" s="662"/>
      <c r="SAX21" s="662"/>
      <c r="SAY21" s="662"/>
      <c r="SAZ21" s="662"/>
      <c r="SBA21" s="662"/>
      <c r="SBB21" s="662"/>
      <c r="SBC21" s="662"/>
      <c r="SBD21" s="662"/>
      <c r="SBE21" s="662"/>
      <c r="SBF21" s="662"/>
      <c r="SBG21" s="662"/>
      <c r="SBH21" s="662"/>
      <c r="SBI21" s="662"/>
      <c r="SBJ21" s="662"/>
      <c r="SBK21" s="662"/>
      <c r="SBL21" s="662"/>
      <c r="SBM21" s="662"/>
      <c r="SBN21" s="662"/>
      <c r="SBO21" s="662"/>
      <c r="SBP21" s="662"/>
      <c r="SBQ21" s="662"/>
      <c r="SBR21" s="662"/>
      <c r="SBS21" s="662"/>
      <c r="SBT21" s="662"/>
      <c r="SBU21" s="662"/>
      <c r="SBV21" s="662"/>
      <c r="SBW21" s="662"/>
      <c r="SBX21" s="662"/>
      <c r="SBY21" s="662"/>
      <c r="SBZ21" s="662"/>
      <c r="SCA21" s="662"/>
      <c r="SCB21" s="662"/>
      <c r="SCC21" s="662"/>
      <c r="SCD21" s="662"/>
      <c r="SCE21" s="662"/>
      <c r="SCF21" s="662"/>
      <c r="SCG21" s="662"/>
      <c r="SCH21" s="662"/>
      <c r="SCI21" s="662"/>
      <c r="SCJ21" s="662"/>
      <c r="SCK21" s="662"/>
      <c r="SCL21" s="662"/>
      <c r="SCM21" s="662"/>
      <c r="SCN21" s="662"/>
      <c r="SCO21" s="662"/>
      <c r="SCP21" s="662"/>
      <c r="SCQ21" s="662"/>
      <c r="SCR21" s="662"/>
      <c r="SCS21" s="662"/>
      <c r="SCT21" s="662"/>
      <c r="SCU21" s="662"/>
      <c r="SCV21" s="662"/>
      <c r="SCW21" s="662"/>
      <c r="SCX21" s="662"/>
      <c r="SCY21" s="662"/>
      <c r="SCZ21" s="662"/>
      <c r="SDA21" s="662"/>
      <c r="SDB21" s="662"/>
      <c r="SDC21" s="662"/>
      <c r="SDD21" s="662"/>
      <c r="SDE21" s="662"/>
      <c r="SDF21" s="662"/>
      <c r="SDG21" s="662"/>
      <c r="SDH21" s="662"/>
      <c r="SDI21" s="662"/>
      <c r="SDJ21" s="662"/>
      <c r="SDK21" s="662"/>
      <c r="SDL21" s="662"/>
      <c r="SDM21" s="662"/>
      <c r="SDN21" s="662"/>
      <c r="SDO21" s="662"/>
      <c r="SDP21" s="662"/>
      <c r="SDQ21" s="662"/>
      <c r="SDR21" s="662"/>
      <c r="SDS21" s="662"/>
      <c r="SDT21" s="662"/>
      <c r="SDU21" s="662"/>
      <c r="SDV21" s="662"/>
      <c r="SDW21" s="662"/>
      <c r="SDX21" s="662"/>
      <c r="SDY21" s="662"/>
      <c r="SDZ21" s="662"/>
      <c r="SEA21" s="662"/>
      <c r="SEB21" s="662"/>
      <c r="SEC21" s="662"/>
      <c r="SED21" s="662"/>
      <c r="SEE21" s="662"/>
      <c r="SEF21" s="662"/>
      <c r="SEG21" s="662"/>
      <c r="SEH21" s="662"/>
      <c r="SEI21" s="662"/>
      <c r="SEJ21" s="662"/>
      <c r="SEK21" s="662"/>
      <c r="SEL21" s="662"/>
      <c r="SEM21" s="662"/>
      <c r="SEN21" s="662"/>
      <c r="SEO21" s="662"/>
      <c r="SEP21" s="662"/>
      <c r="SEQ21" s="662"/>
      <c r="SER21" s="662"/>
      <c r="SES21" s="662"/>
      <c r="SET21" s="662"/>
      <c r="SEU21" s="662"/>
      <c r="SEV21" s="662"/>
      <c r="SEW21" s="662"/>
      <c r="SEX21" s="662"/>
      <c r="SEY21" s="662"/>
      <c r="SEZ21" s="662"/>
      <c r="SFA21" s="662"/>
      <c r="SFB21" s="662"/>
      <c r="SFC21" s="662"/>
      <c r="SFD21" s="662"/>
      <c r="SFE21" s="662"/>
      <c r="SFF21" s="662"/>
      <c r="SFG21" s="662"/>
      <c r="SFH21" s="662"/>
      <c r="SFI21" s="662"/>
      <c r="SFJ21" s="662"/>
      <c r="SFK21" s="662"/>
      <c r="SFL21" s="662"/>
      <c r="SFM21" s="662"/>
      <c r="SFN21" s="662"/>
      <c r="SFO21" s="662"/>
      <c r="SFP21" s="662"/>
      <c r="SFQ21" s="662"/>
      <c r="SFR21" s="662"/>
      <c r="SFS21" s="662"/>
      <c r="SFT21" s="662"/>
      <c r="SFU21" s="662"/>
      <c r="SFV21" s="662"/>
      <c r="SFW21" s="662"/>
      <c r="SFX21" s="662"/>
      <c r="SFY21" s="662"/>
      <c r="SFZ21" s="662"/>
      <c r="SGA21" s="662"/>
      <c r="SGB21" s="662"/>
      <c r="SGC21" s="662"/>
      <c r="SGD21" s="662"/>
      <c r="SGE21" s="662"/>
      <c r="SGF21" s="662"/>
      <c r="SGG21" s="662"/>
      <c r="SGH21" s="662"/>
      <c r="SGI21" s="662"/>
      <c r="SGJ21" s="662"/>
      <c r="SGK21" s="662"/>
      <c r="SGL21" s="662"/>
      <c r="SGM21" s="662"/>
      <c r="SGN21" s="662"/>
      <c r="SGO21" s="662"/>
      <c r="SGP21" s="662"/>
      <c r="SGQ21" s="662"/>
      <c r="SGR21" s="662"/>
      <c r="SGS21" s="662"/>
      <c r="SGT21" s="662"/>
      <c r="SGU21" s="662"/>
      <c r="SGV21" s="662"/>
      <c r="SGW21" s="662"/>
      <c r="SGX21" s="662"/>
      <c r="SGY21" s="662"/>
      <c r="SGZ21" s="662"/>
      <c r="SHA21" s="662"/>
      <c r="SHB21" s="662"/>
      <c r="SHC21" s="662"/>
      <c r="SHD21" s="662"/>
      <c r="SHE21" s="662"/>
      <c r="SHF21" s="662"/>
      <c r="SHG21" s="662"/>
      <c r="SHH21" s="662"/>
      <c r="SHI21" s="662"/>
      <c r="SHJ21" s="662"/>
      <c r="SHK21" s="662"/>
      <c r="SHL21" s="662"/>
      <c r="SHM21" s="662"/>
      <c r="SHN21" s="662"/>
      <c r="SHO21" s="662"/>
      <c r="SHP21" s="662"/>
      <c r="SHQ21" s="662"/>
      <c r="SHR21" s="662"/>
      <c r="SHS21" s="662"/>
      <c r="SHT21" s="662"/>
      <c r="SHU21" s="662"/>
      <c r="SHV21" s="662"/>
      <c r="SHW21" s="662"/>
      <c r="SHX21" s="662"/>
      <c r="SHY21" s="662"/>
      <c r="SHZ21" s="662"/>
      <c r="SIA21" s="662"/>
      <c r="SIB21" s="662"/>
      <c r="SIC21" s="662"/>
      <c r="SID21" s="662"/>
      <c r="SIE21" s="662"/>
      <c r="SIF21" s="662"/>
      <c r="SIG21" s="662"/>
      <c r="SIH21" s="662"/>
      <c r="SII21" s="662"/>
      <c r="SIJ21" s="662"/>
      <c r="SIK21" s="662"/>
      <c r="SIL21" s="662"/>
      <c r="SIM21" s="662"/>
      <c r="SIN21" s="662"/>
      <c r="SIO21" s="662"/>
      <c r="SIP21" s="662"/>
      <c r="SIQ21" s="662"/>
      <c r="SIR21" s="662"/>
      <c r="SIS21" s="662"/>
      <c r="SIT21" s="662"/>
      <c r="SIU21" s="662"/>
      <c r="SIV21" s="662"/>
      <c r="SIW21" s="662"/>
      <c r="SIX21" s="662"/>
      <c r="SIY21" s="662"/>
      <c r="SIZ21" s="662"/>
      <c r="SJA21" s="662"/>
      <c r="SJB21" s="662"/>
      <c r="SJC21" s="662"/>
      <c r="SJD21" s="662"/>
      <c r="SJE21" s="662"/>
      <c r="SJF21" s="662"/>
      <c r="SJG21" s="662"/>
      <c r="SJH21" s="662"/>
      <c r="SJI21" s="662"/>
      <c r="SJJ21" s="662"/>
      <c r="SJK21" s="662"/>
      <c r="SJL21" s="662"/>
      <c r="SJM21" s="662"/>
      <c r="SJN21" s="662"/>
      <c r="SJO21" s="662"/>
      <c r="SJP21" s="662"/>
      <c r="SJQ21" s="662"/>
      <c r="SJR21" s="662"/>
      <c r="SJS21" s="662"/>
      <c r="SJT21" s="662"/>
      <c r="SJU21" s="662"/>
      <c r="SJV21" s="662"/>
      <c r="SJW21" s="662"/>
      <c r="SJX21" s="662"/>
      <c r="SJY21" s="662"/>
      <c r="SJZ21" s="662"/>
      <c r="SKA21" s="662"/>
      <c r="SKB21" s="662"/>
      <c r="SKC21" s="662"/>
      <c r="SKD21" s="662"/>
      <c r="SKE21" s="662"/>
      <c r="SKF21" s="662"/>
      <c r="SKG21" s="662"/>
      <c r="SKH21" s="662"/>
      <c r="SKI21" s="662"/>
      <c r="SKJ21" s="662"/>
      <c r="SKK21" s="662"/>
      <c r="SKL21" s="662"/>
      <c r="SKM21" s="662"/>
      <c r="SKN21" s="662"/>
      <c r="SKO21" s="662"/>
      <c r="SKP21" s="662"/>
      <c r="SKQ21" s="662"/>
      <c r="SKR21" s="662"/>
      <c r="SKS21" s="662"/>
      <c r="SKT21" s="662"/>
      <c r="SKU21" s="662"/>
      <c r="SKV21" s="662"/>
      <c r="SKW21" s="662"/>
      <c r="SKX21" s="662"/>
      <c r="SKY21" s="662"/>
      <c r="SKZ21" s="662"/>
      <c r="SLA21" s="662"/>
      <c r="SLB21" s="662"/>
      <c r="SLC21" s="662"/>
      <c r="SLD21" s="662"/>
      <c r="SLE21" s="662"/>
      <c r="SLF21" s="662"/>
      <c r="SLG21" s="662"/>
      <c r="SLH21" s="662"/>
      <c r="SLI21" s="662"/>
      <c r="SLJ21" s="662"/>
      <c r="SLK21" s="662"/>
      <c r="SLL21" s="662"/>
      <c r="SLM21" s="662"/>
      <c r="SLN21" s="662"/>
      <c r="SLO21" s="662"/>
      <c r="SLP21" s="662"/>
      <c r="SLQ21" s="662"/>
      <c r="SLR21" s="662"/>
      <c r="SLS21" s="662"/>
      <c r="SLT21" s="662"/>
      <c r="SLU21" s="662"/>
      <c r="SLV21" s="662"/>
      <c r="SLW21" s="662"/>
      <c r="SLX21" s="662"/>
      <c r="SLY21" s="662"/>
      <c r="SLZ21" s="662"/>
      <c r="SMA21" s="662"/>
      <c r="SMB21" s="662"/>
      <c r="SMC21" s="662"/>
      <c r="SMD21" s="662"/>
      <c r="SME21" s="662"/>
      <c r="SMF21" s="662"/>
      <c r="SMG21" s="662"/>
      <c r="SMH21" s="662"/>
      <c r="SMI21" s="662"/>
      <c r="SMJ21" s="662"/>
      <c r="SMK21" s="662"/>
      <c r="SML21" s="662"/>
      <c r="SMM21" s="662"/>
      <c r="SMN21" s="662"/>
      <c r="SMO21" s="662"/>
      <c r="SMP21" s="662"/>
      <c r="SMQ21" s="662"/>
      <c r="SMR21" s="662"/>
      <c r="SMS21" s="662"/>
      <c r="SMT21" s="662"/>
      <c r="SMU21" s="662"/>
      <c r="SMV21" s="662"/>
      <c r="SMW21" s="662"/>
      <c r="SMX21" s="662"/>
      <c r="SMY21" s="662"/>
      <c r="SMZ21" s="662"/>
      <c r="SNA21" s="662"/>
      <c r="SNB21" s="662"/>
      <c r="SNC21" s="662"/>
      <c r="SND21" s="662"/>
      <c r="SNE21" s="662"/>
      <c r="SNF21" s="662"/>
      <c r="SNG21" s="662"/>
      <c r="SNH21" s="662"/>
      <c r="SNI21" s="662"/>
      <c r="SNJ21" s="662"/>
      <c r="SNK21" s="662"/>
      <c r="SNL21" s="662"/>
      <c r="SNM21" s="662"/>
      <c r="SNN21" s="662"/>
      <c r="SNO21" s="662"/>
      <c r="SNP21" s="662"/>
      <c r="SNQ21" s="662"/>
      <c r="SNR21" s="662"/>
      <c r="SNS21" s="662"/>
      <c r="SNT21" s="662"/>
      <c r="SNU21" s="662"/>
      <c r="SNV21" s="662"/>
      <c r="SNW21" s="662"/>
      <c r="SNX21" s="662"/>
      <c r="SNY21" s="662"/>
      <c r="SNZ21" s="662"/>
      <c r="SOA21" s="662"/>
      <c r="SOB21" s="662"/>
      <c r="SOC21" s="662"/>
      <c r="SOD21" s="662"/>
      <c r="SOE21" s="662"/>
      <c r="SOF21" s="662"/>
      <c r="SOG21" s="662"/>
      <c r="SOH21" s="662"/>
      <c r="SOI21" s="662"/>
      <c r="SOJ21" s="662"/>
      <c r="SOK21" s="662"/>
      <c r="SOL21" s="662"/>
      <c r="SOM21" s="662"/>
      <c r="SON21" s="662"/>
      <c r="SOO21" s="662"/>
      <c r="SOP21" s="662"/>
      <c r="SOQ21" s="662"/>
      <c r="SOR21" s="662"/>
      <c r="SOS21" s="662"/>
      <c r="SOT21" s="662"/>
      <c r="SOU21" s="662"/>
      <c r="SOV21" s="662"/>
      <c r="SOW21" s="662"/>
      <c r="SOX21" s="662"/>
      <c r="SOY21" s="662"/>
      <c r="SOZ21" s="662"/>
      <c r="SPA21" s="662"/>
      <c r="SPB21" s="662"/>
      <c r="SPC21" s="662"/>
      <c r="SPD21" s="662"/>
      <c r="SPE21" s="662"/>
      <c r="SPF21" s="662"/>
      <c r="SPG21" s="662"/>
      <c r="SPH21" s="662"/>
      <c r="SPI21" s="662"/>
      <c r="SPJ21" s="662"/>
      <c r="SPK21" s="662"/>
      <c r="SPL21" s="662"/>
      <c r="SPM21" s="662"/>
      <c r="SPN21" s="662"/>
      <c r="SPO21" s="662"/>
      <c r="SPP21" s="662"/>
      <c r="SPQ21" s="662"/>
      <c r="SPR21" s="662"/>
      <c r="SPS21" s="662"/>
      <c r="SPT21" s="662"/>
      <c r="SPU21" s="662"/>
      <c r="SPV21" s="662"/>
      <c r="SPW21" s="662"/>
      <c r="SPX21" s="662"/>
      <c r="SPY21" s="662"/>
      <c r="SPZ21" s="662"/>
      <c r="SQA21" s="662"/>
      <c r="SQB21" s="662"/>
      <c r="SQC21" s="662"/>
      <c r="SQD21" s="662"/>
      <c r="SQE21" s="662"/>
      <c r="SQF21" s="662"/>
      <c r="SQG21" s="662"/>
      <c r="SQH21" s="662"/>
      <c r="SQI21" s="662"/>
      <c r="SQJ21" s="662"/>
      <c r="SQK21" s="662"/>
      <c r="SQL21" s="662"/>
      <c r="SQM21" s="662"/>
      <c r="SQN21" s="662"/>
      <c r="SQO21" s="662"/>
      <c r="SQP21" s="662"/>
      <c r="SQQ21" s="662"/>
      <c r="SQR21" s="662"/>
      <c r="SQS21" s="662"/>
      <c r="SQT21" s="662"/>
      <c r="SQU21" s="662"/>
      <c r="SQV21" s="662"/>
      <c r="SQW21" s="662"/>
      <c r="SQX21" s="662"/>
      <c r="SQY21" s="662"/>
      <c r="SQZ21" s="662"/>
      <c r="SRA21" s="662"/>
      <c r="SRB21" s="662"/>
      <c r="SRC21" s="662"/>
      <c r="SRD21" s="662"/>
      <c r="SRE21" s="662"/>
      <c r="SRF21" s="662"/>
      <c r="SRG21" s="662"/>
      <c r="SRH21" s="662"/>
      <c r="SRI21" s="662"/>
      <c r="SRJ21" s="662"/>
      <c r="SRK21" s="662"/>
      <c r="SRL21" s="662"/>
      <c r="SRM21" s="662"/>
      <c r="SRN21" s="662"/>
      <c r="SRO21" s="662"/>
      <c r="SRP21" s="662"/>
      <c r="SRQ21" s="662"/>
      <c r="SRR21" s="662"/>
      <c r="SRS21" s="662"/>
      <c r="SRT21" s="662"/>
      <c r="SRU21" s="662"/>
      <c r="SRV21" s="662"/>
      <c r="SRW21" s="662"/>
      <c r="SRX21" s="662"/>
      <c r="SRY21" s="662"/>
      <c r="SRZ21" s="662"/>
      <c r="SSA21" s="662"/>
      <c r="SSB21" s="662"/>
      <c r="SSC21" s="662"/>
      <c r="SSD21" s="662"/>
      <c r="SSE21" s="662"/>
      <c r="SSF21" s="662"/>
      <c r="SSG21" s="662"/>
      <c r="SSH21" s="662"/>
      <c r="SSI21" s="662"/>
      <c r="SSJ21" s="662"/>
      <c r="SSK21" s="662"/>
      <c r="SSL21" s="662"/>
      <c r="SSM21" s="662"/>
      <c r="SSN21" s="662"/>
      <c r="SSO21" s="662"/>
      <c r="SSP21" s="662"/>
      <c r="SSQ21" s="662"/>
      <c r="SSR21" s="662"/>
      <c r="SSS21" s="662"/>
      <c r="SST21" s="662"/>
      <c r="SSU21" s="662"/>
      <c r="SSV21" s="662"/>
      <c r="SSW21" s="662"/>
      <c r="SSX21" s="662"/>
      <c r="SSY21" s="662"/>
      <c r="SSZ21" s="662"/>
      <c r="STA21" s="662"/>
      <c r="STB21" s="662"/>
      <c r="STC21" s="662"/>
      <c r="STD21" s="662"/>
      <c r="STE21" s="662"/>
      <c r="STF21" s="662"/>
      <c r="STG21" s="662"/>
      <c r="STH21" s="662"/>
      <c r="STI21" s="662"/>
      <c r="STJ21" s="662"/>
      <c r="STK21" s="662"/>
      <c r="STL21" s="662"/>
      <c r="STM21" s="662"/>
      <c r="STN21" s="662"/>
      <c r="STO21" s="662"/>
      <c r="STP21" s="662"/>
      <c r="STQ21" s="662"/>
      <c r="STR21" s="662"/>
      <c r="STS21" s="662"/>
      <c r="STT21" s="662"/>
      <c r="STU21" s="662"/>
      <c r="STV21" s="662"/>
      <c r="STW21" s="662"/>
      <c r="STX21" s="662"/>
      <c r="STY21" s="662"/>
      <c r="STZ21" s="662"/>
      <c r="SUA21" s="662"/>
      <c r="SUB21" s="662"/>
      <c r="SUC21" s="662"/>
      <c r="SUD21" s="662"/>
      <c r="SUE21" s="662"/>
      <c r="SUF21" s="662"/>
      <c r="SUG21" s="662"/>
      <c r="SUH21" s="662"/>
      <c r="SUI21" s="662"/>
      <c r="SUJ21" s="662"/>
      <c r="SUK21" s="662"/>
      <c r="SUL21" s="662"/>
      <c r="SUM21" s="662"/>
      <c r="SUN21" s="662"/>
      <c r="SUO21" s="662"/>
      <c r="SUP21" s="662"/>
      <c r="SUQ21" s="662"/>
      <c r="SUR21" s="662"/>
      <c r="SUS21" s="662"/>
      <c r="SUT21" s="662"/>
      <c r="SUU21" s="662"/>
      <c r="SUV21" s="662"/>
      <c r="SUW21" s="662"/>
      <c r="SUX21" s="662"/>
      <c r="SUY21" s="662"/>
      <c r="SUZ21" s="662"/>
      <c r="SVA21" s="662"/>
      <c r="SVB21" s="662"/>
      <c r="SVC21" s="662"/>
      <c r="SVD21" s="662"/>
      <c r="SVE21" s="662"/>
      <c r="SVF21" s="662"/>
      <c r="SVG21" s="662"/>
      <c r="SVH21" s="662"/>
      <c r="SVI21" s="662"/>
      <c r="SVJ21" s="662"/>
      <c r="SVK21" s="662"/>
      <c r="SVL21" s="662"/>
      <c r="SVM21" s="662"/>
      <c r="SVN21" s="662"/>
      <c r="SVO21" s="662"/>
      <c r="SVP21" s="662"/>
      <c r="SVQ21" s="662"/>
      <c r="SVR21" s="662"/>
      <c r="SVS21" s="662"/>
      <c r="SVT21" s="662"/>
      <c r="SVU21" s="662"/>
      <c r="SVV21" s="662"/>
      <c r="SVW21" s="662"/>
      <c r="SVX21" s="662"/>
      <c r="SVY21" s="662"/>
      <c r="SVZ21" s="662"/>
      <c r="SWA21" s="662"/>
      <c r="SWB21" s="662"/>
      <c r="SWC21" s="662"/>
      <c r="SWD21" s="662"/>
      <c r="SWE21" s="662"/>
      <c r="SWF21" s="662"/>
      <c r="SWG21" s="662"/>
      <c r="SWH21" s="662"/>
      <c r="SWI21" s="662"/>
      <c r="SWJ21" s="662"/>
      <c r="SWK21" s="662"/>
      <c r="SWL21" s="662"/>
      <c r="SWM21" s="662"/>
      <c r="SWN21" s="662"/>
      <c r="SWO21" s="662"/>
      <c r="SWP21" s="662"/>
      <c r="SWQ21" s="662"/>
      <c r="SWR21" s="662"/>
      <c r="SWS21" s="662"/>
      <c r="SWT21" s="662"/>
      <c r="SWU21" s="662"/>
      <c r="SWV21" s="662"/>
      <c r="SWW21" s="662"/>
      <c r="SWX21" s="662"/>
      <c r="SWY21" s="662"/>
      <c r="SWZ21" s="662"/>
      <c r="SXA21" s="662"/>
      <c r="SXB21" s="662"/>
      <c r="SXC21" s="662"/>
      <c r="SXD21" s="662"/>
      <c r="SXE21" s="662"/>
      <c r="SXF21" s="662"/>
      <c r="SXG21" s="662"/>
      <c r="SXH21" s="662"/>
      <c r="SXI21" s="662"/>
      <c r="SXJ21" s="662"/>
      <c r="SXK21" s="662"/>
      <c r="SXL21" s="662"/>
      <c r="SXM21" s="662"/>
      <c r="SXN21" s="662"/>
      <c r="SXO21" s="662"/>
      <c r="SXP21" s="662"/>
      <c r="SXQ21" s="662"/>
      <c r="SXR21" s="662"/>
      <c r="SXS21" s="662"/>
      <c r="SXT21" s="662"/>
      <c r="SXU21" s="662"/>
      <c r="SXV21" s="662"/>
      <c r="SXW21" s="662"/>
      <c r="SXX21" s="662"/>
      <c r="SXY21" s="662"/>
      <c r="SXZ21" s="662"/>
      <c r="SYA21" s="662"/>
      <c r="SYB21" s="662"/>
      <c r="SYC21" s="662"/>
      <c r="SYD21" s="662"/>
      <c r="SYE21" s="662"/>
      <c r="SYF21" s="662"/>
      <c r="SYG21" s="662"/>
      <c r="SYH21" s="662"/>
      <c r="SYI21" s="662"/>
      <c r="SYJ21" s="662"/>
      <c r="SYK21" s="662"/>
      <c r="SYL21" s="662"/>
      <c r="SYM21" s="662"/>
      <c r="SYN21" s="662"/>
      <c r="SYO21" s="662"/>
      <c r="SYP21" s="662"/>
      <c r="SYQ21" s="662"/>
      <c r="SYR21" s="662"/>
      <c r="SYS21" s="662"/>
      <c r="SYT21" s="662"/>
      <c r="SYU21" s="662"/>
      <c r="SYV21" s="662"/>
      <c r="SYW21" s="662"/>
      <c r="SYX21" s="662"/>
      <c r="SYY21" s="662"/>
      <c r="SYZ21" s="662"/>
      <c r="SZA21" s="662"/>
      <c r="SZB21" s="662"/>
      <c r="SZC21" s="662"/>
      <c r="SZD21" s="662"/>
      <c r="SZE21" s="662"/>
      <c r="SZF21" s="662"/>
      <c r="SZG21" s="662"/>
      <c r="SZH21" s="662"/>
      <c r="SZI21" s="662"/>
      <c r="SZJ21" s="662"/>
      <c r="SZK21" s="662"/>
      <c r="SZL21" s="662"/>
      <c r="SZM21" s="662"/>
      <c r="SZN21" s="662"/>
      <c r="SZO21" s="662"/>
      <c r="SZP21" s="662"/>
      <c r="SZQ21" s="662"/>
      <c r="SZR21" s="662"/>
      <c r="SZS21" s="662"/>
      <c r="SZT21" s="662"/>
      <c r="SZU21" s="662"/>
      <c r="SZV21" s="662"/>
      <c r="SZW21" s="662"/>
      <c r="SZX21" s="662"/>
      <c r="SZY21" s="662"/>
      <c r="SZZ21" s="662"/>
      <c r="TAA21" s="662"/>
      <c r="TAB21" s="662"/>
      <c r="TAC21" s="662"/>
      <c r="TAD21" s="662"/>
      <c r="TAE21" s="662"/>
      <c r="TAF21" s="662"/>
      <c r="TAG21" s="662"/>
      <c r="TAH21" s="662"/>
      <c r="TAI21" s="662"/>
      <c r="TAJ21" s="662"/>
      <c r="TAK21" s="662"/>
      <c r="TAL21" s="662"/>
      <c r="TAM21" s="662"/>
      <c r="TAN21" s="662"/>
      <c r="TAO21" s="662"/>
      <c r="TAP21" s="662"/>
      <c r="TAQ21" s="662"/>
      <c r="TAR21" s="662"/>
      <c r="TAS21" s="662"/>
      <c r="TAT21" s="662"/>
      <c r="TAU21" s="662"/>
      <c r="TAV21" s="662"/>
      <c r="TAW21" s="662"/>
      <c r="TAX21" s="662"/>
      <c r="TAY21" s="662"/>
      <c r="TAZ21" s="662"/>
      <c r="TBA21" s="662"/>
      <c r="TBB21" s="662"/>
      <c r="TBC21" s="662"/>
      <c r="TBD21" s="662"/>
      <c r="TBE21" s="662"/>
      <c r="TBF21" s="662"/>
      <c r="TBG21" s="662"/>
      <c r="TBH21" s="662"/>
      <c r="TBI21" s="662"/>
      <c r="TBJ21" s="662"/>
      <c r="TBK21" s="662"/>
      <c r="TBL21" s="662"/>
      <c r="TBM21" s="662"/>
      <c r="TBN21" s="662"/>
      <c r="TBO21" s="662"/>
      <c r="TBP21" s="662"/>
      <c r="TBQ21" s="662"/>
      <c r="TBR21" s="662"/>
      <c r="TBS21" s="662"/>
      <c r="TBT21" s="662"/>
      <c r="TBU21" s="662"/>
      <c r="TBV21" s="662"/>
      <c r="TBW21" s="662"/>
      <c r="TBX21" s="662"/>
      <c r="TBY21" s="662"/>
      <c r="TBZ21" s="662"/>
      <c r="TCA21" s="662"/>
      <c r="TCB21" s="662"/>
      <c r="TCC21" s="662"/>
      <c r="TCD21" s="662"/>
      <c r="TCE21" s="662"/>
      <c r="TCF21" s="662"/>
      <c r="TCG21" s="662"/>
      <c r="TCH21" s="662"/>
      <c r="TCI21" s="662"/>
      <c r="TCJ21" s="662"/>
      <c r="TCK21" s="662"/>
      <c r="TCL21" s="662"/>
      <c r="TCM21" s="662"/>
      <c r="TCN21" s="662"/>
      <c r="TCO21" s="662"/>
      <c r="TCP21" s="662"/>
      <c r="TCQ21" s="662"/>
      <c r="TCR21" s="662"/>
      <c r="TCS21" s="662"/>
      <c r="TCT21" s="662"/>
      <c r="TCU21" s="662"/>
      <c r="TCV21" s="662"/>
      <c r="TCW21" s="662"/>
      <c r="TCX21" s="662"/>
      <c r="TCY21" s="662"/>
      <c r="TCZ21" s="662"/>
      <c r="TDA21" s="662"/>
      <c r="TDB21" s="662"/>
      <c r="TDC21" s="662"/>
      <c r="TDD21" s="662"/>
      <c r="TDE21" s="662"/>
      <c r="TDF21" s="662"/>
      <c r="TDG21" s="662"/>
      <c r="TDH21" s="662"/>
      <c r="TDI21" s="662"/>
      <c r="TDJ21" s="662"/>
      <c r="TDK21" s="662"/>
      <c r="TDL21" s="662"/>
      <c r="TDM21" s="662"/>
      <c r="TDN21" s="662"/>
      <c r="TDO21" s="662"/>
      <c r="TDP21" s="662"/>
      <c r="TDQ21" s="662"/>
      <c r="TDR21" s="662"/>
      <c r="TDS21" s="662"/>
      <c r="TDT21" s="662"/>
      <c r="TDU21" s="662"/>
      <c r="TDV21" s="662"/>
      <c r="TDW21" s="662"/>
      <c r="TDX21" s="662"/>
      <c r="TDY21" s="662"/>
      <c r="TDZ21" s="662"/>
      <c r="TEA21" s="662"/>
      <c r="TEB21" s="662"/>
      <c r="TEC21" s="662"/>
      <c r="TED21" s="662"/>
      <c r="TEE21" s="662"/>
      <c r="TEF21" s="662"/>
      <c r="TEG21" s="662"/>
      <c r="TEH21" s="662"/>
      <c r="TEI21" s="662"/>
      <c r="TEJ21" s="662"/>
      <c r="TEK21" s="662"/>
      <c r="TEL21" s="662"/>
      <c r="TEM21" s="662"/>
      <c r="TEN21" s="662"/>
      <c r="TEO21" s="662"/>
      <c r="TEP21" s="662"/>
      <c r="TEQ21" s="662"/>
      <c r="TER21" s="662"/>
      <c r="TES21" s="662"/>
      <c r="TET21" s="662"/>
      <c r="TEU21" s="662"/>
      <c r="TEV21" s="662"/>
      <c r="TEW21" s="662"/>
      <c r="TEX21" s="662"/>
      <c r="TEY21" s="662"/>
      <c r="TEZ21" s="662"/>
      <c r="TFA21" s="662"/>
      <c r="TFB21" s="662"/>
      <c r="TFC21" s="662"/>
      <c r="TFD21" s="662"/>
      <c r="TFE21" s="662"/>
      <c r="TFF21" s="662"/>
      <c r="TFG21" s="662"/>
      <c r="TFH21" s="662"/>
      <c r="TFI21" s="662"/>
      <c r="TFJ21" s="662"/>
      <c r="TFK21" s="662"/>
      <c r="TFL21" s="662"/>
      <c r="TFM21" s="662"/>
      <c r="TFN21" s="662"/>
      <c r="TFO21" s="662"/>
      <c r="TFP21" s="662"/>
      <c r="TFQ21" s="662"/>
      <c r="TFR21" s="662"/>
      <c r="TFS21" s="662"/>
      <c r="TFT21" s="662"/>
      <c r="TFU21" s="662"/>
      <c r="TFV21" s="662"/>
      <c r="TFW21" s="662"/>
      <c r="TFX21" s="662"/>
      <c r="TFY21" s="662"/>
      <c r="TFZ21" s="662"/>
      <c r="TGA21" s="662"/>
      <c r="TGB21" s="662"/>
      <c r="TGC21" s="662"/>
      <c r="TGD21" s="662"/>
      <c r="TGE21" s="662"/>
      <c r="TGF21" s="662"/>
      <c r="TGG21" s="662"/>
      <c r="TGH21" s="662"/>
      <c r="TGI21" s="662"/>
      <c r="TGJ21" s="662"/>
      <c r="TGK21" s="662"/>
      <c r="TGL21" s="662"/>
      <c r="TGM21" s="662"/>
      <c r="TGN21" s="662"/>
      <c r="TGO21" s="662"/>
      <c r="TGP21" s="662"/>
      <c r="TGQ21" s="662"/>
      <c r="TGR21" s="662"/>
      <c r="TGS21" s="662"/>
      <c r="TGT21" s="662"/>
      <c r="TGU21" s="662"/>
      <c r="TGV21" s="662"/>
      <c r="TGW21" s="662"/>
      <c r="TGX21" s="662"/>
      <c r="TGY21" s="662"/>
      <c r="TGZ21" s="662"/>
      <c r="THA21" s="662"/>
      <c r="THB21" s="662"/>
      <c r="THC21" s="662"/>
      <c r="THD21" s="662"/>
      <c r="THE21" s="662"/>
      <c r="THF21" s="662"/>
      <c r="THG21" s="662"/>
      <c r="THH21" s="662"/>
      <c r="THI21" s="662"/>
      <c r="THJ21" s="662"/>
      <c r="THK21" s="662"/>
      <c r="THL21" s="662"/>
      <c r="THM21" s="662"/>
      <c r="THN21" s="662"/>
      <c r="THO21" s="662"/>
      <c r="THP21" s="662"/>
      <c r="THQ21" s="662"/>
      <c r="THR21" s="662"/>
      <c r="THS21" s="662"/>
      <c r="THT21" s="662"/>
      <c r="THU21" s="662"/>
      <c r="THV21" s="662"/>
      <c r="THW21" s="662"/>
      <c r="THX21" s="662"/>
      <c r="THY21" s="662"/>
      <c r="THZ21" s="662"/>
      <c r="TIA21" s="662"/>
      <c r="TIB21" s="662"/>
      <c r="TIC21" s="662"/>
      <c r="TID21" s="662"/>
      <c r="TIE21" s="662"/>
      <c r="TIF21" s="662"/>
      <c r="TIG21" s="662"/>
      <c r="TIH21" s="662"/>
      <c r="TII21" s="662"/>
      <c r="TIJ21" s="662"/>
      <c r="TIK21" s="662"/>
      <c r="TIL21" s="662"/>
      <c r="TIM21" s="662"/>
      <c r="TIN21" s="662"/>
      <c r="TIO21" s="662"/>
      <c r="TIP21" s="662"/>
      <c r="TIQ21" s="662"/>
      <c r="TIR21" s="662"/>
      <c r="TIS21" s="662"/>
      <c r="TIT21" s="662"/>
      <c r="TIU21" s="662"/>
      <c r="TIV21" s="662"/>
      <c r="TIW21" s="662"/>
      <c r="TIX21" s="662"/>
      <c r="TIY21" s="662"/>
      <c r="TIZ21" s="662"/>
      <c r="TJA21" s="662"/>
      <c r="TJB21" s="662"/>
      <c r="TJC21" s="662"/>
      <c r="TJD21" s="662"/>
      <c r="TJE21" s="662"/>
      <c r="TJF21" s="662"/>
      <c r="TJG21" s="662"/>
      <c r="TJH21" s="662"/>
      <c r="TJI21" s="662"/>
      <c r="TJJ21" s="662"/>
      <c r="TJK21" s="662"/>
      <c r="TJL21" s="662"/>
      <c r="TJM21" s="662"/>
      <c r="TJN21" s="662"/>
      <c r="TJO21" s="662"/>
      <c r="TJP21" s="662"/>
      <c r="TJQ21" s="662"/>
      <c r="TJR21" s="662"/>
      <c r="TJS21" s="662"/>
      <c r="TJT21" s="662"/>
      <c r="TJU21" s="662"/>
      <c r="TJV21" s="662"/>
      <c r="TJW21" s="662"/>
      <c r="TJX21" s="662"/>
      <c r="TJY21" s="662"/>
      <c r="TJZ21" s="662"/>
      <c r="TKA21" s="662"/>
      <c r="TKB21" s="662"/>
      <c r="TKC21" s="662"/>
      <c r="TKD21" s="662"/>
      <c r="TKE21" s="662"/>
      <c r="TKF21" s="662"/>
      <c r="TKG21" s="662"/>
      <c r="TKH21" s="662"/>
      <c r="TKI21" s="662"/>
      <c r="TKJ21" s="662"/>
      <c r="TKK21" s="662"/>
      <c r="TKL21" s="662"/>
      <c r="TKM21" s="662"/>
      <c r="TKN21" s="662"/>
      <c r="TKO21" s="662"/>
      <c r="TKP21" s="662"/>
      <c r="TKQ21" s="662"/>
      <c r="TKR21" s="662"/>
      <c r="TKS21" s="662"/>
      <c r="TKT21" s="662"/>
      <c r="TKU21" s="662"/>
      <c r="TKV21" s="662"/>
      <c r="TKW21" s="662"/>
      <c r="TKX21" s="662"/>
      <c r="TKY21" s="662"/>
      <c r="TKZ21" s="662"/>
      <c r="TLA21" s="662"/>
      <c r="TLB21" s="662"/>
      <c r="TLC21" s="662"/>
      <c r="TLD21" s="662"/>
      <c r="TLE21" s="662"/>
      <c r="TLF21" s="662"/>
      <c r="TLG21" s="662"/>
      <c r="TLH21" s="662"/>
      <c r="TLI21" s="662"/>
      <c r="TLJ21" s="662"/>
      <c r="TLK21" s="662"/>
      <c r="TLL21" s="662"/>
      <c r="TLM21" s="662"/>
      <c r="TLN21" s="662"/>
      <c r="TLO21" s="662"/>
      <c r="TLP21" s="662"/>
      <c r="TLQ21" s="662"/>
      <c r="TLR21" s="662"/>
      <c r="TLS21" s="662"/>
      <c r="TLT21" s="662"/>
      <c r="TLU21" s="662"/>
      <c r="TLV21" s="662"/>
      <c r="TLW21" s="662"/>
      <c r="TLX21" s="662"/>
      <c r="TLY21" s="662"/>
      <c r="TLZ21" s="662"/>
      <c r="TMA21" s="662"/>
      <c r="TMB21" s="662"/>
      <c r="TMC21" s="662"/>
      <c r="TMD21" s="662"/>
      <c r="TME21" s="662"/>
      <c r="TMF21" s="662"/>
      <c r="TMG21" s="662"/>
      <c r="TMH21" s="662"/>
      <c r="TMI21" s="662"/>
      <c r="TMJ21" s="662"/>
      <c r="TMK21" s="662"/>
      <c r="TML21" s="662"/>
      <c r="TMM21" s="662"/>
      <c r="TMN21" s="662"/>
      <c r="TMO21" s="662"/>
      <c r="TMP21" s="662"/>
      <c r="TMQ21" s="662"/>
      <c r="TMR21" s="662"/>
      <c r="TMS21" s="662"/>
      <c r="TMT21" s="662"/>
      <c r="TMU21" s="662"/>
      <c r="TMV21" s="662"/>
      <c r="TMW21" s="662"/>
      <c r="TMX21" s="662"/>
      <c r="TMY21" s="662"/>
      <c r="TMZ21" s="662"/>
      <c r="TNA21" s="662"/>
      <c r="TNB21" s="662"/>
      <c r="TNC21" s="662"/>
      <c r="TND21" s="662"/>
      <c r="TNE21" s="662"/>
      <c r="TNF21" s="662"/>
      <c r="TNG21" s="662"/>
      <c r="TNH21" s="662"/>
      <c r="TNI21" s="662"/>
      <c r="TNJ21" s="662"/>
      <c r="TNK21" s="662"/>
      <c r="TNL21" s="662"/>
      <c r="TNM21" s="662"/>
      <c r="TNN21" s="662"/>
      <c r="TNO21" s="662"/>
      <c r="TNP21" s="662"/>
      <c r="TNQ21" s="662"/>
      <c r="TNR21" s="662"/>
      <c r="TNS21" s="662"/>
      <c r="TNT21" s="662"/>
      <c r="TNU21" s="662"/>
      <c r="TNV21" s="662"/>
      <c r="TNW21" s="662"/>
      <c r="TNX21" s="662"/>
      <c r="TNY21" s="662"/>
      <c r="TNZ21" s="662"/>
      <c r="TOA21" s="662"/>
      <c r="TOB21" s="662"/>
      <c r="TOC21" s="662"/>
      <c r="TOD21" s="662"/>
      <c r="TOE21" s="662"/>
      <c r="TOF21" s="662"/>
      <c r="TOG21" s="662"/>
      <c r="TOH21" s="662"/>
      <c r="TOI21" s="662"/>
      <c r="TOJ21" s="662"/>
      <c r="TOK21" s="662"/>
      <c r="TOL21" s="662"/>
      <c r="TOM21" s="662"/>
      <c r="TON21" s="662"/>
      <c r="TOO21" s="662"/>
      <c r="TOP21" s="662"/>
      <c r="TOQ21" s="662"/>
      <c r="TOR21" s="662"/>
      <c r="TOS21" s="662"/>
      <c r="TOT21" s="662"/>
      <c r="TOU21" s="662"/>
      <c r="TOV21" s="662"/>
      <c r="TOW21" s="662"/>
      <c r="TOX21" s="662"/>
      <c r="TOY21" s="662"/>
      <c r="TOZ21" s="662"/>
      <c r="TPA21" s="662"/>
      <c r="TPB21" s="662"/>
      <c r="TPC21" s="662"/>
      <c r="TPD21" s="662"/>
      <c r="TPE21" s="662"/>
      <c r="TPF21" s="662"/>
      <c r="TPG21" s="662"/>
      <c r="TPH21" s="662"/>
      <c r="TPI21" s="662"/>
      <c r="TPJ21" s="662"/>
      <c r="TPK21" s="662"/>
      <c r="TPL21" s="662"/>
      <c r="TPM21" s="662"/>
      <c r="TPN21" s="662"/>
      <c r="TPO21" s="662"/>
      <c r="TPP21" s="662"/>
      <c r="TPQ21" s="662"/>
      <c r="TPR21" s="662"/>
      <c r="TPS21" s="662"/>
      <c r="TPT21" s="662"/>
      <c r="TPU21" s="662"/>
      <c r="TPV21" s="662"/>
      <c r="TPW21" s="662"/>
      <c r="TPX21" s="662"/>
      <c r="TPY21" s="662"/>
      <c r="TPZ21" s="662"/>
      <c r="TQA21" s="662"/>
      <c r="TQB21" s="662"/>
      <c r="TQC21" s="662"/>
      <c r="TQD21" s="662"/>
      <c r="TQE21" s="662"/>
      <c r="TQF21" s="662"/>
      <c r="TQG21" s="662"/>
      <c r="TQH21" s="662"/>
      <c r="TQI21" s="662"/>
      <c r="TQJ21" s="662"/>
      <c r="TQK21" s="662"/>
      <c r="TQL21" s="662"/>
      <c r="TQM21" s="662"/>
      <c r="TQN21" s="662"/>
      <c r="TQO21" s="662"/>
      <c r="TQP21" s="662"/>
      <c r="TQQ21" s="662"/>
      <c r="TQR21" s="662"/>
      <c r="TQS21" s="662"/>
      <c r="TQT21" s="662"/>
      <c r="TQU21" s="662"/>
      <c r="TQV21" s="662"/>
      <c r="TQW21" s="662"/>
      <c r="TQX21" s="662"/>
      <c r="TQY21" s="662"/>
      <c r="TQZ21" s="662"/>
      <c r="TRA21" s="662"/>
      <c r="TRB21" s="662"/>
      <c r="TRC21" s="662"/>
      <c r="TRD21" s="662"/>
      <c r="TRE21" s="662"/>
      <c r="TRF21" s="662"/>
      <c r="TRG21" s="662"/>
      <c r="TRH21" s="662"/>
      <c r="TRI21" s="662"/>
      <c r="TRJ21" s="662"/>
      <c r="TRK21" s="662"/>
      <c r="TRL21" s="662"/>
      <c r="TRM21" s="662"/>
      <c r="TRN21" s="662"/>
      <c r="TRO21" s="662"/>
      <c r="TRP21" s="662"/>
      <c r="TRQ21" s="662"/>
      <c r="TRR21" s="662"/>
      <c r="TRS21" s="662"/>
      <c r="TRT21" s="662"/>
      <c r="TRU21" s="662"/>
      <c r="TRV21" s="662"/>
      <c r="TRW21" s="662"/>
      <c r="TRX21" s="662"/>
      <c r="TRY21" s="662"/>
      <c r="TRZ21" s="662"/>
      <c r="TSA21" s="662"/>
      <c r="TSB21" s="662"/>
      <c r="TSC21" s="662"/>
      <c r="TSD21" s="662"/>
      <c r="TSE21" s="662"/>
      <c r="TSF21" s="662"/>
      <c r="TSG21" s="662"/>
      <c r="TSH21" s="662"/>
      <c r="TSI21" s="662"/>
      <c r="TSJ21" s="662"/>
      <c r="TSK21" s="662"/>
      <c r="TSL21" s="662"/>
      <c r="TSM21" s="662"/>
      <c r="TSN21" s="662"/>
      <c r="TSO21" s="662"/>
      <c r="TSP21" s="662"/>
      <c r="TSQ21" s="662"/>
      <c r="TSR21" s="662"/>
      <c r="TSS21" s="662"/>
      <c r="TST21" s="662"/>
      <c r="TSU21" s="662"/>
      <c r="TSV21" s="662"/>
      <c r="TSW21" s="662"/>
      <c r="TSX21" s="662"/>
      <c r="TSY21" s="662"/>
      <c r="TSZ21" s="662"/>
      <c r="TTA21" s="662"/>
      <c r="TTB21" s="662"/>
      <c r="TTC21" s="662"/>
      <c r="TTD21" s="662"/>
      <c r="TTE21" s="662"/>
      <c r="TTF21" s="662"/>
      <c r="TTG21" s="662"/>
      <c r="TTH21" s="662"/>
      <c r="TTI21" s="662"/>
      <c r="TTJ21" s="662"/>
      <c r="TTK21" s="662"/>
      <c r="TTL21" s="662"/>
      <c r="TTM21" s="662"/>
      <c r="TTN21" s="662"/>
      <c r="TTO21" s="662"/>
      <c r="TTP21" s="662"/>
      <c r="TTQ21" s="662"/>
      <c r="TTR21" s="662"/>
      <c r="TTS21" s="662"/>
      <c r="TTT21" s="662"/>
      <c r="TTU21" s="662"/>
      <c r="TTV21" s="662"/>
      <c r="TTW21" s="662"/>
      <c r="TTX21" s="662"/>
      <c r="TTY21" s="662"/>
      <c r="TTZ21" s="662"/>
      <c r="TUA21" s="662"/>
      <c r="TUB21" s="662"/>
      <c r="TUC21" s="662"/>
      <c r="TUD21" s="662"/>
      <c r="TUE21" s="662"/>
      <c r="TUF21" s="662"/>
      <c r="TUG21" s="662"/>
      <c r="TUH21" s="662"/>
      <c r="TUI21" s="662"/>
      <c r="TUJ21" s="662"/>
      <c r="TUK21" s="662"/>
      <c r="TUL21" s="662"/>
      <c r="TUM21" s="662"/>
      <c r="TUN21" s="662"/>
      <c r="TUO21" s="662"/>
      <c r="TUP21" s="662"/>
      <c r="TUQ21" s="662"/>
      <c r="TUR21" s="662"/>
      <c r="TUS21" s="662"/>
      <c r="TUT21" s="662"/>
      <c r="TUU21" s="662"/>
      <c r="TUV21" s="662"/>
      <c r="TUW21" s="662"/>
      <c r="TUX21" s="662"/>
      <c r="TUY21" s="662"/>
      <c r="TUZ21" s="662"/>
      <c r="TVA21" s="662"/>
      <c r="TVB21" s="662"/>
      <c r="TVC21" s="662"/>
      <c r="TVD21" s="662"/>
      <c r="TVE21" s="662"/>
      <c r="TVF21" s="662"/>
      <c r="TVG21" s="662"/>
      <c r="TVH21" s="662"/>
      <c r="TVI21" s="662"/>
      <c r="TVJ21" s="662"/>
      <c r="TVK21" s="662"/>
      <c r="TVL21" s="662"/>
      <c r="TVM21" s="662"/>
      <c r="TVN21" s="662"/>
      <c r="TVO21" s="662"/>
      <c r="TVP21" s="662"/>
      <c r="TVQ21" s="662"/>
      <c r="TVR21" s="662"/>
      <c r="TVS21" s="662"/>
      <c r="TVT21" s="662"/>
      <c r="TVU21" s="662"/>
      <c r="TVV21" s="662"/>
      <c r="TVW21" s="662"/>
      <c r="TVX21" s="662"/>
      <c r="TVY21" s="662"/>
      <c r="TVZ21" s="662"/>
      <c r="TWA21" s="662"/>
      <c r="TWB21" s="662"/>
      <c r="TWC21" s="662"/>
      <c r="TWD21" s="662"/>
      <c r="TWE21" s="662"/>
      <c r="TWF21" s="662"/>
      <c r="TWG21" s="662"/>
      <c r="TWH21" s="662"/>
      <c r="TWI21" s="662"/>
      <c r="TWJ21" s="662"/>
      <c r="TWK21" s="662"/>
      <c r="TWL21" s="662"/>
      <c r="TWM21" s="662"/>
      <c r="TWN21" s="662"/>
      <c r="TWO21" s="662"/>
      <c r="TWP21" s="662"/>
      <c r="TWQ21" s="662"/>
      <c r="TWR21" s="662"/>
      <c r="TWS21" s="662"/>
      <c r="TWT21" s="662"/>
      <c r="TWU21" s="662"/>
      <c r="TWV21" s="662"/>
      <c r="TWW21" s="662"/>
      <c r="TWX21" s="662"/>
      <c r="TWY21" s="662"/>
      <c r="TWZ21" s="662"/>
      <c r="TXA21" s="662"/>
      <c r="TXB21" s="662"/>
      <c r="TXC21" s="662"/>
      <c r="TXD21" s="662"/>
      <c r="TXE21" s="662"/>
      <c r="TXF21" s="662"/>
      <c r="TXG21" s="662"/>
      <c r="TXH21" s="662"/>
      <c r="TXI21" s="662"/>
      <c r="TXJ21" s="662"/>
      <c r="TXK21" s="662"/>
      <c r="TXL21" s="662"/>
      <c r="TXM21" s="662"/>
      <c r="TXN21" s="662"/>
      <c r="TXO21" s="662"/>
      <c r="TXP21" s="662"/>
      <c r="TXQ21" s="662"/>
      <c r="TXR21" s="662"/>
      <c r="TXS21" s="662"/>
      <c r="TXT21" s="662"/>
      <c r="TXU21" s="662"/>
      <c r="TXV21" s="662"/>
      <c r="TXW21" s="662"/>
      <c r="TXX21" s="662"/>
      <c r="TXY21" s="662"/>
      <c r="TXZ21" s="662"/>
      <c r="TYA21" s="662"/>
      <c r="TYB21" s="662"/>
      <c r="TYC21" s="662"/>
      <c r="TYD21" s="662"/>
      <c r="TYE21" s="662"/>
      <c r="TYF21" s="662"/>
      <c r="TYG21" s="662"/>
      <c r="TYH21" s="662"/>
      <c r="TYI21" s="662"/>
      <c r="TYJ21" s="662"/>
      <c r="TYK21" s="662"/>
      <c r="TYL21" s="662"/>
      <c r="TYM21" s="662"/>
      <c r="TYN21" s="662"/>
      <c r="TYO21" s="662"/>
      <c r="TYP21" s="662"/>
      <c r="TYQ21" s="662"/>
      <c r="TYR21" s="662"/>
      <c r="TYS21" s="662"/>
      <c r="TYT21" s="662"/>
      <c r="TYU21" s="662"/>
      <c r="TYV21" s="662"/>
      <c r="TYW21" s="662"/>
      <c r="TYX21" s="662"/>
      <c r="TYY21" s="662"/>
      <c r="TYZ21" s="662"/>
      <c r="TZA21" s="662"/>
      <c r="TZB21" s="662"/>
      <c r="TZC21" s="662"/>
      <c r="TZD21" s="662"/>
      <c r="TZE21" s="662"/>
      <c r="TZF21" s="662"/>
      <c r="TZG21" s="662"/>
      <c r="TZH21" s="662"/>
      <c r="TZI21" s="662"/>
      <c r="TZJ21" s="662"/>
      <c r="TZK21" s="662"/>
      <c r="TZL21" s="662"/>
      <c r="TZM21" s="662"/>
      <c r="TZN21" s="662"/>
      <c r="TZO21" s="662"/>
      <c r="TZP21" s="662"/>
      <c r="TZQ21" s="662"/>
      <c r="TZR21" s="662"/>
      <c r="TZS21" s="662"/>
      <c r="TZT21" s="662"/>
      <c r="TZU21" s="662"/>
      <c r="TZV21" s="662"/>
      <c r="TZW21" s="662"/>
      <c r="TZX21" s="662"/>
      <c r="TZY21" s="662"/>
      <c r="TZZ21" s="662"/>
      <c r="UAA21" s="662"/>
      <c r="UAB21" s="662"/>
      <c r="UAC21" s="662"/>
      <c r="UAD21" s="662"/>
      <c r="UAE21" s="662"/>
      <c r="UAF21" s="662"/>
      <c r="UAG21" s="662"/>
      <c r="UAH21" s="662"/>
      <c r="UAI21" s="662"/>
      <c r="UAJ21" s="662"/>
      <c r="UAK21" s="662"/>
      <c r="UAL21" s="662"/>
      <c r="UAM21" s="662"/>
      <c r="UAN21" s="662"/>
      <c r="UAO21" s="662"/>
      <c r="UAP21" s="662"/>
      <c r="UAQ21" s="662"/>
      <c r="UAR21" s="662"/>
      <c r="UAS21" s="662"/>
      <c r="UAT21" s="662"/>
      <c r="UAU21" s="662"/>
      <c r="UAV21" s="662"/>
      <c r="UAW21" s="662"/>
      <c r="UAX21" s="662"/>
      <c r="UAY21" s="662"/>
      <c r="UAZ21" s="662"/>
      <c r="UBA21" s="662"/>
      <c r="UBB21" s="662"/>
      <c r="UBC21" s="662"/>
      <c r="UBD21" s="662"/>
      <c r="UBE21" s="662"/>
      <c r="UBF21" s="662"/>
      <c r="UBG21" s="662"/>
      <c r="UBH21" s="662"/>
      <c r="UBI21" s="662"/>
      <c r="UBJ21" s="662"/>
      <c r="UBK21" s="662"/>
      <c r="UBL21" s="662"/>
      <c r="UBM21" s="662"/>
      <c r="UBN21" s="662"/>
      <c r="UBO21" s="662"/>
      <c r="UBP21" s="662"/>
      <c r="UBQ21" s="662"/>
      <c r="UBR21" s="662"/>
      <c r="UBS21" s="662"/>
      <c r="UBT21" s="662"/>
      <c r="UBU21" s="662"/>
      <c r="UBV21" s="662"/>
      <c r="UBW21" s="662"/>
      <c r="UBX21" s="662"/>
      <c r="UBY21" s="662"/>
      <c r="UBZ21" s="662"/>
      <c r="UCA21" s="662"/>
      <c r="UCB21" s="662"/>
      <c r="UCC21" s="662"/>
      <c r="UCD21" s="662"/>
      <c r="UCE21" s="662"/>
      <c r="UCF21" s="662"/>
      <c r="UCG21" s="662"/>
      <c r="UCH21" s="662"/>
      <c r="UCI21" s="662"/>
      <c r="UCJ21" s="662"/>
      <c r="UCK21" s="662"/>
      <c r="UCL21" s="662"/>
      <c r="UCM21" s="662"/>
      <c r="UCN21" s="662"/>
      <c r="UCO21" s="662"/>
      <c r="UCP21" s="662"/>
      <c r="UCQ21" s="662"/>
      <c r="UCR21" s="662"/>
      <c r="UCS21" s="662"/>
      <c r="UCT21" s="662"/>
      <c r="UCU21" s="662"/>
      <c r="UCV21" s="662"/>
      <c r="UCW21" s="662"/>
      <c r="UCX21" s="662"/>
      <c r="UCY21" s="662"/>
      <c r="UCZ21" s="662"/>
      <c r="UDA21" s="662"/>
      <c r="UDB21" s="662"/>
      <c r="UDC21" s="662"/>
      <c r="UDD21" s="662"/>
      <c r="UDE21" s="662"/>
      <c r="UDF21" s="662"/>
      <c r="UDG21" s="662"/>
      <c r="UDH21" s="662"/>
      <c r="UDI21" s="662"/>
      <c r="UDJ21" s="662"/>
      <c r="UDK21" s="662"/>
      <c r="UDL21" s="662"/>
      <c r="UDM21" s="662"/>
      <c r="UDN21" s="662"/>
      <c r="UDO21" s="662"/>
      <c r="UDP21" s="662"/>
      <c r="UDQ21" s="662"/>
      <c r="UDR21" s="662"/>
      <c r="UDS21" s="662"/>
      <c r="UDT21" s="662"/>
      <c r="UDU21" s="662"/>
      <c r="UDV21" s="662"/>
      <c r="UDW21" s="662"/>
      <c r="UDX21" s="662"/>
      <c r="UDY21" s="662"/>
      <c r="UDZ21" s="662"/>
      <c r="UEA21" s="662"/>
      <c r="UEB21" s="662"/>
      <c r="UEC21" s="662"/>
      <c r="UED21" s="662"/>
      <c r="UEE21" s="662"/>
      <c r="UEF21" s="662"/>
      <c r="UEG21" s="662"/>
      <c r="UEH21" s="662"/>
      <c r="UEI21" s="662"/>
      <c r="UEJ21" s="662"/>
      <c r="UEK21" s="662"/>
      <c r="UEL21" s="662"/>
      <c r="UEM21" s="662"/>
      <c r="UEN21" s="662"/>
      <c r="UEO21" s="662"/>
      <c r="UEP21" s="662"/>
      <c r="UEQ21" s="662"/>
      <c r="UER21" s="662"/>
      <c r="UES21" s="662"/>
      <c r="UET21" s="662"/>
      <c r="UEU21" s="662"/>
      <c r="UEV21" s="662"/>
      <c r="UEW21" s="662"/>
      <c r="UEX21" s="662"/>
      <c r="UEY21" s="662"/>
      <c r="UEZ21" s="662"/>
      <c r="UFA21" s="662"/>
      <c r="UFB21" s="662"/>
      <c r="UFC21" s="662"/>
      <c r="UFD21" s="662"/>
      <c r="UFE21" s="662"/>
      <c r="UFF21" s="662"/>
      <c r="UFG21" s="662"/>
      <c r="UFH21" s="662"/>
      <c r="UFI21" s="662"/>
      <c r="UFJ21" s="662"/>
      <c r="UFK21" s="662"/>
      <c r="UFL21" s="662"/>
      <c r="UFM21" s="662"/>
      <c r="UFN21" s="662"/>
      <c r="UFO21" s="662"/>
      <c r="UFP21" s="662"/>
      <c r="UFQ21" s="662"/>
      <c r="UFR21" s="662"/>
      <c r="UFS21" s="662"/>
      <c r="UFT21" s="662"/>
      <c r="UFU21" s="662"/>
      <c r="UFV21" s="662"/>
      <c r="UFW21" s="662"/>
      <c r="UFX21" s="662"/>
      <c r="UFY21" s="662"/>
      <c r="UFZ21" s="662"/>
      <c r="UGA21" s="662"/>
      <c r="UGB21" s="662"/>
      <c r="UGC21" s="662"/>
      <c r="UGD21" s="662"/>
      <c r="UGE21" s="662"/>
      <c r="UGF21" s="662"/>
      <c r="UGG21" s="662"/>
      <c r="UGH21" s="662"/>
      <c r="UGI21" s="662"/>
      <c r="UGJ21" s="662"/>
      <c r="UGK21" s="662"/>
      <c r="UGL21" s="662"/>
      <c r="UGM21" s="662"/>
      <c r="UGN21" s="662"/>
      <c r="UGO21" s="662"/>
      <c r="UGP21" s="662"/>
      <c r="UGQ21" s="662"/>
      <c r="UGR21" s="662"/>
      <c r="UGS21" s="662"/>
      <c r="UGT21" s="662"/>
      <c r="UGU21" s="662"/>
      <c r="UGV21" s="662"/>
      <c r="UGW21" s="662"/>
      <c r="UGX21" s="662"/>
      <c r="UGY21" s="662"/>
      <c r="UGZ21" s="662"/>
      <c r="UHA21" s="662"/>
      <c r="UHB21" s="662"/>
      <c r="UHC21" s="662"/>
      <c r="UHD21" s="662"/>
      <c r="UHE21" s="662"/>
      <c r="UHF21" s="662"/>
      <c r="UHG21" s="662"/>
      <c r="UHH21" s="662"/>
      <c r="UHI21" s="662"/>
      <c r="UHJ21" s="662"/>
      <c r="UHK21" s="662"/>
      <c r="UHL21" s="662"/>
      <c r="UHM21" s="662"/>
      <c r="UHN21" s="662"/>
      <c r="UHO21" s="662"/>
      <c r="UHP21" s="662"/>
      <c r="UHQ21" s="662"/>
      <c r="UHR21" s="662"/>
      <c r="UHS21" s="662"/>
      <c r="UHT21" s="662"/>
      <c r="UHU21" s="662"/>
      <c r="UHV21" s="662"/>
      <c r="UHW21" s="662"/>
      <c r="UHX21" s="662"/>
      <c r="UHY21" s="662"/>
      <c r="UHZ21" s="662"/>
      <c r="UIA21" s="662"/>
      <c r="UIB21" s="662"/>
      <c r="UIC21" s="662"/>
      <c r="UID21" s="662"/>
      <c r="UIE21" s="662"/>
      <c r="UIF21" s="662"/>
      <c r="UIG21" s="662"/>
      <c r="UIH21" s="662"/>
      <c r="UII21" s="662"/>
      <c r="UIJ21" s="662"/>
      <c r="UIK21" s="662"/>
      <c r="UIL21" s="662"/>
      <c r="UIM21" s="662"/>
      <c r="UIN21" s="662"/>
      <c r="UIO21" s="662"/>
      <c r="UIP21" s="662"/>
      <c r="UIQ21" s="662"/>
      <c r="UIR21" s="662"/>
      <c r="UIS21" s="662"/>
      <c r="UIT21" s="662"/>
      <c r="UIU21" s="662"/>
      <c r="UIV21" s="662"/>
      <c r="UIW21" s="662"/>
      <c r="UIX21" s="662"/>
      <c r="UIY21" s="662"/>
      <c r="UIZ21" s="662"/>
      <c r="UJA21" s="662"/>
      <c r="UJB21" s="662"/>
      <c r="UJC21" s="662"/>
      <c r="UJD21" s="662"/>
      <c r="UJE21" s="662"/>
      <c r="UJF21" s="662"/>
      <c r="UJG21" s="662"/>
      <c r="UJH21" s="662"/>
      <c r="UJI21" s="662"/>
      <c r="UJJ21" s="662"/>
      <c r="UJK21" s="662"/>
      <c r="UJL21" s="662"/>
      <c r="UJM21" s="662"/>
      <c r="UJN21" s="662"/>
      <c r="UJO21" s="662"/>
      <c r="UJP21" s="662"/>
      <c r="UJQ21" s="662"/>
      <c r="UJR21" s="662"/>
      <c r="UJS21" s="662"/>
      <c r="UJT21" s="662"/>
      <c r="UJU21" s="662"/>
      <c r="UJV21" s="662"/>
      <c r="UJW21" s="662"/>
      <c r="UJX21" s="662"/>
      <c r="UJY21" s="662"/>
      <c r="UJZ21" s="662"/>
      <c r="UKA21" s="662"/>
      <c r="UKB21" s="662"/>
      <c r="UKC21" s="662"/>
      <c r="UKD21" s="662"/>
      <c r="UKE21" s="662"/>
      <c r="UKF21" s="662"/>
      <c r="UKG21" s="662"/>
      <c r="UKH21" s="662"/>
      <c r="UKI21" s="662"/>
      <c r="UKJ21" s="662"/>
      <c r="UKK21" s="662"/>
      <c r="UKL21" s="662"/>
      <c r="UKM21" s="662"/>
      <c r="UKN21" s="662"/>
      <c r="UKO21" s="662"/>
      <c r="UKP21" s="662"/>
      <c r="UKQ21" s="662"/>
      <c r="UKR21" s="662"/>
      <c r="UKS21" s="662"/>
      <c r="UKT21" s="662"/>
      <c r="UKU21" s="662"/>
      <c r="UKV21" s="662"/>
      <c r="UKW21" s="662"/>
      <c r="UKX21" s="662"/>
      <c r="UKY21" s="662"/>
      <c r="UKZ21" s="662"/>
      <c r="ULA21" s="662"/>
      <c r="ULB21" s="662"/>
      <c r="ULC21" s="662"/>
      <c r="ULD21" s="662"/>
      <c r="ULE21" s="662"/>
      <c r="ULF21" s="662"/>
      <c r="ULG21" s="662"/>
      <c r="ULH21" s="662"/>
      <c r="ULI21" s="662"/>
      <c r="ULJ21" s="662"/>
      <c r="ULK21" s="662"/>
      <c r="ULL21" s="662"/>
      <c r="ULM21" s="662"/>
      <c r="ULN21" s="662"/>
      <c r="ULO21" s="662"/>
      <c r="ULP21" s="662"/>
      <c r="ULQ21" s="662"/>
      <c r="ULR21" s="662"/>
      <c r="ULS21" s="662"/>
      <c r="ULT21" s="662"/>
      <c r="ULU21" s="662"/>
      <c r="ULV21" s="662"/>
      <c r="ULW21" s="662"/>
      <c r="ULX21" s="662"/>
      <c r="ULY21" s="662"/>
      <c r="ULZ21" s="662"/>
      <c r="UMA21" s="662"/>
      <c r="UMB21" s="662"/>
      <c r="UMC21" s="662"/>
      <c r="UMD21" s="662"/>
      <c r="UME21" s="662"/>
      <c r="UMF21" s="662"/>
      <c r="UMG21" s="662"/>
      <c r="UMH21" s="662"/>
      <c r="UMI21" s="662"/>
      <c r="UMJ21" s="662"/>
      <c r="UMK21" s="662"/>
      <c r="UML21" s="662"/>
      <c r="UMM21" s="662"/>
      <c r="UMN21" s="662"/>
      <c r="UMO21" s="662"/>
      <c r="UMP21" s="662"/>
      <c r="UMQ21" s="662"/>
      <c r="UMR21" s="662"/>
      <c r="UMS21" s="662"/>
      <c r="UMT21" s="662"/>
      <c r="UMU21" s="662"/>
      <c r="UMV21" s="662"/>
      <c r="UMW21" s="662"/>
      <c r="UMX21" s="662"/>
      <c r="UMY21" s="662"/>
      <c r="UMZ21" s="662"/>
      <c r="UNA21" s="662"/>
      <c r="UNB21" s="662"/>
      <c r="UNC21" s="662"/>
      <c r="UND21" s="662"/>
      <c r="UNE21" s="662"/>
      <c r="UNF21" s="662"/>
      <c r="UNG21" s="662"/>
      <c r="UNH21" s="662"/>
      <c r="UNI21" s="662"/>
      <c r="UNJ21" s="662"/>
      <c r="UNK21" s="662"/>
      <c r="UNL21" s="662"/>
      <c r="UNM21" s="662"/>
      <c r="UNN21" s="662"/>
      <c r="UNO21" s="662"/>
      <c r="UNP21" s="662"/>
      <c r="UNQ21" s="662"/>
      <c r="UNR21" s="662"/>
      <c r="UNS21" s="662"/>
      <c r="UNT21" s="662"/>
      <c r="UNU21" s="662"/>
      <c r="UNV21" s="662"/>
      <c r="UNW21" s="662"/>
      <c r="UNX21" s="662"/>
      <c r="UNY21" s="662"/>
      <c r="UNZ21" s="662"/>
      <c r="UOA21" s="662"/>
      <c r="UOB21" s="662"/>
      <c r="UOC21" s="662"/>
      <c r="UOD21" s="662"/>
      <c r="UOE21" s="662"/>
      <c r="UOF21" s="662"/>
      <c r="UOG21" s="662"/>
      <c r="UOH21" s="662"/>
      <c r="UOI21" s="662"/>
      <c r="UOJ21" s="662"/>
      <c r="UOK21" s="662"/>
      <c r="UOL21" s="662"/>
      <c r="UOM21" s="662"/>
      <c r="UON21" s="662"/>
      <c r="UOO21" s="662"/>
      <c r="UOP21" s="662"/>
      <c r="UOQ21" s="662"/>
      <c r="UOR21" s="662"/>
      <c r="UOS21" s="662"/>
      <c r="UOT21" s="662"/>
      <c r="UOU21" s="662"/>
      <c r="UOV21" s="662"/>
      <c r="UOW21" s="662"/>
      <c r="UOX21" s="662"/>
      <c r="UOY21" s="662"/>
      <c r="UOZ21" s="662"/>
      <c r="UPA21" s="662"/>
      <c r="UPB21" s="662"/>
      <c r="UPC21" s="662"/>
      <c r="UPD21" s="662"/>
      <c r="UPE21" s="662"/>
      <c r="UPF21" s="662"/>
      <c r="UPG21" s="662"/>
      <c r="UPH21" s="662"/>
      <c r="UPI21" s="662"/>
      <c r="UPJ21" s="662"/>
      <c r="UPK21" s="662"/>
      <c r="UPL21" s="662"/>
      <c r="UPM21" s="662"/>
      <c r="UPN21" s="662"/>
      <c r="UPO21" s="662"/>
      <c r="UPP21" s="662"/>
      <c r="UPQ21" s="662"/>
      <c r="UPR21" s="662"/>
      <c r="UPS21" s="662"/>
      <c r="UPT21" s="662"/>
      <c r="UPU21" s="662"/>
      <c r="UPV21" s="662"/>
      <c r="UPW21" s="662"/>
      <c r="UPX21" s="662"/>
      <c r="UPY21" s="662"/>
      <c r="UPZ21" s="662"/>
      <c r="UQA21" s="662"/>
      <c r="UQB21" s="662"/>
      <c r="UQC21" s="662"/>
      <c r="UQD21" s="662"/>
      <c r="UQE21" s="662"/>
      <c r="UQF21" s="662"/>
      <c r="UQG21" s="662"/>
      <c r="UQH21" s="662"/>
      <c r="UQI21" s="662"/>
      <c r="UQJ21" s="662"/>
      <c r="UQK21" s="662"/>
      <c r="UQL21" s="662"/>
      <c r="UQM21" s="662"/>
      <c r="UQN21" s="662"/>
      <c r="UQO21" s="662"/>
      <c r="UQP21" s="662"/>
      <c r="UQQ21" s="662"/>
      <c r="UQR21" s="662"/>
      <c r="UQS21" s="662"/>
      <c r="UQT21" s="662"/>
      <c r="UQU21" s="662"/>
      <c r="UQV21" s="662"/>
      <c r="UQW21" s="662"/>
      <c r="UQX21" s="662"/>
      <c r="UQY21" s="662"/>
      <c r="UQZ21" s="662"/>
      <c r="URA21" s="662"/>
      <c r="URB21" s="662"/>
      <c r="URC21" s="662"/>
      <c r="URD21" s="662"/>
      <c r="URE21" s="662"/>
      <c r="URF21" s="662"/>
      <c r="URG21" s="662"/>
      <c r="URH21" s="662"/>
      <c r="URI21" s="662"/>
      <c r="URJ21" s="662"/>
      <c r="URK21" s="662"/>
      <c r="URL21" s="662"/>
      <c r="URM21" s="662"/>
      <c r="URN21" s="662"/>
      <c r="URO21" s="662"/>
      <c r="URP21" s="662"/>
      <c r="URQ21" s="662"/>
      <c r="URR21" s="662"/>
      <c r="URS21" s="662"/>
      <c r="URT21" s="662"/>
      <c r="URU21" s="662"/>
      <c r="URV21" s="662"/>
      <c r="URW21" s="662"/>
      <c r="URX21" s="662"/>
      <c r="URY21" s="662"/>
      <c r="URZ21" s="662"/>
      <c r="USA21" s="662"/>
      <c r="USB21" s="662"/>
      <c r="USC21" s="662"/>
      <c r="USD21" s="662"/>
      <c r="USE21" s="662"/>
      <c r="USF21" s="662"/>
      <c r="USG21" s="662"/>
      <c r="USH21" s="662"/>
      <c r="USI21" s="662"/>
      <c r="USJ21" s="662"/>
      <c r="USK21" s="662"/>
      <c r="USL21" s="662"/>
      <c r="USM21" s="662"/>
      <c r="USN21" s="662"/>
      <c r="USO21" s="662"/>
      <c r="USP21" s="662"/>
      <c r="USQ21" s="662"/>
      <c r="USR21" s="662"/>
      <c r="USS21" s="662"/>
      <c r="UST21" s="662"/>
      <c r="USU21" s="662"/>
      <c r="USV21" s="662"/>
      <c r="USW21" s="662"/>
      <c r="USX21" s="662"/>
      <c r="USY21" s="662"/>
      <c r="USZ21" s="662"/>
      <c r="UTA21" s="662"/>
      <c r="UTB21" s="662"/>
      <c r="UTC21" s="662"/>
      <c r="UTD21" s="662"/>
      <c r="UTE21" s="662"/>
      <c r="UTF21" s="662"/>
      <c r="UTG21" s="662"/>
      <c r="UTH21" s="662"/>
      <c r="UTI21" s="662"/>
      <c r="UTJ21" s="662"/>
      <c r="UTK21" s="662"/>
      <c r="UTL21" s="662"/>
      <c r="UTM21" s="662"/>
      <c r="UTN21" s="662"/>
      <c r="UTO21" s="662"/>
      <c r="UTP21" s="662"/>
      <c r="UTQ21" s="662"/>
      <c r="UTR21" s="662"/>
      <c r="UTS21" s="662"/>
      <c r="UTT21" s="662"/>
      <c r="UTU21" s="662"/>
      <c r="UTV21" s="662"/>
      <c r="UTW21" s="662"/>
      <c r="UTX21" s="662"/>
      <c r="UTY21" s="662"/>
      <c r="UTZ21" s="662"/>
      <c r="UUA21" s="662"/>
      <c r="UUB21" s="662"/>
      <c r="UUC21" s="662"/>
      <c r="UUD21" s="662"/>
      <c r="UUE21" s="662"/>
      <c r="UUF21" s="662"/>
      <c r="UUG21" s="662"/>
      <c r="UUH21" s="662"/>
      <c r="UUI21" s="662"/>
      <c r="UUJ21" s="662"/>
      <c r="UUK21" s="662"/>
      <c r="UUL21" s="662"/>
      <c r="UUM21" s="662"/>
      <c r="UUN21" s="662"/>
      <c r="UUO21" s="662"/>
      <c r="UUP21" s="662"/>
      <c r="UUQ21" s="662"/>
      <c r="UUR21" s="662"/>
      <c r="UUS21" s="662"/>
      <c r="UUT21" s="662"/>
      <c r="UUU21" s="662"/>
      <c r="UUV21" s="662"/>
      <c r="UUW21" s="662"/>
      <c r="UUX21" s="662"/>
      <c r="UUY21" s="662"/>
      <c r="UUZ21" s="662"/>
      <c r="UVA21" s="662"/>
      <c r="UVB21" s="662"/>
      <c r="UVC21" s="662"/>
      <c r="UVD21" s="662"/>
      <c r="UVE21" s="662"/>
      <c r="UVF21" s="662"/>
      <c r="UVG21" s="662"/>
      <c r="UVH21" s="662"/>
      <c r="UVI21" s="662"/>
      <c r="UVJ21" s="662"/>
      <c r="UVK21" s="662"/>
      <c r="UVL21" s="662"/>
      <c r="UVM21" s="662"/>
      <c r="UVN21" s="662"/>
      <c r="UVO21" s="662"/>
      <c r="UVP21" s="662"/>
      <c r="UVQ21" s="662"/>
      <c r="UVR21" s="662"/>
      <c r="UVS21" s="662"/>
      <c r="UVT21" s="662"/>
      <c r="UVU21" s="662"/>
      <c r="UVV21" s="662"/>
      <c r="UVW21" s="662"/>
      <c r="UVX21" s="662"/>
      <c r="UVY21" s="662"/>
      <c r="UVZ21" s="662"/>
      <c r="UWA21" s="662"/>
      <c r="UWB21" s="662"/>
      <c r="UWC21" s="662"/>
      <c r="UWD21" s="662"/>
      <c r="UWE21" s="662"/>
      <c r="UWF21" s="662"/>
      <c r="UWG21" s="662"/>
      <c r="UWH21" s="662"/>
      <c r="UWI21" s="662"/>
      <c r="UWJ21" s="662"/>
      <c r="UWK21" s="662"/>
      <c r="UWL21" s="662"/>
      <c r="UWM21" s="662"/>
      <c r="UWN21" s="662"/>
      <c r="UWO21" s="662"/>
      <c r="UWP21" s="662"/>
      <c r="UWQ21" s="662"/>
      <c r="UWR21" s="662"/>
      <c r="UWS21" s="662"/>
      <c r="UWT21" s="662"/>
      <c r="UWU21" s="662"/>
      <c r="UWV21" s="662"/>
      <c r="UWW21" s="662"/>
      <c r="UWX21" s="662"/>
      <c r="UWY21" s="662"/>
      <c r="UWZ21" s="662"/>
      <c r="UXA21" s="662"/>
      <c r="UXB21" s="662"/>
      <c r="UXC21" s="662"/>
      <c r="UXD21" s="662"/>
      <c r="UXE21" s="662"/>
      <c r="UXF21" s="662"/>
      <c r="UXG21" s="662"/>
      <c r="UXH21" s="662"/>
      <c r="UXI21" s="662"/>
      <c r="UXJ21" s="662"/>
      <c r="UXK21" s="662"/>
      <c r="UXL21" s="662"/>
      <c r="UXM21" s="662"/>
      <c r="UXN21" s="662"/>
      <c r="UXO21" s="662"/>
      <c r="UXP21" s="662"/>
      <c r="UXQ21" s="662"/>
      <c r="UXR21" s="662"/>
      <c r="UXS21" s="662"/>
      <c r="UXT21" s="662"/>
      <c r="UXU21" s="662"/>
      <c r="UXV21" s="662"/>
      <c r="UXW21" s="662"/>
      <c r="UXX21" s="662"/>
      <c r="UXY21" s="662"/>
      <c r="UXZ21" s="662"/>
      <c r="UYA21" s="662"/>
      <c r="UYB21" s="662"/>
      <c r="UYC21" s="662"/>
      <c r="UYD21" s="662"/>
      <c r="UYE21" s="662"/>
      <c r="UYF21" s="662"/>
      <c r="UYG21" s="662"/>
      <c r="UYH21" s="662"/>
      <c r="UYI21" s="662"/>
      <c r="UYJ21" s="662"/>
      <c r="UYK21" s="662"/>
      <c r="UYL21" s="662"/>
      <c r="UYM21" s="662"/>
      <c r="UYN21" s="662"/>
      <c r="UYO21" s="662"/>
      <c r="UYP21" s="662"/>
      <c r="UYQ21" s="662"/>
      <c r="UYR21" s="662"/>
      <c r="UYS21" s="662"/>
      <c r="UYT21" s="662"/>
      <c r="UYU21" s="662"/>
      <c r="UYV21" s="662"/>
      <c r="UYW21" s="662"/>
      <c r="UYX21" s="662"/>
      <c r="UYY21" s="662"/>
      <c r="UYZ21" s="662"/>
      <c r="UZA21" s="662"/>
      <c r="UZB21" s="662"/>
      <c r="UZC21" s="662"/>
      <c r="UZD21" s="662"/>
      <c r="UZE21" s="662"/>
      <c r="UZF21" s="662"/>
      <c r="UZG21" s="662"/>
      <c r="UZH21" s="662"/>
      <c r="UZI21" s="662"/>
      <c r="UZJ21" s="662"/>
      <c r="UZK21" s="662"/>
      <c r="UZL21" s="662"/>
      <c r="UZM21" s="662"/>
      <c r="UZN21" s="662"/>
      <c r="UZO21" s="662"/>
      <c r="UZP21" s="662"/>
      <c r="UZQ21" s="662"/>
      <c r="UZR21" s="662"/>
      <c r="UZS21" s="662"/>
      <c r="UZT21" s="662"/>
      <c r="UZU21" s="662"/>
      <c r="UZV21" s="662"/>
      <c r="UZW21" s="662"/>
      <c r="UZX21" s="662"/>
      <c r="UZY21" s="662"/>
      <c r="UZZ21" s="662"/>
      <c r="VAA21" s="662"/>
      <c r="VAB21" s="662"/>
      <c r="VAC21" s="662"/>
      <c r="VAD21" s="662"/>
      <c r="VAE21" s="662"/>
      <c r="VAF21" s="662"/>
      <c r="VAG21" s="662"/>
      <c r="VAH21" s="662"/>
      <c r="VAI21" s="662"/>
      <c r="VAJ21" s="662"/>
      <c r="VAK21" s="662"/>
      <c r="VAL21" s="662"/>
      <c r="VAM21" s="662"/>
      <c r="VAN21" s="662"/>
      <c r="VAO21" s="662"/>
      <c r="VAP21" s="662"/>
      <c r="VAQ21" s="662"/>
      <c r="VAR21" s="662"/>
      <c r="VAS21" s="662"/>
      <c r="VAT21" s="662"/>
      <c r="VAU21" s="662"/>
      <c r="VAV21" s="662"/>
      <c r="VAW21" s="662"/>
      <c r="VAX21" s="662"/>
      <c r="VAY21" s="662"/>
      <c r="VAZ21" s="662"/>
      <c r="VBA21" s="662"/>
      <c r="VBB21" s="662"/>
      <c r="VBC21" s="662"/>
      <c r="VBD21" s="662"/>
      <c r="VBE21" s="662"/>
      <c r="VBF21" s="662"/>
      <c r="VBG21" s="662"/>
      <c r="VBH21" s="662"/>
      <c r="VBI21" s="662"/>
      <c r="VBJ21" s="662"/>
      <c r="VBK21" s="662"/>
      <c r="VBL21" s="662"/>
      <c r="VBM21" s="662"/>
      <c r="VBN21" s="662"/>
      <c r="VBO21" s="662"/>
      <c r="VBP21" s="662"/>
      <c r="VBQ21" s="662"/>
      <c r="VBR21" s="662"/>
      <c r="VBS21" s="662"/>
      <c r="VBT21" s="662"/>
      <c r="VBU21" s="662"/>
      <c r="VBV21" s="662"/>
      <c r="VBW21" s="662"/>
      <c r="VBX21" s="662"/>
      <c r="VBY21" s="662"/>
      <c r="VBZ21" s="662"/>
      <c r="VCA21" s="662"/>
      <c r="VCB21" s="662"/>
      <c r="VCC21" s="662"/>
      <c r="VCD21" s="662"/>
      <c r="VCE21" s="662"/>
      <c r="VCF21" s="662"/>
      <c r="VCG21" s="662"/>
      <c r="VCH21" s="662"/>
      <c r="VCI21" s="662"/>
      <c r="VCJ21" s="662"/>
      <c r="VCK21" s="662"/>
      <c r="VCL21" s="662"/>
      <c r="VCM21" s="662"/>
      <c r="VCN21" s="662"/>
      <c r="VCO21" s="662"/>
      <c r="VCP21" s="662"/>
      <c r="VCQ21" s="662"/>
      <c r="VCR21" s="662"/>
      <c r="VCS21" s="662"/>
      <c r="VCT21" s="662"/>
      <c r="VCU21" s="662"/>
      <c r="VCV21" s="662"/>
      <c r="VCW21" s="662"/>
      <c r="VCX21" s="662"/>
      <c r="VCY21" s="662"/>
      <c r="VCZ21" s="662"/>
      <c r="VDA21" s="662"/>
      <c r="VDB21" s="662"/>
      <c r="VDC21" s="662"/>
      <c r="VDD21" s="662"/>
      <c r="VDE21" s="662"/>
      <c r="VDF21" s="662"/>
      <c r="VDG21" s="662"/>
      <c r="VDH21" s="662"/>
      <c r="VDI21" s="662"/>
      <c r="VDJ21" s="662"/>
      <c r="VDK21" s="662"/>
      <c r="VDL21" s="662"/>
      <c r="VDM21" s="662"/>
      <c r="VDN21" s="662"/>
      <c r="VDO21" s="662"/>
      <c r="VDP21" s="662"/>
      <c r="VDQ21" s="662"/>
      <c r="VDR21" s="662"/>
      <c r="VDS21" s="662"/>
      <c r="VDT21" s="662"/>
      <c r="VDU21" s="662"/>
      <c r="VDV21" s="662"/>
      <c r="VDW21" s="662"/>
      <c r="VDX21" s="662"/>
      <c r="VDY21" s="662"/>
      <c r="VDZ21" s="662"/>
      <c r="VEA21" s="662"/>
      <c r="VEB21" s="662"/>
      <c r="VEC21" s="662"/>
      <c r="VED21" s="662"/>
      <c r="VEE21" s="662"/>
      <c r="VEF21" s="662"/>
      <c r="VEG21" s="662"/>
      <c r="VEH21" s="662"/>
      <c r="VEI21" s="662"/>
      <c r="VEJ21" s="662"/>
      <c r="VEK21" s="662"/>
      <c r="VEL21" s="662"/>
      <c r="VEM21" s="662"/>
      <c r="VEN21" s="662"/>
      <c r="VEO21" s="662"/>
      <c r="VEP21" s="662"/>
      <c r="VEQ21" s="662"/>
      <c r="VER21" s="662"/>
      <c r="VES21" s="662"/>
      <c r="VET21" s="662"/>
      <c r="VEU21" s="662"/>
      <c r="VEV21" s="662"/>
      <c r="VEW21" s="662"/>
      <c r="VEX21" s="662"/>
      <c r="VEY21" s="662"/>
      <c r="VEZ21" s="662"/>
      <c r="VFA21" s="662"/>
      <c r="VFB21" s="662"/>
      <c r="VFC21" s="662"/>
      <c r="VFD21" s="662"/>
      <c r="VFE21" s="662"/>
      <c r="VFF21" s="662"/>
      <c r="VFG21" s="662"/>
      <c r="VFH21" s="662"/>
      <c r="VFI21" s="662"/>
      <c r="VFJ21" s="662"/>
      <c r="VFK21" s="662"/>
      <c r="VFL21" s="662"/>
      <c r="VFM21" s="662"/>
      <c r="VFN21" s="662"/>
      <c r="VFO21" s="662"/>
      <c r="VFP21" s="662"/>
      <c r="VFQ21" s="662"/>
      <c r="VFR21" s="662"/>
      <c r="VFS21" s="662"/>
      <c r="VFT21" s="662"/>
      <c r="VFU21" s="662"/>
      <c r="VFV21" s="662"/>
      <c r="VFW21" s="662"/>
      <c r="VFX21" s="662"/>
      <c r="VFY21" s="662"/>
      <c r="VFZ21" s="662"/>
      <c r="VGA21" s="662"/>
      <c r="VGB21" s="662"/>
      <c r="VGC21" s="662"/>
      <c r="VGD21" s="662"/>
      <c r="VGE21" s="662"/>
      <c r="VGF21" s="662"/>
      <c r="VGG21" s="662"/>
      <c r="VGH21" s="662"/>
      <c r="VGI21" s="662"/>
      <c r="VGJ21" s="662"/>
      <c r="VGK21" s="662"/>
      <c r="VGL21" s="662"/>
      <c r="VGM21" s="662"/>
      <c r="VGN21" s="662"/>
      <c r="VGO21" s="662"/>
      <c r="VGP21" s="662"/>
      <c r="VGQ21" s="662"/>
      <c r="VGR21" s="662"/>
      <c r="VGS21" s="662"/>
      <c r="VGT21" s="662"/>
      <c r="VGU21" s="662"/>
      <c r="VGV21" s="662"/>
      <c r="VGW21" s="662"/>
      <c r="VGX21" s="662"/>
      <c r="VGY21" s="662"/>
      <c r="VGZ21" s="662"/>
      <c r="VHA21" s="662"/>
      <c r="VHB21" s="662"/>
      <c r="VHC21" s="662"/>
      <c r="VHD21" s="662"/>
      <c r="VHE21" s="662"/>
      <c r="VHF21" s="662"/>
      <c r="VHG21" s="662"/>
      <c r="VHH21" s="662"/>
      <c r="VHI21" s="662"/>
      <c r="VHJ21" s="662"/>
      <c r="VHK21" s="662"/>
      <c r="VHL21" s="662"/>
      <c r="VHM21" s="662"/>
      <c r="VHN21" s="662"/>
      <c r="VHO21" s="662"/>
      <c r="VHP21" s="662"/>
      <c r="VHQ21" s="662"/>
      <c r="VHR21" s="662"/>
      <c r="VHS21" s="662"/>
      <c r="VHT21" s="662"/>
      <c r="VHU21" s="662"/>
      <c r="VHV21" s="662"/>
      <c r="VHW21" s="662"/>
      <c r="VHX21" s="662"/>
      <c r="VHY21" s="662"/>
      <c r="VHZ21" s="662"/>
      <c r="VIA21" s="662"/>
      <c r="VIB21" s="662"/>
      <c r="VIC21" s="662"/>
      <c r="VID21" s="662"/>
      <c r="VIE21" s="662"/>
      <c r="VIF21" s="662"/>
      <c r="VIG21" s="662"/>
      <c r="VIH21" s="662"/>
      <c r="VII21" s="662"/>
      <c r="VIJ21" s="662"/>
      <c r="VIK21" s="662"/>
      <c r="VIL21" s="662"/>
      <c r="VIM21" s="662"/>
      <c r="VIN21" s="662"/>
      <c r="VIO21" s="662"/>
      <c r="VIP21" s="662"/>
      <c r="VIQ21" s="662"/>
      <c r="VIR21" s="662"/>
      <c r="VIS21" s="662"/>
      <c r="VIT21" s="662"/>
      <c r="VIU21" s="662"/>
      <c r="VIV21" s="662"/>
      <c r="VIW21" s="662"/>
      <c r="VIX21" s="662"/>
      <c r="VIY21" s="662"/>
      <c r="VIZ21" s="662"/>
      <c r="VJA21" s="662"/>
      <c r="VJB21" s="662"/>
      <c r="VJC21" s="662"/>
      <c r="VJD21" s="662"/>
      <c r="VJE21" s="662"/>
      <c r="VJF21" s="662"/>
      <c r="VJG21" s="662"/>
      <c r="VJH21" s="662"/>
      <c r="VJI21" s="662"/>
      <c r="VJJ21" s="662"/>
      <c r="VJK21" s="662"/>
      <c r="VJL21" s="662"/>
      <c r="VJM21" s="662"/>
      <c r="VJN21" s="662"/>
      <c r="VJO21" s="662"/>
      <c r="VJP21" s="662"/>
      <c r="VJQ21" s="662"/>
      <c r="VJR21" s="662"/>
      <c r="VJS21" s="662"/>
      <c r="VJT21" s="662"/>
      <c r="VJU21" s="662"/>
      <c r="VJV21" s="662"/>
      <c r="VJW21" s="662"/>
      <c r="VJX21" s="662"/>
      <c r="VJY21" s="662"/>
      <c r="VJZ21" s="662"/>
      <c r="VKA21" s="662"/>
      <c r="VKB21" s="662"/>
      <c r="VKC21" s="662"/>
      <c r="VKD21" s="662"/>
      <c r="VKE21" s="662"/>
      <c r="VKF21" s="662"/>
      <c r="VKG21" s="662"/>
      <c r="VKH21" s="662"/>
      <c r="VKI21" s="662"/>
      <c r="VKJ21" s="662"/>
      <c r="VKK21" s="662"/>
      <c r="VKL21" s="662"/>
      <c r="VKM21" s="662"/>
      <c r="VKN21" s="662"/>
      <c r="VKO21" s="662"/>
      <c r="VKP21" s="662"/>
      <c r="VKQ21" s="662"/>
      <c r="VKR21" s="662"/>
      <c r="VKS21" s="662"/>
      <c r="VKT21" s="662"/>
      <c r="VKU21" s="662"/>
      <c r="VKV21" s="662"/>
      <c r="VKW21" s="662"/>
      <c r="VKX21" s="662"/>
      <c r="VKY21" s="662"/>
      <c r="VKZ21" s="662"/>
      <c r="VLA21" s="662"/>
      <c r="VLB21" s="662"/>
      <c r="VLC21" s="662"/>
      <c r="VLD21" s="662"/>
      <c r="VLE21" s="662"/>
      <c r="VLF21" s="662"/>
      <c r="VLG21" s="662"/>
      <c r="VLH21" s="662"/>
      <c r="VLI21" s="662"/>
      <c r="VLJ21" s="662"/>
      <c r="VLK21" s="662"/>
      <c r="VLL21" s="662"/>
      <c r="VLM21" s="662"/>
      <c r="VLN21" s="662"/>
      <c r="VLO21" s="662"/>
      <c r="VLP21" s="662"/>
      <c r="VLQ21" s="662"/>
      <c r="VLR21" s="662"/>
      <c r="VLS21" s="662"/>
      <c r="VLT21" s="662"/>
      <c r="VLU21" s="662"/>
      <c r="VLV21" s="662"/>
      <c r="VLW21" s="662"/>
      <c r="VLX21" s="662"/>
      <c r="VLY21" s="662"/>
      <c r="VLZ21" s="662"/>
      <c r="VMA21" s="662"/>
      <c r="VMB21" s="662"/>
      <c r="VMC21" s="662"/>
      <c r="VMD21" s="662"/>
      <c r="VME21" s="662"/>
      <c r="VMF21" s="662"/>
      <c r="VMG21" s="662"/>
      <c r="VMH21" s="662"/>
      <c r="VMI21" s="662"/>
      <c r="VMJ21" s="662"/>
      <c r="VMK21" s="662"/>
      <c r="VML21" s="662"/>
      <c r="VMM21" s="662"/>
      <c r="VMN21" s="662"/>
      <c r="VMO21" s="662"/>
      <c r="VMP21" s="662"/>
      <c r="VMQ21" s="662"/>
      <c r="VMR21" s="662"/>
      <c r="VMS21" s="662"/>
      <c r="VMT21" s="662"/>
      <c r="VMU21" s="662"/>
      <c r="VMV21" s="662"/>
      <c r="VMW21" s="662"/>
      <c r="VMX21" s="662"/>
      <c r="VMY21" s="662"/>
      <c r="VMZ21" s="662"/>
      <c r="VNA21" s="662"/>
      <c r="VNB21" s="662"/>
      <c r="VNC21" s="662"/>
      <c r="VND21" s="662"/>
      <c r="VNE21" s="662"/>
      <c r="VNF21" s="662"/>
      <c r="VNG21" s="662"/>
      <c r="VNH21" s="662"/>
      <c r="VNI21" s="662"/>
      <c r="VNJ21" s="662"/>
      <c r="VNK21" s="662"/>
      <c r="VNL21" s="662"/>
      <c r="VNM21" s="662"/>
      <c r="VNN21" s="662"/>
      <c r="VNO21" s="662"/>
      <c r="VNP21" s="662"/>
      <c r="VNQ21" s="662"/>
      <c r="VNR21" s="662"/>
      <c r="VNS21" s="662"/>
      <c r="VNT21" s="662"/>
      <c r="VNU21" s="662"/>
      <c r="VNV21" s="662"/>
      <c r="VNW21" s="662"/>
      <c r="VNX21" s="662"/>
      <c r="VNY21" s="662"/>
      <c r="VNZ21" s="662"/>
      <c r="VOA21" s="662"/>
      <c r="VOB21" s="662"/>
      <c r="VOC21" s="662"/>
      <c r="VOD21" s="662"/>
      <c r="VOE21" s="662"/>
      <c r="VOF21" s="662"/>
      <c r="VOG21" s="662"/>
      <c r="VOH21" s="662"/>
      <c r="VOI21" s="662"/>
      <c r="VOJ21" s="662"/>
      <c r="VOK21" s="662"/>
      <c r="VOL21" s="662"/>
      <c r="VOM21" s="662"/>
      <c r="VON21" s="662"/>
      <c r="VOO21" s="662"/>
      <c r="VOP21" s="662"/>
      <c r="VOQ21" s="662"/>
      <c r="VOR21" s="662"/>
      <c r="VOS21" s="662"/>
      <c r="VOT21" s="662"/>
      <c r="VOU21" s="662"/>
      <c r="VOV21" s="662"/>
      <c r="VOW21" s="662"/>
      <c r="VOX21" s="662"/>
      <c r="VOY21" s="662"/>
      <c r="VOZ21" s="662"/>
      <c r="VPA21" s="662"/>
      <c r="VPB21" s="662"/>
      <c r="VPC21" s="662"/>
      <c r="VPD21" s="662"/>
      <c r="VPE21" s="662"/>
      <c r="VPF21" s="662"/>
      <c r="VPG21" s="662"/>
      <c r="VPH21" s="662"/>
      <c r="VPI21" s="662"/>
      <c r="VPJ21" s="662"/>
      <c r="VPK21" s="662"/>
      <c r="VPL21" s="662"/>
      <c r="VPM21" s="662"/>
      <c r="VPN21" s="662"/>
      <c r="VPO21" s="662"/>
      <c r="VPP21" s="662"/>
      <c r="VPQ21" s="662"/>
      <c r="VPR21" s="662"/>
      <c r="VPS21" s="662"/>
      <c r="VPT21" s="662"/>
      <c r="VPU21" s="662"/>
      <c r="VPV21" s="662"/>
      <c r="VPW21" s="662"/>
      <c r="VPX21" s="662"/>
      <c r="VPY21" s="662"/>
      <c r="VPZ21" s="662"/>
      <c r="VQA21" s="662"/>
      <c r="VQB21" s="662"/>
      <c r="VQC21" s="662"/>
      <c r="VQD21" s="662"/>
      <c r="VQE21" s="662"/>
      <c r="VQF21" s="662"/>
      <c r="VQG21" s="662"/>
      <c r="VQH21" s="662"/>
      <c r="VQI21" s="662"/>
      <c r="VQJ21" s="662"/>
      <c r="VQK21" s="662"/>
      <c r="VQL21" s="662"/>
      <c r="VQM21" s="662"/>
      <c r="VQN21" s="662"/>
      <c r="VQO21" s="662"/>
      <c r="VQP21" s="662"/>
      <c r="VQQ21" s="662"/>
      <c r="VQR21" s="662"/>
      <c r="VQS21" s="662"/>
      <c r="VQT21" s="662"/>
      <c r="VQU21" s="662"/>
      <c r="VQV21" s="662"/>
      <c r="VQW21" s="662"/>
      <c r="VQX21" s="662"/>
      <c r="VQY21" s="662"/>
      <c r="VQZ21" s="662"/>
      <c r="VRA21" s="662"/>
      <c r="VRB21" s="662"/>
      <c r="VRC21" s="662"/>
      <c r="VRD21" s="662"/>
      <c r="VRE21" s="662"/>
      <c r="VRF21" s="662"/>
      <c r="VRG21" s="662"/>
      <c r="VRH21" s="662"/>
      <c r="VRI21" s="662"/>
      <c r="VRJ21" s="662"/>
      <c r="VRK21" s="662"/>
      <c r="VRL21" s="662"/>
      <c r="VRM21" s="662"/>
      <c r="VRN21" s="662"/>
      <c r="VRO21" s="662"/>
      <c r="VRP21" s="662"/>
      <c r="VRQ21" s="662"/>
      <c r="VRR21" s="662"/>
      <c r="VRS21" s="662"/>
      <c r="VRT21" s="662"/>
      <c r="VRU21" s="662"/>
      <c r="VRV21" s="662"/>
      <c r="VRW21" s="662"/>
      <c r="VRX21" s="662"/>
      <c r="VRY21" s="662"/>
      <c r="VRZ21" s="662"/>
      <c r="VSA21" s="662"/>
      <c r="VSB21" s="662"/>
      <c r="VSC21" s="662"/>
      <c r="VSD21" s="662"/>
      <c r="VSE21" s="662"/>
      <c r="VSF21" s="662"/>
      <c r="VSG21" s="662"/>
      <c r="VSH21" s="662"/>
      <c r="VSI21" s="662"/>
      <c r="VSJ21" s="662"/>
      <c r="VSK21" s="662"/>
      <c r="VSL21" s="662"/>
      <c r="VSM21" s="662"/>
      <c r="VSN21" s="662"/>
      <c r="VSO21" s="662"/>
      <c r="VSP21" s="662"/>
      <c r="VSQ21" s="662"/>
      <c r="VSR21" s="662"/>
      <c r="VSS21" s="662"/>
      <c r="VST21" s="662"/>
      <c r="VSU21" s="662"/>
      <c r="VSV21" s="662"/>
      <c r="VSW21" s="662"/>
      <c r="VSX21" s="662"/>
      <c r="VSY21" s="662"/>
      <c r="VSZ21" s="662"/>
      <c r="VTA21" s="662"/>
      <c r="VTB21" s="662"/>
      <c r="VTC21" s="662"/>
      <c r="VTD21" s="662"/>
      <c r="VTE21" s="662"/>
      <c r="VTF21" s="662"/>
      <c r="VTG21" s="662"/>
      <c r="VTH21" s="662"/>
      <c r="VTI21" s="662"/>
      <c r="VTJ21" s="662"/>
      <c r="VTK21" s="662"/>
      <c r="VTL21" s="662"/>
      <c r="VTM21" s="662"/>
      <c r="VTN21" s="662"/>
      <c r="VTO21" s="662"/>
      <c r="VTP21" s="662"/>
      <c r="VTQ21" s="662"/>
      <c r="VTR21" s="662"/>
      <c r="VTS21" s="662"/>
      <c r="VTT21" s="662"/>
      <c r="VTU21" s="662"/>
      <c r="VTV21" s="662"/>
      <c r="VTW21" s="662"/>
      <c r="VTX21" s="662"/>
      <c r="VTY21" s="662"/>
      <c r="VTZ21" s="662"/>
      <c r="VUA21" s="662"/>
      <c r="VUB21" s="662"/>
      <c r="VUC21" s="662"/>
      <c r="VUD21" s="662"/>
      <c r="VUE21" s="662"/>
      <c r="VUF21" s="662"/>
      <c r="VUG21" s="662"/>
      <c r="VUH21" s="662"/>
      <c r="VUI21" s="662"/>
      <c r="VUJ21" s="662"/>
      <c r="VUK21" s="662"/>
      <c r="VUL21" s="662"/>
      <c r="VUM21" s="662"/>
      <c r="VUN21" s="662"/>
      <c r="VUO21" s="662"/>
      <c r="VUP21" s="662"/>
      <c r="VUQ21" s="662"/>
      <c r="VUR21" s="662"/>
      <c r="VUS21" s="662"/>
      <c r="VUT21" s="662"/>
      <c r="VUU21" s="662"/>
      <c r="VUV21" s="662"/>
      <c r="VUW21" s="662"/>
      <c r="VUX21" s="662"/>
      <c r="VUY21" s="662"/>
      <c r="VUZ21" s="662"/>
      <c r="VVA21" s="662"/>
      <c r="VVB21" s="662"/>
      <c r="VVC21" s="662"/>
      <c r="VVD21" s="662"/>
      <c r="VVE21" s="662"/>
      <c r="VVF21" s="662"/>
      <c r="VVG21" s="662"/>
      <c r="VVH21" s="662"/>
      <c r="VVI21" s="662"/>
      <c r="VVJ21" s="662"/>
      <c r="VVK21" s="662"/>
      <c r="VVL21" s="662"/>
      <c r="VVM21" s="662"/>
      <c r="VVN21" s="662"/>
      <c r="VVO21" s="662"/>
      <c r="VVP21" s="662"/>
      <c r="VVQ21" s="662"/>
      <c r="VVR21" s="662"/>
      <c r="VVS21" s="662"/>
      <c r="VVT21" s="662"/>
      <c r="VVU21" s="662"/>
      <c r="VVV21" s="662"/>
      <c r="VVW21" s="662"/>
      <c r="VVX21" s="662"/>
      <c r="VVY21" s="662"/>
      <c r="VVZ21" s="662"/>
      <c r="VWA21" s="662"/>
      <c r="VWB21" s="662"/>
      <c r="VWC21" s="662"/>
      <c r="VWD21" s="662"/>
      <c r="VWE21" s="662"/>
      <c r="VWF21" s="662"/>
      <c r="VWG21" s="662"/>
      <c r="VWH21" s="662"/>
      <c r="VWI21" s="662"/>
      <c r="VWJ21" s="662"/>
      <c r="VWK21" s="662"/>
      <c r="VWL21" s="662"/>
      <c r="VWM21" s="662"/>
      <c r="VWN21" s="662"/>
      <c r="VWO21" s="662"/>
      <c r="VWP21" s="662"/>
      <c r="VWQ21" s="662"/>
      <c r="VWR21" s="662"/>
      <c r="VWS21" s="662"/>
      <c r="VWT21" s="662"/>
      <c r="VWU21" s="662"/>
      <c r="VWV21" s="662"/>
      <c r="VWW21" s="662"/>
      <c r="VWX21" s="662"/>
      <c r="VWY21" s="662"/>
      <c r="VWZ21" s="662"/>
      <c r="VXA21" s="662"/>
      <c r="VXB21" s="662"/>
      <c r="VXC21" s="662"/>
      <c r="VXD21" s="662"/>
      <c r="VXE21" s="662"/>
      <c r="VXF21" s="662"/>
      <c r="VXG21" s="662"/>
      <c r="VXH21" s="662"/>
      <c r="VXI21" s="662"/>
      <c r="VXJ21" s="662"/>
      <c r="VXK21" s="662"/>
      <c r="VXL21" s="662"/>
      <c r="VXM21" s="662"/>
      <c r="VXN21" s="662"/>
      <c r="VXO21" s="662"/>
      <c r="VXP21" s="662"/>
      <c r="VXQ21" s="662"/>
      <c r="VXR21" s="662"/>
      <c r="VXS21" s="662"/>
      <c r="VXT21" s="662"/>
      <c r="VXU21" s="662"/>
      <c r="VXV21" s="662"/>
      <c r="VXW21" s="662"/>
      <c r="VXX21" s="662"/>
      <c r="VXY21" s="662"/>
      <c r="VXZ21" s="662"/>
      <c r="VYA21" s="662"/>
      <c r="VYB21" s="662"/>
      <c r="VYC21" s="662"/>
      <c r="VYD21" s="662"/>
      <c r="VYE21" s="662"/>
      <c r="VYF21" s="662"/>
      <c r="VYG21" s="662"/>
      <c r="VYH21" s="662"/>
      <c r="VYI21" s="662"/>
      <c r="VYJ21" s="662"/>
      <c r="VYK21" s="662"/>
      <c r="VYL21" s="662"/>
      <c r="VYM21" s="662"/>
      <c r="VYN21" s="662"/>
      <c r="VYO21" s="662"/>
      <c r="VYP21" s="662"/>
      <c r="VYQ21" s="662"/>
      <c r="VYR21" s="662"/>
      <c r="VYS21" s="662"/>
      <c r="VYT21" s="662"/>
      <c r="VYU21" s="662"/>
      <c r="VYV21" s="662"/>
      <c r="VYW21" s="662"/>
      <c r="VYX21" s="662"/>
      <c r="VYY21" s="662"/>
      <c r="VYZ21" s="662"/>
      <c r="VZA21" s="662"/>
      <c r="VZB21" s="662"/>
      <c r="VZC21" s="662"/>
      <c r="VZD21" s="662"/>
      <c r="VZE21" s="662"/>
      <c r="VZF21" s="662"/>
      <c r="VZG21" s="662"/>
      <c r="VZH21" s="662"/>
      <c r="VZI21" s="662"/>
      <c r="VZJ21" s="662"/>
      <c r="VZK21" s="662"/>
      <c r="VZL21" s="662"/>
      <c r="VZM21" s="662"/>
      <c r="VZN21" s="662"/>
      <c r="VZO21" s="662"/>
      <c r="VZP21" s="662"/>
      <c r="VZQ21" s="662"/>
      <c r="VZR21" s="662"/>
      <c r="VZS21" s="662"/>
      <c r="VZT21" s="662"/>
      <c r="VZU21" s="662"/>
      <c r="VZV21" s="662"/>
      <c r="VZW21" s="662"/>
      <c r="VZX21" s="662"/>
      <c r="VZY21" s="662"/>
      <c r="VZZ21" s="662"/>
      <c r="WAA21" s="662"/>
      <c r="WAB21" s="662"/>
      <c r="WAC21" s="662"/>
      <c r="WAD21" s="662"/>
      <c r="WAE21" s="662"/>
      <c r="WAF21" s="662"/>
      <c r="WAG21" s="662"/>
      <c r="WAH21" s="662"/>
      <c r="WAI21" s="662"/>
      <c r="WAJ21" s="662"/>
      <c r="WAK21" s="662"/>
      <c r="WAL21" s="662"/>
      <c r="WAM21" s="662"/>
      <c r="WAN21" s="662"/>
      <c r="WAO21" s="662"/>
      <c r="WAP21" s="662"/>
      <c r="WAQ21" s="662"/>
      <c r="WAR21" s="662"/>
      <c r="WAS21" s="662"/>
      <c r="WAT21" s="662"/>
      <c r="WAU21" s="662"/>
      <c r="WAV21" s="662"/>
      <c r="WAW21" s="662"/>
      <c r="WAX21" s="662"/>
      <c r="WAY21" s="662"/>
      <c r="WAZ21" s="662"/>
      <c r="WBA21" s="662"/>
      <c r="WBB21" s="662"/>
      <c r="WBC21" s="662"/>
      <c r="WBD21" s="662"/>
      <c r="WBE21" s="662"/>
      <c r="WBF21" s="662"/>
      <c r="WBG21" s="662"/>
      <c r="WBH21" s="662"/>
      <c r="WBI21" s="662"/>
      <c r="WBJ21" s="662"/>
      <c r="WBK21" s="662"/>
      <c r="WBL21" s="662"/>
      <c r="WBM21" s="662"/>
      <c r="WBN21" s="662"/>
      <c r="WBO21" s="662"/>
      <c r="WBP21" s="662"/>
      <c r="WBQ21" s="662"/>
      <c r="WBR21" s="662"/>
      <c r="WBS21" s="662"/>
      <c r="WBT21" s="662"/>
      <c r="WBU21" s="662"/>
      <c r="WBV21" s="662"/>
      <c r="WBW21" s="662"/>
      <c r="WBX21" s="662"/>
      <c r="WBY21" s="662"/>
      <c r="WBZ21" s="662"/>
      <c r="WCA21" s="662"/>
      <c r="WCB21" s="662"/>
      <c r="WCC21" s="662"/>
      <c r="WCD21" s="662"/>
      <c r="WCE21" s="662"/>
      <c r="WCF21" s="662"/>
      <c r="WCG21" s="662"/>
      <c r="WCH21" s="662"/>
      <c r="WCI21" s="662"/>
      <c r="WCJ21" s="662"/>
      <c r="WCK21" s="662"/>
      <c r="WCL21" s="662"/>
      <c r="WCM21" s="662"/>
      <c r="WCN21" s="662"/>
      <c r="WCO21" s="662"/>
      <c r="WCP21" s="662"/>
      <c r="WCQ21" s="662"/>
      <c r="WCR21" s="662"/>
      <c r="WCS21" s="662"/>
      <c r="WCT21" s="662"/>
      <c r="WCU21" s="662"/>
      <c r="WCV21" s="662"/>
      <c r="WCW21" s="662"/>
      <c r="WCX21" s="662"/>
      <c r="WCY21" s="662"/>
      <c r="WCZ21" s="662"/>
      <c r="WDA21" s="662"/>
      <c r="WDB21" s="662"/>
      <c r="WDC21" s="662"/>
      <c r="WDD21" s="662"/>
      <c r="WDE21" s="662"/>
      <c r="WDF21" s="662"/>
      <c r="WDG21" s="662"/>
      <c r="WDH21" s="662"/>
      <c r="WDI21" s="662"/>
      <c r="WDJ21" s="662"/>
      <c r="WDK21" s="662"/>
      <c r="WDL21" s="662"/>
      <c r="WDM21" s="662"/>
      <c r="WDN21" s="662"/>
      <c r="WDO21" s="662"/>
      <c r="WDP21" s="662"/>
      <c r="WDQ21" s="662"/>
      <c r="WDR21" s="662"/>
      <c r="WDS21" s="662"/>
      <c r="WDT21" s="662"/>
      <c r="WDU21" s="662"/>
      <c r="WDV21" s="662"/>
      <c r="WDW21" s="662"/>
      <c r="WDX21" s="662"/>
      <c r="WDY21" s="662"/>
      <c r="WDZ21" s="662"/>
      <c r="WEA21" s="662"/>
      <c r="WEB21" s="662"/>
      <c r="WEC21" s="662"/>
      <c r="WED21" s="662"/>
      <c r="WEE21" s="662"/>
      <c r="WEF21" s="662"/>
      <c r="WEG21" s="662"/>
      <c r="WEH21" s="662"/>
      <c r="WEI21" s="662"/>
      <c r="WEJ21" s="662"/>
      <c r="WEK21" s="662"/>
      <c r="WEL21" s="662"/>
      <c r="WEM21" s="662"/>
      <c r="WEN21" s="662"/>
      <c r="WEO21" s="662"/>
      <c r="WEP21" s="662"/>
      <c r="WEQ21" s="662"/>
      <c r="WER21" s="662"/>
      <c r="WES21" s="662"/>
      <c r="WET21" s="662"/>
      <c r="WEU21" s="662"/>
      <c r="WEV21" s="662"/>
      <c r="WEW21" s="662"/>
      <c r="WEX21" s="662"/>
      <c r="WEY21" s="662"/>
      <c r="WEZ21" s="662"/>
      <c r="WFA21" s="662"/>
      <c r="WFB21" s="662"/>
      <c r="WFC21" s="662"/>
      <c r="WFD21" s="662"/>
      <c r="WFE21" s="662"/>
      <c r="WFF21" s="662"/>
      <c r="WFG21" s="662"/>
      <c r="WFH21" s="662"/>
      <c r="WFI21" s="662"/>
      <c r="WFJ21" s="662"/>
      <c r="WFK21" s="662"/>
      <c r="WFL21" s="662"/>
      <c r="WFM21" s="662"/>
      <c r="WFN21" s="662"/>
      <c r="WFO21" s="662"/>
      <c r="WFP21" s="662"/>
      <c r="WFQ21" s="662"/>
      <c r="WFR21" s="662"/>
      <c r="WFS21" s="662"/>
      <c r="WFT21" s="662"/>
      <c r="WFU21" s="662"/>
      <c r="WFV21" s="662"/>
      <c r="WFW21" s="662"/>
      <c r="WFX21" s="662"/>
      <c r="WFY21" s="662"/>
      <c r="WFZ21" s="662"/>
      <c r="WGA21" s="662"/>
      <c r="WGB21" s="662"/>
      <c r="WGC21" s="662"/>
      <c r="WGD21" s="662"/>
      <c r="WGE21" s="662"/>
      <c r="WGF21" s="662"/>
      <c r="WGG21" s="662"/>
      <c r="WGH21" s="662"/>
      <c r="WGI21" s="662"/>
      <c r="WGJ21" s="662"/>
      <c r="WGK21" s="662"/>
      <c r="WGL21" s="662"/>
      <c r="WGM21" s="662"/>
      <c r="WGN21" s="662"/>
      <c r="WGO21" s="662"/>
      <c r="WGP21" s="662"/>
      <c r="WGQ21" s="662"/>
      <c r="WGR21" s="662"/>
      <c r="WGS21" s="662"/>
      <c r="WGT21" s="662"/>
      <c r="WGU21" s="662"/>
      <c r="WGV21" s="662"/>
      <c r="WGW21" s="662"/>
      <c r="WGX21" s="662"/>
      <c r="WGY21" s="662"/>
      <c r="WGZ21" s="662"/>
      <c r="WHA21" s="662"/>
      <c r="WHB21" s="662"/>
      <c r="WHC21" s="662"/>
      <c r="WHD21" s="662"/>
      <c r="WHE21" s="662"/>
      <c r="WHF21" s="662"/>
      <c r="WHG21" s="662"/>
      <c r="WHH21" s="662"/>
      <c r="WHI21" s="662"/>
      <c r="WHJ21" s="662"/>
      <c r="WHK21" s="662"/>
      <c r="WHL21" s="662"/>
      <c r="WHM21" s="662"/>
      <c r="WHN21" s="662"/>
      <c r="WHO21" s="662"/>
      <c r="WHP21" s="662"/>
      <c r="WHQ21" s="662"/>
      <c r="WHR21" s="662"/>
      <c r="WHS21" s="662"/>
      <c r="WHT21" s="662"/>
      <c r="WHU21" s="662"/>
      <c r="WHV21" s="662"/>
      <c r="WHW21" s="662"/>
      <c r="WHX21" s="662"/>
      <c r="WHY21" s="662"/>
      <c r="WHZ21" s="662"/>
      <c r="WIA21" s="662"/>
      <c r="WIB21" s="662"/>
      <c r="WIC21" s="662"/>
      <c r="WID21" s="662"/>
      <c r="WIE21" s="662"/>
      <c r="WIF21" s="662"/>
      <c r="WIG21" s="662"/>
      <c r="WIH21" s="662"/>
      <c r="WII21" s="662"/>
      <c r="WIJ21" s="662"/>
      <c r="WIK21" s="662"/>
      <c r="WIL21" s="662"/>
      <c r="WIM21" s="662"/>
      <c r="WIN21" s="662"/>
      <c r="WIO21" s="662"/>
      <c r="WIP21" s="662"/>
      <c r="WIQ21" s="662"/>
      <c r="WIR21" s="662"/>
      <c r="WIS21" s="662"/>
      <c r="WIT21" s="662"/>
      <c r="WIU21" s="662"/>
      <c r="WIV21" s="662"/>
      <c r="WIW21" s="662"/>
      <c r="WIX21" s="662"/>
      <c r="WIY21" s="662"/>
      <c r="WIZ21" s="662"/>
      <c r="WJA21" s="662"/>
      <c r="WJB21" s="662"/>
      <c r="WJC21" s="662"/>
      <c r="WJD21" s="662"/>
      <c r="WJE21" s="662"/>
      <c r="WJF21" s="662"/>
      <c r="WJG21" s="662"/>
      <c r="WJH21" s="662"/>
      <c r="WJI21" s="662"/>
      <c r="WJJ21" s="662"/>
      <c r="WJK21" s="662"/>
      <c r="WJL21" s="662"/>
      <c r="WJM21" s="662"/>
      <c r="WJN21" s="662"/>
      <c r="WJO21" s="662"/>
      <c r="WJP21" s="662"/>
      <c r="WJQ21" s="662"/>
      <c r="WJR21" s="662"/>
      <c r="WJS21" s="662"/>
      <c r="WJT21" s="662"/>
      <c r="WJU21" s="662"/>
      <c r="WJV21" s="662"/>
      <c r="WJW21" s="662"/>
      <c r="WJX21" s="662"/>
      <c r="WJY21" s="662"/>
      <c r="WJZ21" s="662"/>
      <c r="WKA21" s="662"/>
      <c r="WKB21" s="662"/>
      <c r="WKC21" s="662"/>
      <c r="WKD21" s="662"/>
      <c r="WKE21" s="662"/>
      <c r="WKF21" s="662"/>
      <c r="WKG21" s="662"/>
      <c r="WKH21" s="662"/>
      <c r="WKI21" s="662"/>
      <c r="WKJ21" s="662"/>
      <c r="WKK21" s="662"/>
      <c r="WKL21" s="662"/>
      <c r="WKM21" s="662"/>
      <c r="WKN21" s="662"/>
      <c r="WKO21" s="662"/>
      <c r="WKP21" s="662"/>
      <c r="WKQ21" s="662"/>
      <c r="WKR21" s="662"/>
      <c r="WKS21" s="662"/>
      <c r="WKT21" s="662"/>
      <c r="WKU21" s="662"/>
      <c r="WKV21" s="662"/>
      <c r="WKW21" s="662"/>
      <c r="WKX21" s="662"/>
      <c r="WKY21" s="662"/>
      <c r="WKZ21" s="662"/>
      <c r="WLA21" s="662"/>
      <c r="WLB21" s="662"/>
      <c r="WLC21" s="662"/>
      <c r="WLD21" s="662"/>
      <c r="WLE21" s="662"/>
      <c r="WLF21" s="662"/>
      <c r="WLG21" s="662"/>
      <c r="WLH21" s="662"/>
      <c r="WLI21" s="662"/>
      <c r="WLJ21" s="662"/>
      <c r="WLK21" s="662"/>
      <c r="WLL21" s="662"/>
      <c r="WLM21" s="662"/>
      <c r="WLN21" s="662"/>
      <c r="WLO21" s="662"/>
      <c r="WLP21" s="662"/>
      <c r="WLQ21" s="662"/>
      <c r="WLR21" s="662"/>
      <c r="WLS21" s="662"/>
      <c r="WLT21" s="662"/>
      <c r="WLU21" s="662"/>
      <c r="WLV21" s="662"/>
      <c r="WLW21" s="662"/>
      <c r="WLX21" s="662"/>
      <c r="WLY21" s="662"/>
      <c r="WLZ21" s="662"/>
      <c r="WMA21" s="662"/>
      <c r="WMB21" s="662"/>
      <c r="WMC21" s="662"/>
      <c r="WMD21" s="662"/>
      <c r="WME21" s="662"/>
      <c r="WMF21" s="662"/>
      <c r="WMG21" s="662"/>
      <c r="WMH21" s="662"/>
      <c r="WMI21" s="662"/>
      <c r="WMJ21" s="662"/>
      <c r="WMK21" s="662"/>
      <c r="WML21" s="662"/>
      <c r="WMM21" s="662"/>
      <c r="WMN21" s="662"/>
      <c r="WMO21" s="662"/>
      <c r="WMP21" s="662"/>
      <c r="WMQ21" s="662"/>
      <c r="WMR21" s="662"/>
      <c r="WMS21" s="662"/>
      <c r="WMT21" s="662"/>
      <c r="WMU21" s="662"/>
      <c r="WMV21" s="662"/>
      <c r="WMW21" s="662"/>
      <c r="WMX21" s="662"/>
      <c r="WMY21" s="662"/>
      <c r="WMZ21" s="662"/>
      <c r="WNA21" s="662"/>
      <c r="WNB21" s="662"/>
      <c r="WNC21" s="662"/>
      <c r="WND21" s="662"/>
      <c r="WNE21" s="662"/>
      <c r="WNF21" s="662"/>
      <c r="WNG21" s="662"/>
      <c r="WNH21" s="662"/>
      <c r="WNI21" s="662"/>
      <c r="WNJ21" s="662"/>
      <c r="WNK21" s="662"/>
      <c r="WNL21" s="662"/>
      <c r="WNM21" s="662"/>
      <c r="WNN21" s="662"/>
      <c r="WNO21" s="662"/>
      <c r="WNP21" s="662"/>
      <c r="WNQ21" s="662"/>
      <c r="WNR21" s="662"/>
      <c r="WNS21" s="662"/>
      <c r="WNT21" s="662"/>
      <c r="WNU21" s="662"/>
      <c r="WNV21" s="662"/>
      <c r="WNW21" s="662"/>
      <c r="WNX21" s="662"/>
      <c r="WNY21" s="662"/>
      <c r="WNZ21" s="662"/>
      <c r="WOA21" s="662"/>
      <c r="WOB21" s="662"/>
      <c r="WOC21" s="662"/>
      <c r="WOD21" s="662"/>
      <c r="WOE21" s="662"/>
      <c r="WOF21" s="662"/>
      <c r="WOG21" s="662"/>
      <c r="WOH21" s="662"/>
      <c r="WOI21" s="662"/>
      <c r="WOJ21" s="662"/>
      <c r="WOK21" s="662"/>
      <c r="WOL21" s="662"/>
      <c r="WOM21" s="662"/>
      <c r="WON21" s="662"/>
      <c r="WOO21" s="662"/>
      <c r="WOP21" s="662"/>
      <c r="WOQ21" s="662"/>
      <c r="WOR21" s="662"/>
      <c r="WOS21" s="662"/>
      <c r="WOT21" s="662"/>
      <c r="WOU21" s="662"/>
      <c r="WOV21" s="662"/>
      <c r="WOW21" s="662"/>
      <c r="WOX21" s="662"/>
      <c r="WOY21" s="662"/>
      <c r="WOZ21" s="662"/>
      <c r="WPA21" s="662"/>
      <c r="WPB21" s="662"/>
      <c r="WPC21" s="662"/>
      <c r="WPD21" s="662"/>
      <c r="WPE21" s="662"/>
      <c r="WPF21" s="662"/>
      <c r="WPG21" s="662"/>
      <c r="WPH21" s="662"/>
      <c r="WPI21" s="662"/>
      <c r="WPJ21" s="662"/>
      <c r="WPK21" s="662"/>
      <c r="WPL21" s="662"/>
      <c r="WPM21" s="662"/>
      <c r="WPN21" s="662"/>
      <c r="WPO21" s="662"/>
      <c r="WPP21" s="662"/>
      <c r="WPQ21" s="662"/>
      <c r="WPR21" s="662"/>
      <c r="WPS21" s="662"/>
      <c r="WPT21" s="662"/>
      <c r="WPU21" s="662"/>
      <c r="WPV21" s="662"/>
      <c r="WPW21" s="662"/>
      <c r="WPX21" s="662"/>
      <c r="WPY21" s="662"/>
      <c r="WPZ21" s="662"/>
      <c r="WQA21" s="662"/>
      <c r="WQB21" s="662"/>
      <c r="WQC21" s="662"/>
      <c r="WQD21" s="662"/>
      <c r="WQE21" s="662"/>
      <c r="WQF21" s="662"/>
      <c r="WQG21" s="662"/>
      <c r="WQH21" s="662"/>
      <c r="WQI21" s="662"/>
      <c r="WQJ21" s="662"/>
      <c r="WQK21" s="662"/>
      <c r="WQL21" s="662"/>
      <c r="WQM21" s="662"/>
      <c r="WQN21" s="662"/>
      <c r="WQO21" s="662"/>
      <c r="WQP21" s="662"/>
      <c r="WQQ21" s="662"/>
      <c r="WQR21" s="662"/>
      <c r="WQS21" s="662"/>
      <c r="WQT21" s="662"/>
      <c r="WQU21" s="662"/>
      <c r="WQV21" s="662"/>
      <c r="WQW21" s="662"/>
      <c r="WQX21" s="662"/>
      <c r="WQY21" s="662"/>
      <c r="WQZ21" s="662"/>
      <c r="WRA21" s="662"/>
      <c r="WRB21" s="662"/>
      <c r="WRC21" s="662"/>
      <c r="WRD21" s="662"/>
      <c r="WRE21" s="662"/>
      <c r="WRF21" s="662"/>
      <c r="WRG21" s="662"/>
      <c r="WRH21" s="662"/>
      <c r="WRI21" s="662"/>
      <c r="WRJ21" s="662"/>
      <c r="WRK21" s="662"/>
      <c r="WRL21" s="662"/>
      <c r="WRM21" s="662"/>
      <c r="WRN21" s="662"/>
      <c r="WRO21" s="662"/>
      <c r="WRP21" s="662"/>
      <c r="WRQ21" s="662"/>
      <c r="WRR21" s="662"/>
      <c r="WRS21" s="662"/>
      <c r="WRT21" s="662"/>
      <c r="WRU21" s="662"/>
      <c r="WRV21" s="662"/>
      <c r="WRW21" s="662"/>
      <c r="WRX21" s="662"/>
      <c r="WRY21" s="662"/>
      <c r="WRZ21" s="662"/>
      <c r="WSA21" s="662"/>
      <c r="WSB21" s="662"/>
      <c r="WSC21" s="662"/>
      <c r="WSD21" s="662"/>
      <c r="WSE21" s="662"/>
      <c r="WSF21" s="662"/>
      <c r="WSG21" s="662"/>
      <c r="WSH21" s="662"/>
      <c r="WSI21" s="662"/>
      <c r="WSJ21" s="662"/>
      <c r="WSK21" s="662"/>
      <c r="WSL21" s="662"/>
      <c r="WSM21" s="662"/>
      <c r="WSN21" s="662"/>
      <c r="WSO21" s="662"/>
      <c r="WSP21" s="662"/>
      <c r="WSQ21" s="662"/>
      <c r="WSR21" s="662"/>
      <c r="WSS21" s="662"/>
      <c r="WST21" s="662"/>
      <c r="WSU21" s="662"/>
      <c r="WSV21" s="662"/>
      <c r="WSW21" s="662"/>
      <c r="WSX21" s="662"/>
      <c r="WSY21" s="662"/>
      <c r="WSZ21" s="662"/>
      <c r="WTA21" s="662"/>
      <c r="WTB21" s="662"/>
      <c r="WTC21" s="662"/>
      <c r="WTD21" s="662"/>
      <c r="WTE21" s="662"/>
      <c r="WTF21" s="662"/>
      <c r="WTG21" s="662"/>
      <c r="WTH21" s="662"/>
      <c r="WTI21" s="662"/>
      <c r="WTJ21" s="662"/>
      <c r="WTK21" s="662"/>
      <c r="WTL21" s="662"/>
      <c r="WTM21" s="662"/>
      <c r="WTN21" s="662"/>
      <c r="WTO21" s="662"/>
      <c r="WTP21" s="662"/>
      <c r="WTQ21" s="662"/>
      <c r="WTR21" s="662"/>
      <c r="WTS21" s="662"/>
      <c r="WTT21" s="662"/>
      <c r="WTU21" s="662"/>
      <c r="WTV21" s="662"/>
      <c r="WTW21" s="662"/>
      <c r="WTX21" s="662"/>
      <c r="WTY21" s="662"/>
      <c r="WTZ21" s="662"/>
      <c r="WUA21" s="662"/>
      <c r="WUB21" s="662"/>
      <c r="WUC21" s="662"/>
      <c r="WUD21" s="662"/>
      <c r="WUE21" s="662"/>
      <c r="WUF21" s="662"/>
      <c r="WUG21" s="662"/>
      <c r="WUH21" s="662"/>
      <c r="WUI21" s="662"/>
      <c r="WUJ21" s="662"/>
      <c r="WUK21" s="662"/>
      <c r="WUL21" s="662"/>
      <c r="WUM21" s="662"/>
      <c r="WUN21" s="662"/>
      <c r="WUO21" s="662"/>
      <c r="WUP21" s="662"/>
      <c r="WUQ21" s="662"/>
      <c r="WUR21" s="662"/>
      <c r="WUS21" s="662"/>
      <c r="WUT21" s="662"/>
      <c r="WUU21" s="662"/>
      <c r="WUV21" s="662"/>
      <c r="WUW21" s="662"/>
      <c r="WUX21" s="662"/>
      <c r="WUY21" s="662"/>
      <c r="WUZ21" s="662"/>
      <c r="WVA21" s="662"/>
      <c r="WVB21" s="662"/>
      <c r="WVC21" s="662"/>
      <c r="WVD21" s="662"/>
      <c r="WVE21" s="662"/>
      <c r="WVF21" s="662"/>
      <c r="WVG21" s="662"/>
      <c r="WVH21" s="662"/>
      <c r="WVI21" s="662"/>
      <c r="WVJ21" s="662"/>
      <c r="WVK21" s="662"/>
      <c r="WVL21" s="662"/>
      <c r="WVM21" s="662"/>
      <c r="WVN21" s="662"/>
      <c r="WVO21" s="662"/>
      <c r="WVP21" s="662"/>
      <c r="WVQ21" s="662"/>
      <c r="WVR21" s="662"/>
      <c r="WVS21" s="662"/>
      <c r="WVT21" s="662"/>
      <c r="WVU21" s="662"/>
      <c r="WVV21" s="662"/>
      <c r="WVW21" s="662"/>
      <c r="WVX21" s="662"/>
      <c r="WVY21" s="662"/>
      <c r="WVZ21" s="662"/>
      <c r="WWA21" s="662"/>
      <c r="WWB21" s="662"/>
      <c r="WWC21" s="662"/>
      <c r="WWD21" s="662"/>
      <c r="WWE21" s="662"/>
      <c r="WWF21" s="662"/>
      <c r="WWG21" s="662"/>
      <c r="WWH21" s="662"/>
      <c r="WWI21" s="662"/>
      <c r="WWJ21" s="662"/>
      <c r="WWK21" s="662"/>
      <c r="WWL21" s="662"/>
      <c r="WWM21" s="662"/>
      <c r="WWN21" s="662"/>
      <c r="WWO21" s="662"/>
      <c r="WWP21" s="662"/>
      <c r="WWQ21" s="662"/>
      <c r="WWR21" s="662"/>
      <c r="WWS21" s="662"/>
      <c r="WWT21" s="662"/>
      <c r="WWU21" s="662"/>
      <c r="WWV21" s="662"/>
      <c r="WWW21" s="662"/>
      <c r="WWX21" s="662"/>
      <c r="WWY21" s="662"/>
      <c r="WWZ21" s="662"/>
      <c r="WXA21" s="662"/>
      <c r="WXB21" s="662"/>
      <c r="WXC21" s="662"/>
      <c r="WXD21" s="662"/>
      <c r="WXE21" s="662"/>
      <c r="WXF21" s="662"/>
      <c r="WXG21" s="662"/>
      <c r="WXH21" s="662"/>
      <c r="WXI21" s="662"/>
      <c r="WXJ21" s="662"/>
      <c r="WXK21" s="662"/>
      <c r="WXL21" s="662"/>
      <c r="WXM21" s="662"/>
      <c r="WXN21" s="662"/>
      <c r="WXO21" s="662"/>
      <c r="WXP21" s="662"/>
      <c r="WXQ21" s="662"/>
      <c r="WXR21" s="662"/>
      <c r="WXS21" s="662"/>
      <c r="WXT21" s="662"/>
      <c r="WXU21" s="662"/>
      <c r="WXV21" s="662"/>
      <c r="WXW21" s="662"/>
      <c r="WXX21" s="662"/>
      <c r="WXY21" s="662"/>
      <c r="WXZ21" s="662"/>
      <c r="WYA21" s="662"/>
      <c r="WYB21" s="662"/>
      <c r="WYC21" s="662"/>
      <c r="WYD21" s="662"/>
      <c r="WYE21" s="662"/>
      <c r="WYF21" s="662"/>
      <c r="WYG21" s="662"/>
      <c r="WYH21" s="662"/>
      <c r="WYI21" s="662"/>
      <c r="WYJ21" s="662"/>
      <c r="WYK21" s="662"/>
      <c r="WYL21" s="662"/>
      <c r="WYM21" s="662"/>
      <c r="WYN21" s="662"/>
      <c r="WYO21" s="662"/>
      <c r="WYP21" s="662"/>
      <c r="WYQ21" s="662"/>
      <c r="WYR21" s="662"/>
      <c r="WYS21" s="662"/>
      <c r="WYT21" s="662"/>
      <c r="WYU21" s="662"/>
      <c r="WYV21" s="662"/>
      <c r="WYW21" s="662"/>
      <c r="WYX21" s="662"/>
      <c r="WYY21" s="662"/>
      <c r="WYZ21" s="662"/>
      <c r="WZA21" s="662"/>
      <c r="WZB21" s="662"/>
      <c r="WZC21" s="662"/>
      <c r="WZD21" s="662"/>
      <c r="WZE21" s="662"/>
      <c r="WZF21" s="662"/>
      <c r="WZG21" s="662"/>
      <c r="WZH21" s="662"/>
      <c r="WZI21" s="662"/>
      <c r="WZJ21" s="662"/>
      <c r="WZK21" s="662"/>
      <c r="WZL21" s="662"/>
      <c r="WZM21" s="662"/>
      <c r="WZN21" s="662"/>
      <c r="WZO21" s="662"/>
      <c r="WZP21" s="662"/>
      <c r="WZQ21" s="662"/>
      <c r="WZR21" s="662"/>
      <c r="WZS21" s="662"/>
      <c r="WZT21" s="662"/>
      <c r="WZU21" s="662"/>
      <c r="WZV21" s="662"/>
      <c r="WZW21" s="662"/>
      <c r="WZX21" s="662"/>
      <c r="WZY21" s="662"/>
      <c r="WZZ21" s="662"/>
      <c r="XAA21" s="662"/>
      <c r="XAB21" s="662"/>
      <c r="XAC21" s="662"/>
      <c r="XAD21" s="662"/>
      <c r="XAE21" s="662"/>
      <c r="XAF21" s="662"/>
      <c r="XAG21" s="662"/>
      <c r="XAH21" s="662"/>
      <c r="XAI21" s="662"/>
      <c r="XAJ21" s="662"/>
      <c r="XAK21" s="662"/>
      <c r="XAL21" s="662"/>
      <c r="XAM21" s="662"/>
      <c r="XAN21" s="662"/>
      <c r="XAO21" s="662"/>
      <c r="XAP21" s="662"/>
      <c r="XAQ21" s="662"/>
      <c r="XAR21" s="662"/>
      <c r="XAS21" s="662"/>
      <c r="XAT21" s="662"/>
      <c r="XAU21" s="662"/>
      <c r="XAV21" s="662"/>
      <c r="XAW21" s="662"/>
      <c r="XAX21" s="662"/>
      <c r="XAY21" s="662"/>
      <c r="XAZ21" s="662"/>
      <c r="XBA21" s="662"/>
      <c r="XBB21" s="662"/>
      <c r="XBC21" s="662"/>
      <c r="XBD21" s="662"/>
      <c r="XBE21" s="662"/>
      <c r="XBF21" s="662"/>
      <c r="XBG21" s="662"/>
      <c r="XBH21" s="662"/>
      <c r="XBI21" s="662"/>
      <c r="XBJ21" s="662"/>
      <c r="XBK21" s="662"/>
      <c r="XBL21" s="662"/>
      <c r="XBM21" s="662"/>
      <c r="XBN21" s="662"/>
      <c r="XBO21" s="662"/>
      <c r="XBP21" s="662"/>
      <c r="XBQ21" s="662"/>
      <c r="XBR21" s="662"/>
      <c r="XBS21" s="662"/>
      <c r="XBT21" s="662"/>
      <c r="XBU21" s="662"/>
      <c r="XBV21" s="662"/>
      <c r="XBW21" s="662"/>
      <c r="XBX21" s="662"/>
      <c r="XBY21" s="662"/>
      <c r="XBZ21" s="662"/>
      <c r="XCA21" s="662"/>
      <c r="XCB21" s="662"/>
      <c r="XCC21" s="662"/>
      <c r="XCD21" s="662"/>
      <c r="XCE21" s="662"/>
      <c r="XCF21" s="662"/>
      <c r="XCG21" s="662"/>
      <c r="XCH21" s="662"/>
      <c r="XCI21" s="662"/>
      <c r="XCJ21" s="662"/>
      <c r="XCK21" s="662"/>
      <c r="XCL21" s="662"/>
      <c r="XCM21" s="662"/>
      <c r="XCN21" s="662"/>
      <c r="XCO21" s="662"/>
      <c r="XCP21" s="662"/>
      <c r="XCQ21" s="662"/>
      <c r="XCR21" s="662"/>
      <c r="XCS21" s="662"/>
      <c r="XCT21" s="662"/>
      <c r="XCU21" s="662"/>
      <c r="XCV21" s="662"/>
      <c r="XCW21" s="662"/>
      <c r="XCX21" s="662"/>
      <c r="XCY21" s="662"/>
      <c r="XCZ21" s="662"/>
      <c r="XDA21" s="662"/>
      <c r="XDB21" s="662"/>
      <c r="XDC21" s="662"/>
      <c r="XDD21" s="662"/>
      <c r="XDE21" s="662"/>
      <c r="XDF21" s="662"/>
      <c r="XDG21" s="662"/>
      <c r="XDH21" s="662"/>
      <c r="XDI21" s="662"/>
      <c r="XDJ21" s="662"/>
      <c r="XDK21" s="662"/>
      <c r="XDL21" s="662"/>
      <c r="XDM21" s="662"/>
      <c r="XDN21" s="662"/>
      <c r="XDO21" s="662"/>
      <c r="XDP21" s="662"/>
      <c r="XDQ21" s="662"/>
      <c r="XDR21" s="662"/>
      <c r="XDS21" s="662"/>
      <c r="XDT21" s="662"/>
      <c r="XDU21" s="662"/>
      <c r="XDV21" s="662"/>
      <c r="XDW21" s="662"/>
      <c r="XDX21" s="662"/>
      <c r="XDY21" s="662"/>
      <c r="XDZ21" s="662"/>
      <c r="XEA21" s="662"/>
      <c r="XEB21" s="662"/>
      <c r="XEC21" s="662"/>
      <c r="XED21" s="662"/>
      <c r="XEE21" s="662"/>
      <c r="XEF21" s="662"/>
      <c r="XEG21" s="662"/>
      <c r="XEH21" s="662"/>
      <c r="XEI21" s="662"/>
      <c r="XEJ21" s="662"/>
      <c r="XEK21" s="662"/>
      <c r="XEL21" s="662"/>
      <c r="XEM21" s="662"/>
      <c r="XEN21" s="662"/>
      <c r="XEO21" s="662"/>
      <c r="XEP21" s="662"/>
      <c r="XEQ21" s="662"/>
      <c r="XER21" s="662"/>
      <c r="XES21" s="662"/>
      <c r="XET21" s="662"/>
      <c r="XEU21" s="662"/>
      <c r="XEV21" s="662"/>
      <c r="XEW21" s="662"/>
      <c r="XEX21" s="662"/>
      <c r="XEY21" s="662"/>
      <c r="XEZ21" s="662"/>
      <c r="XFA21" s="662"/>
      <c r="XFB21" s="662"/>
      <c r="XFC21" s="662"/>
      <c r="XFD21" s="662"/>
    </row>
    <row r="22" spans="2:16384" ht="15" x14ac:dyDescent="0.25">
      <c r="B22" s="665" t="s">
        <v>482</v>
      </c>
      <c r="C22" s="662"/>
      <c r="D22" s="662"/>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2"/>
      <c r="BR22" s="662"/>
      <c r="BS22" s="662"/>
      <c r="BT22" s="662"/>
      <c r="BU22" s="662"/>
      <c r="BV22" s="662"/>
      <c r="BW22" s="662"/>
      <c r="BX22" s="662"/>
      <c r="BY22" s="662"/>
      <c r="BZ22" s="662"/>
      <c r="CA22" s="662"/>
      <c r="CB22" s="662"/>
      <c r="CC22" s="662"/>
      <c r="CD22" s="662"/>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2"/>
      <c r="ED22" s="662"/>
      <c r="EE22" s="662"/>
      <c r="EF22" s="662"/>
      <c r="EG22" s="662"/>
      <c r="EH22" s="662"/>
      <c r="EI22" s="662"/>
      <c r="EJ22" s="662"/>
      <c r="EK22" s="662"/>
      <c r="EL22" s="662"/>
      <c r="EM22" s="662"/>
      <c r="EN22" s="662"/>
      <c r="EO22" s="662"/>
      <c r="EP22" s="662"/>
      <c r="EQ22" s="662"/>
      <c r="ER22" s="662"/>
      <c r="ES22" s="662"/>
      <c r="ET22" s="662"/>
      <c r="EU22" s="662"/>
      <c r="EV22" s="662"/>
      <c r="EW22" s="662"/>
      <c r="EX22" s="662"/>
      <c r="EY22" s="662"/>
      <c r="EZ22" s="662"/>
      <c r="FA22" s="662"/>
      <c r="FB22" s="662"/>
      <c r="FC22" s="662"/>
      <c r="FD22" s="662"/>
      <c r="FE22" s="662"/>
      <c r="FF22" s="662"/>
      <c r="FG22" s="662"/>
      <c r="FH22" s="662"/>
      <c r="FI22" s="662"/>
      <c r="FJ22" s="662"/>
      <c r="FK22" s="662"/>
      <c r="FL22" s="662"/>
      <c r="FM22" s="662"/>
      <c r="FN22" s="662"/>
      <c r="FO22" s="662"/>
      <c r="FP22" s="662"/>
      <c r="FQ22" s="662"/>
      <c r="FR22" s="662"/>
      <c r="FS22" s="662"/>
      <c r="FT22" s="662"/>
      <c r="FU22" s="662"/>
      <c r="FV22" s="662"/>
      <c r="FW22" s="662"/>
      <c r="FX22" s="662"/>
      <c r="FY22" s="662"/>
      <c r="FZ22" s="662"/>
      <c r="GA22" s="662"/>
      <c r="GB22" s="662"/>
      <c r="GC22" s="662"/>
      <c r="GD22" s="662"/>
      <c r="GE22" s="662"/>
      <c r="GF22" s="662"/>
      <c r="GG22" s="662"/>
      <c r="GH22" s="662"/>
      <c r="GI22" s="662"/>
      <c r="GJ22" s="662"/>
      <c r="GK22" s="662"/>
      <c r="GL22" s="662"/>
      <c r="GM22" s="662"/>
      <c r="GN22" s="662"/>
      <c r="GO22" s="662"/>
      <c r="GP22" s="662"/>
      <c r="GQ22" s="662"/>
      <c r="GR22" s="662"/>
      <c r="GS22" s="662"/>
      <c r="GT22" s="662"/>
      <c r="GU22" s="662"/>
      <c r="GV22" s="662"/>
      <c r="GW22" s="662"/>
      <c r="GX22" s="662"/>
      <c r="GY22" s="662"/>
      <c r="GZ22" s="662"/>
      <c r="HA22" s="662"/>
      <c r="HB22" s="662"/>
      <c r="HC22" s="662"/>
      <c r="HD22" s="662"/>
      <c r="HE22" s="662"/>
      <c r="HF22" s="662"/>
      <c r="HG22" s="662"/>
      <c r="HH22" s="662"/>
      <c r="HI22" s="662"/>
      <c r="HJ22" s="662"/>
      <c r="HK22" s="662"/>
      <c r="HL22" s="662"/>
      <c r="HM22" s="662"/>
      <c r="HN22" s="662"/>
      <c r="HO22" s="662"/>
      <c r="HP22" s="662"/>
      <c r="HQ22" s="662"/>
      <c r="HR22" s="662"/>
      <c r="HS22" s="662"/>
      <c r="HT22" s="662"/>
      <c r="HU22" s="662"/>
      <c r="HV22" s="662"/>
      <c r="HW22" s="662"/>
      <c r="HX22" s="662"/>
      <c r="HY22" s="662"/>
      <c r="HZ22" s="662"/>
      <c r="IA22" s="662"/>
      <c r="IB22" s="662"/>
      <c r="IC22" s="662"/>
      <c r="ID22" s="662"/>
      <c r="IE22" s="662"/>
      <c r="IF22" s="662"/>
      <c r="IG22" s="662"/>
      <c r="IH22" s="662"/>
      <c r="II22" s="662"/>
      <c r="IJ22" s="662"/>
      <c r="IK22" s="662"/>
      <c r="IL22" s="662"/>
      <c r="IM22" s="662"/>
      <c r="IN22" s="662"/>
      <c r="IO22" s="662"/>
      <c r="IP22" s="662"/>
      <c r="IQ22" s="662"/>
      <c r="IR22" s="662"/>
      <c r="IS22" s="662"/>
      <c r="IT22" s="662"/>
      <c r="IU22" s="662"/>
      <c r="IV22" s="662"/>
      <c r="IW22" s="662"/>
      <c r="IX22" s="662"/>
      <c r="IY22" s="662"/>
      <c r="IZ22" s="662"/>
      <c r="JA22" s="662"/>
      <c r="JB22" s="662"/>
      <c r="JC22" s="662"/>
      <c r="JD22" s="662"/>
      <c r="JE22" s="662"/>
      <c r="JF22" s="662"/>
      <c r="JG22" s="662"/>
      <c r="JH22" s="662"/>
      <c r="JI22" s="662"/>
      <c r="JJ22" s="662"/>
      <c r="JK22" s="662"/>
      <c r="JL22" s="662"/>
      <c r="JM22" s="662"/>
      <c r="JN22" s="662"/>
      <c r="JO22" s="662"/>
      <c r="JP22" s="662"/>
      <c r="JQ22" s="662"/>
      <c r="JR22" s="662"/>
      <c r="JS22" s="662"/>
      <c r="JT22" s="662"/>
      <c r="JU22" s="662"/>
      <c r="JV22" s="662"/>
      <c r="JW22" s="662"/>
      <c r="JX22" s="662"/>
      <c r="JY22" s="662"/>
      <c r="JZ22" s="662"/>
      <c r="KA22" s="662"/>
      <c r="KB22" s="662"/>
      <c r="KC22" s="662"/>
      <c r="KD22" s="662"/>
      <c r="KE22" s="662"/>
      <c r="KF22" s="662"/>
      <c r="KG22" s="662"/>
      <c r="KH22" s="662"/>
      <c r="KI22" s="662"/>
      <c r="KJ22" s="662"/>
      <c r="KK22" s="662"/>
      <c r="KL22" s="662"/>
      <c r="KM22" s="662"/>
      <c r="KN22" s="662"/>
      <c r="KO22" s="662"/>
      <c r="KP22" s="662"/>
      <c r="KQ22" s="662"/>
      <c r="KR22" s="662"/>
      <c r="KS22" s="662"/>
      <c r="KT22" s="662"/>
      <c r="KU22" s="662"/>
      <c r="KV22" s="662"/>
      <c r="KW22" s="662"/>
      <c r="KX22" s="662"/>
      <c r="KY22" s="662"/>
      <c r="KZ22" s="662"/>
      <c r="LA22" s="662"/>
      <c r="LB22" s="662"/>
      <c r="LC22" s="662"/>
      <c r="LD22" s="662"/>
      <c r="LE22" s="662"/>
      <c r="LF22" s="662"/>
      <c r="LG22" s="662"/>
      <c r="LH22" s="662"/>
      <c r="LI22" s="662"/>
      <c r="LJ22" s="662"/>
      <c r="LK22" s="662"/>
      <c r="LL22" s="662"/>
      <c r="LM22" s="662"/>
      <c r="LN22" s="662"/>
      <c r="LO22" s="662"/>
      <c r="LP22" s="662"/>
      <c r="LQ22" s="662"/>
      <c r="LR22" s="662"/>
      <c r="LS22" s="662"/>
      <c r="LT22" s="662"/>
      <c r="LU22" s="662"/>
      <c r="LV22" s="662"/>
      <c r="LW22" s="662"/>
      <c r="LX22" s="662"/>
      <c r="LY22" s="662"/>
      <c r="LZ22" s="662"/>
      <c r="MA22" s="662"/>
      <c r="MB22" s="662"/>
      <c r="MC22" s="662"/>
      <c r="MD22" s="662"/>
      <c r="ME22" s="662"/>
      <c r="MF22" s="662"/>
      <c r="MG22" s="662"/>
      <c r="MH22" s="662"/>
      <c r="MI22" s="662"/>
      <c r="MJ22" s="662"/>
      <c r="MK22" s="662"/>
      <c r="ML22" s="662"/>
      <c r="MM22" s="662"/>
      <c r="MN22" s="662"/>
      <c r="MO22" s="662"/>
      <c r="MP22" s="662"/>
      <c r="MQ22" s="662"/>
      <c r="MR22" s="662"/>
      <c r="MS22" s="662"/>
      <c r="MT22" s="662"/>
      <c r="MU22" s="662"/>
      <c r="MV22" s="662"/>
      <c r="MW22" s="662"/>
      <c r="MX22" s="662"/>
      <c r="MY22" s="662"/>
      <c r="MZ22" s="662"/>
      <c r="NA22" s="662"/>
      <c r="NB22" s="662"/>
      <c r="NC22" s="662"/>
      <c r="ND22" s="662"/>
      <c r="NE22" s="662"/>
      <c r="NF22" s="662"/>
      <c r="NG22" s="662"/>
      <c r="NH22" s="662"/>
      <c r="NI22" s="662"/>
      <c r="NJ22" s="662"/>
      <c r="NK22" s="662"/>
      <c r="NL22" s="662"/>
      <c r="NM22" s="662"/>
      <c r="NN22" s="662"/>
      <c r="NO22" s="662"/>
      <c r="NP22" s="662"/>
      <c r="NQ22" s="662"/>
      <c r="NR22" s="662"/>
      <c r="NS22" s="662"/>
      <c r="NT22" s="662"/>
      <c r="NU22" s="662"/>
      <c r="NV22" s="662"/>
      <c r="NW22" s="662"/>
      <c r="NX22" s="662"/>
      <c r="NY22" s="662"/>
      <c r="NZ22" s="662"/>
      <c r="OA22" s="662"/>
      <c r="OB22" s="662"/>
      <c r="OC22" s="662"/>
      <c r="OD22" s="662"/>
      <c r="OE22" s="662"/>
      <c r="OF22" s="662"/>
      <c r="OG22" s="662"/>
      <c r="OH22" s="662"/>
      <c r="OI22" s="662"/>
      <c r="OJ22" s="662"/>
      <c r="OK22" s="662"/>
      <c r="OL22" s="662"/>
      <c r="OM22" s="662"/>
      <c r="ON22" s="662"/>
      <c r="OO22" s="662"/>
      <c r="OP22" s="662"/>
      <c r="OQ22" s="662"/>
      <c r="OR22" s="662"/>
      <c r="OS22" s="662"/>
      <c r="OT22" s="662"/>
      <c r="OU22" s="662"/>
      <c r="OV22" s="662"/>
      <c r="OW22" s="662"/>
      <c r="OX22" s="662"/>
      <c r="OY22" s="662"/>
      <c r="OZ22" s="662"/>
      <c r="PA22" s="662"/>
      <c r="PB22" s="662"/>
      <c r="PC22" s="662"/>
      <c r="PD22" s="662"/>
      <c r="PE22" s="662"/>
      <c r="PF22" s="662"/>
      <c r="PG22" s="662"/>
      <c r="PH22" s="662"/>
      <c r="PI22" s="662"/>
      <c r="PJ22" s="662"/>
      <c r="PK22" s="662"/>
      <c r="PL22" s="662"/>
      <c r="PM22" s="662"/>
      <c r="PN22" s="662"/>
      <c r="PO22" s="662"/>
      <c r="PP22" s="662"/>
      <c r="PQ22" s="662"/>
      <c r="PR22" s="662"/>
      <c r="PS22" s="662"/>
      <c r="PT22" s="662"/>
      <c r="PU22" s="662"/>
      <c r="PV22" s="662"/>
      <c r="PW22" s="662"/>
      <c r="PX22" s="662"/>
      <c r="PY22" s="662"/>
      <c r="PZ22" s="662"/>
      <c r="QA22" s="662"/>
      <c r="QB22" s="662"/>
      <c r="QC22" s="662"/>
      <c r="QD22" s="662"/>
      <c r="QE22" s="662"/>
      <c r="QF22" s="662"/>
      <c r="QG22" s="662"/>
      <c r="QH22" s="662"/>
      <c r="QI22" s="662"/>
      <c r="QJ22" s="662"/>
      <c r="QK22" s="662"/>
      <c r="QL22" s="662"/>
      <c r="QM22" s="662"/>
      <c r="QN22" s="662"/>
      <c r="QO22" s="662"/>
      <c r="QP22" s="662"/>
      <c r="QQ22" s="662"/>
      <c r="QR22" s="662"/>
      <c r="QS22" s="662"/>
      <c r="QT22" s="662"/>
      <c r="QU22" s="662"/>
      <c r="QV22" s="662"/>
      <c r="QW22" s="662"/>
      <c r="QX22" s="662"/>
      <c r="QY22" s="662"/>
      <c r="QZ22" s="662"/>
      <c r="RA22" s="662"/>
      <c r="RB22" s="662"/>
      <c r="RC22" s="662"/>
      <c r="RD22" s="662"/>
      <c r="RE22" s="662"/>
      <c r="RF22" s="662"/>
      <c r="RG22" s="662"/>
      <c r="RH22" s="662"/>
      <c r="RI22" s="662"/>
      <c r="RJ22" s="662"/>
      <c r="RK22" s="662"/>
      <c r="RL22" s="662"/>
      <c r="RM22" s="662"/>
      <c r="RN22" s="662"/>
      <c r="RO22" s="662"/>
      <c r="RP22" s="662"/>
      <c r="RQ22" s="662"/>
      <c r="RR22" s="662"/>
      <c r="RS22" s="662"/>
      <c r="RT22" s="662"/>
      <c r="RU22" s="662"/>
      <c r="RV22" s="662"/>
      <c r="RW22" s="662"/>
      <c r="RX22" s="662"/>
      <c r="RY22" s="662"/>
      <c r="RZ22" s="662"/>
      <c r="SA22" s="662"/>
      <c r="SB22" s="662"/>
      <c r="SC22" s="662"/>
      <c r="SD22" s="662"/>
      <c r="SE22" s="662"/>
      <c r="SF22" s="662"/>
      <c r="SG22" s="662"/>
      <c r="SH22" s="662"/>
      <c r="SI22" s="662"/>
      <c r="SJ22" s="662"/>
      <c r="SK22" s="662"/>
      <c r="SL22" s="662"/>
      <c r="SM22" s="662"/>
      <c r="SN22" s="662"/>
      <c r="SO22" s="662"/>
      <c r="SP22" s="662"/>
      <c r="SQ22" s="662"/>
      <c r="SR22" s="662"/>
      <c r="SS22" s="662"/>
      <c r="ST22" s="662"/>
      <c r="SU22" s="662"/>
      <c r="SV22" s="662"/>
      <c r="SW22" s="662"/>
      <c r="SX22" s="662"/>
      <c r="SY22" s="662"/>
      <c r="SZ22" s="662"/>
      <c r="TA22" s="662"/>
      <c r="TB22" s="662"/>
      <c r="TC22" s="662"/>
      <c r="TD22" s="662"/>
      <c r="TE22" s="662"/>
      <c r="TF22" s="662"/>
      <c r="TG22" s="662"/>
      <c r="TH22" s="662"/>
      <c r="TI22" s="662"/>
      <c r="TJ22" s="662"/>
      <c r="TK22" s="662"/>
      <c r="TL22" s="662"/>
      <c r="TM22" s="662"/>
      <c r="TN22" s="662"/>
      <c r="TO22" s="662"/>
      <c r="TP22" s="662"/>
      <c r="TQ22" s="662"/>
      <c r="TR22" s="662"/>
      <c r="TS22" s="662"/>
      <c r="TT22" s="662"/>
      <c r="TU22" s="662"/>
      <c r="TV22" s="662"/>
      <c r="TW22" s="662"/>
      <c r="TX22" s="662"/>
      <c r="TY22" s="662"/>
      <c r="TZ22" s="662"/>
      <c r="UA22" s="662"/>
      <c r="UB22" s="662"/>
      <c r="UC22" s="662"/>
      <c r="UD22" s="662"/>
      <c r="UE22" s="662"/>
      <c r="UF22" s="662"/>
      <c r="UG22" s="662"/>
      <c r="UH22" s="662"/>
      <c r="UI22" s="662"/>
      <c r="UJ22" s="662"/>
      <c r="UK22" s="662"/>
      <c r="UL22" s="662"/>
      <c r="UM22" s="662"/>
      <c r="UN22" s="662"/>
      <c r="UO22" s="662"/>
      <c r="UP22" s="662"/>
      <c r="UQ22" s="662"/>
      <c r="UR22" s="662"/>
      <c r="US22" s="662"/>
      <c r="UT22" s="662"/>
      <c r="UU22" s="662"/>
      <c r="UV22" s="662"/>
      <c r="UW22" s="662"/>
      <c r="UX22" s="662"/>
      <c r="UY22" s="662"/>
      <c r="UZ22" s="662"/>
      <c r="VA22" s="662"/>
      <c r="VB22" s="662"/>
      <c r="VC22" s="662"/>
      <c r="VD22" s="662"/>
      <c r="VE22" s="662"/>
      <c r="VF22" s="662"/>
      <c r="VG22" s="662"/>
      <c r="VH22" s="662"/>
      <c r="VI22" s="662"/>
      <c r="VJ22" s="662"/>
      <c r="VK22" s="662"/>
      <c r="VL22" s="662"/>
      <c r="VM22" s="662"/>
      <c r="VN22" s="662"/>
      <c r="VO22" s="662"/>
      <c r="VP22" s="662"/>
      <c r="VQ22" s="662"/>
      <c r="VR22" s="662"/>
      <c r="VS22" s="662"/>
      <c r="VT22" s="662"/>
      <c r="VU22" s="662"/>
      <c r="VV22" s="662"/>
      <c r="VW22" s="662"/>
      <c r="VX22" s="662"/>
      <c r="VY22" s="662"/>
      <c r="VZ22" s="662"/>
      <c r="WA22" s="662"/>
      <c r="WB22" s="662"/>
      <c r="WC22" s="662"/>
      <c r="WD22" s="662"/>
      <c r="WE22" s="662"/>
      <c r="WF22" s="662"/>
      <c r="WG22" s="662"/>
      <c r="WH22" s="662"/>
      <c r="WI22" s="662"/>
      <c r="WJ22" s="662"/>
      <c r="WK22" s="662"/>
      <c r="WL22" s="662"/>
      <c r="WM22" s="662"/>
      <c r="WN22" s="662"/>
      <c r="WO22" s="662"/>
      <c r="WP22" s="662"/>
      <c r="WQ22" s="662"/>
      <c r="WR22" s="662"/>
      <c r="WS22" s="662"/>
      <c r="WT22" s="662"/>
      <c r="WU22" s="662"/>
      <c r="WV22" s="662"/>
      <c r="WW22" s="662"/>
      <c r="WX22" s="662"/>
      <c r="WY22" s="662"/>
      <c r="WZ22" s="662"/>
      <c r="XA22" s="662"/>
      <c r="XB22" s="662"/>
      <c r="XC22" s="662"/>
      <c r="XD22" s="662"/>
      <c r="XE22" s="662"/>
      <c r="XF22" s="662"/>
      <c r="XG22" s="662"/>
      <c r="XH22" s="662"/>
      <c r="XI22" s="662"/>
      <c r="XJ22" s="662"/>
      <c r="XK22" s="662"/>
      <c r="XL22" s="662"/>
      <c r="XM22" s="662"/>
      <c r="XN22" s="662"/>
      <c r="XO22" s="662"/>
      <c r="XP22" s="662"/>
      <c r="XQ22" s="662"/>
      <c r="XR22" s="662"/>
      <c r="XS22" s="662"/>
      <c r="XT22" s="662"/>
      <c r="XU22" s="662"/>
      <c r="XV22" s="662"/>
      <c r="XW22" s="662"/>
      <c r="XX22" s="662"/>
      <c r="XY22" s="662"/>
      <c r="XZ22" s="662"/>
      <c r="YA22" s="662"/>
      <c r="YB22" s="662"/>
      <c r="YC22" s="662"/>
      <c r="YD22" s="662"/>
      <c r="YE22" s="662"/>
      <c r="YF22" s="662"/>
      <c r="YG22" s="662"/>
      <c r="YH22" s="662"/>
      <c r="YI22" s="662"/>
      <c r="YJ22" s="662"/>
      <c r="YK22" s="662"/>
      <c r="YL22" s="662"/>
      <c r="YM22" s="662"/>
      <c r="YN22" s="662"/>
      <c r="YO22" s="662"/>
      <c r="YP22" s="662"/>
      <c r="YQ22" s="662"/>
      <c r="YR22" s="662"/>
      <c r="YS22" s="662"/>
      <c r="YT22" s="662"/>
      <c r="YU22" s="662"/>
      <c r="YV22" s="662"/>
      <c r="YW22" s="662"/>
      <c r="YX22" s="662"/>
      <c r="YY22" s="662"/>
      <c r="YZ22" s="662"/>
      <c r="ZA22" s="662"/>
      <c r="ZB22" s="662"/>
      <c r="ZC22" s="662"/>
      <c r="ZD22" s="662"/>
      <c r="ZE22" s="662"/>
      <c r="ZF22" s="662"/>
      <c r="ZG22" s="662"/>
      <c r="ZH22" s="662"/>
      <c r="ZI22" s="662"/>
      <c r="ZJ22" s="662"/>
      <c r="ZK22" s="662"/>
      <c r="ZL22" s="662"/>
      <c r="ZM22" s="662"/>
      <c r="ZN22" s="662"/>
      <c r="ZO22" s="662"/>
      <c r="ZP22" s="662"/>
      <c r="ZQ22" s="662"/>
      <c r="ZR22" s="662"/>
      <c r="ZS22" s="662"/>
      <c r="ZT22" s="662"/>
      <c r="ZU22" s="662"/>
      <c r="ZV22" s="662"/>
      <c r="ZW22" s="662"/>
      <c r="ZX22" s="662"/>
      <c r="ZY22" s="662"/>
      <c r="ZZ22" s="662"/>
      <c r="AAA22" s="662"/>
      <c r="AAB22" s="662"/>
      <c r="AAC22" s="662"/>
      <c r="AAD22" s="662"/>
      <c r="AAE22" s="662"/>
      <c r="AAF22" s="662"/>
      <c r="AAG22" s="662"/>
      <c r="AAH22" s="662"/>
      <c r="AAI22" s="662"/>
      <c r="AAJ22" s="662"/>
      <c r="AAK22" s="662"/>
      <c r="AAL22" s="662"/>
      <c r="AAM22" s="662"/>
      <c r="AAN22" s="662"/>
      <c r="AAO22" s="662"/>
      <c r="AAP22" s="662"/>
      <c r="AAQ22" s="662"/>
      <c r="AAR22" s="662"/>
      <c r="AAS22" s="662"/>
      <c r="AAT22" s="662"/>
      <c r="AAU22" s="662"/>
      <c r="AAV22" s="662"/>
      <c r="AAW22" s="662"/>
      <c r="AAX22" s="662"/>
      <c r="AAY22" s="662"/>
      <c r="AAZ22" s="662"/>
      <c r="ABA22" s="662"/>
      <c r="ABB22" s="662"/>
      <c r="ABC22" s="662"/>
      <c r="ABD22" s="662"/>
      <c r="ABE22" s="662"/>
      <c r="ABF22" s="662"/>
      <c r="ABG22" s="662"/>
      <c r="ABH22" s="662"/>
      <c r="ABI22" s="662"/>
      <c r="ABJ22" s="662"/>
      <c r="ABK22" s="662"/>
      <c r="ABL22" s="662"/>
      <c r="ABM22" s="662"/>
      <c r="ABN22" s="662"/>
      <c r="ABO22" s="662"/>
      <c r="ABP22" s="662"/>
      <c r="ABQ22" s="662"/>
      <c r="ABR22" s="662"/>
      <c r="ABS22" s="662"/>
      <c r="ABT22" s="662"/>
      <c r="ABU22" s="662"/>
      <c r="ABV22" s="662"/>
      <c r="ABW22" s="662"/>
      <c r="ABX22" s="662"/>
      <c r="ABY22" s="662"/>
      <c r="ABZ22" s="662"/>
      <c r="ACA22" s="662"/>
      <c r="ACB22" s="662"/>
      <c r="ACC22" s="662"/>
      <c r="ACD22" s="662"/>
      <c r="ACE22" s="662"/>
      <c r="ACF22" s="662"/>
      <c r="ACG22" s="662"/>
      <c r="ACH22" s="662"/>
      <c r="ACI22" s="662"/>
      <c r="ACJ22" s="662"/>
      <c r="ACK22" s="662"/>
      <c r="ACL22" s="662"/>
      <c r="ACM22" s="662"/>
      <c r="ACN22" s="662"/>
      <c r="ACO22" s="662"/>
      <c r="ACP22" s="662"/>
      <c r="ACQ22" s="662"/>
      <c r="ACR22" s="662"/>
      <c r="ACS22" s="662"/>
      <c r="ACT22" s="662"/>
      <c r="ACU22" s="662"/>
      <c r="ACV22" s="662"/>
      <c r="ACW22" s="662"/>
      <c r="ACX22" s="662"/>
      <c r="ACY22" s="662"/>
      <c r="ACZ22" s="662"/>
      <c r="ADA22" s="662"/>
      <c r="ADB22" s="662"/>
      <c r="ADC22" s="662"/>
      <c r="ADD22" s="662"/>
      <c r="ADE22" s="662"/>
      <c r="ADF22" s="662"/>
      <c r="ADG22" s="662"/>
      <c r="ADH22" s="662"/>
      <c r="ADI22" s="662"/>
      <c r="ADJ22" s="662"/>
      <c r="ADK22" s="662"/>
      <c r="ADL22" s="662"/>
      <c r="ADM22" s="662"/>
      <c r="ADN22" s="662"/>
      <c r="ADO22" s="662"/>
      <c r="ADP22" s="662"/>
      <c r="ADQ22" s="662"/>
      <c r="ADR22" s="662"/>
      <c r="ADS22" s="662"/>
      <c r="ADT22" s="662"/>
      <c r="ADU22" s="662"/>
      <c r="ADV22" s="662"/>
      <c r="ADW22" s="662"/>
      <c r="ADX22" s="662"/>
      <c r="ADY22" s="662"/>
      <c r="ADZ22" s="662"/>
      <c r="AEA22" s="662"/>
      <c r="AEB22" s="662"/>
      <c r="AEC22" s="662"/>
      <c r="AED22" s="662"/>
      <c r="AEE22" s="662"/>
      <c r="AEF22" s="662"/>
      <c r="AEG22" s="662"/>
      <c r="AEH22" s="662"/>
      <c r="AEI22" s="662"/>
      <c r="AEJ22" s="662"/>
      <c r="AEK22" s="662"/>
      <c r="AEL22" s="662"/>
      <c r="AEM22" s="662"/>
      <c r="AEN22" s="662"/>
      <c r="AEO22" s="662"/>
      <c r="AEP22" s="662"/>
      <c r="AEQ22" s="662"/>
      <c r="AER22" s="662"/>
      <c r="AES22" s="662"/>
      <c r="AET22" s="662"/>
      <c r="AEU22" s="662"/>
      <c r="AEV22" s="662"/>
      <c r="AEW22" s="662"/>
      <c r="AEX22" s="662"/>
      <c r="AEY22" s="662"/>
      <c r="AEZ22" s="662"/>
      <c r="AFA22" s="662"/>
      <c r="AFB22" s="662"/>
      <c r="AFC22" s="662"/>
      <c r="AFD22" s="662"/>
      <c r="AFE22" s="662"/>
      <c r="AFF22" s="662"/>
      <c r="AFG22" s="662"/>
      <c r="AFH22" s="662"/>
      <c r="AFI22" s="662"/>
      <c r="AFJ22" s="662"/>
      <c r="AFK22" s="662"/>
      <c r="AFL22" s="662"/>
      <c r="AFM22" s="662"/>
      <c r="AFN22" s="662"/>
      <c r="AFO22" s="662"/>
      <c r="AFP22" s="662"/>
      <c r="AFQ22" s="662"/>
      <c r="AFR22" s="662"/>
      <c r="AFS22" s="662"/>
      <c r="AFT22" s="662"/>
      <c r="AFU22" s="662"/>
      <c r="AFV22" s="662"/>
      <c r="AFW22" s="662"/>
      <c r="AFX22" s="662"/>
      <c r="AFY22" s="662"/>
      <c r="AFZ22" s="662"/>
      <c r="AGA22" s="662"/>
      <c r="AGB22" s="662"/>
      <c r="AGC22" s="662"/>
      <c r="AGD22" s="662"/>
      <c r="AGE22" s="662"/>
      <c r="AGF22" s="662"/>
      <c r="AGG22" s="662"/>
      <c r="AGH22" s="662"/>
      <c r="AGI22" s="662"/>
      <c r="AGJ22" s="662"/>
      <c r="AGK22" s="662"/>
      <c r="AGL22" s="662"/>
      <c r="AGM22" s="662"/>
      <c r="AGN22" s="662"/>
      <c r="AGO22" s="662"/>
      <c r="AGP22" s="662"/>
      <c r="AGQ22" s="662"/>
      <c r="AGR22" s="662"/>
      <c r="AGS22" s="662"/>
      <c r="AGT22" s="662"/>
      <c r="AGU22" s="662"/>
      <c r="AGV22" s="662"/>
      <c r="AGW22" s="662"/>
      <c r="AGX22" s="662"/>
      <c r="AGY22" s="662"/>
      <c r="AGZ22" s="662"/>
      <c r="AHA22" s="662"/>
      <c r="AHB22" s="662"/>
      <c r="AHC22" s="662"/>
      <c r="AHD22" s="662"/>
      <c r="AHE22" s="662"/>
      <c r="AHF22" s="662"/>
      <c r="AHG22" s="662"/>
      <c r="AHH22" s="662"/>
      <c r="AHI22" s="662"/>
      <c r="AHJ22" s="662"/>
      <c r="AHK22" s="662"/>
      <c r="AHL22" s="662"/>
      <c r="AHM22" s="662"/>
      <c r="AHN22" s="662"/>
      <c r="AHO22" s="662"/>
      <c r="AHP22" s="662"/>
      <c r="AHQ22" s="662"/>
      <c r="AHR22" s="662"/>
      <c r="AHS22" s="662"/>
      <c r="AHT22" s="662"/>
      <c r="AHU22" s="662"/>
      <c r="AHV22" s="662"/>
      <c r="AHW22" s="662"/>
      <c r="AHX22" s="662"/>
      <c r="AHY22" s="662"/>
      <c r="AHZ22" s="662"/>
      <c r="AIA22" s="662"/>
      <c r="AIB22" s="662"/>
      <c r="AIC22" s="662"/>
      <c r="AID22" s="662"/>
      <c r="AIE22" s="662"/>
      <c r="AIF22" s="662"/>
      <c r="AIG22" s="662"/>
      <c r="AIH22" s="662"/>
      <c r="AII22" s="662"/>
      <c r="AIJ22" s="662"/>
      <c r="AIK22" s="662"/>
      <c r="AIL22" s="662"/>
      <c r="AIM22" s="662"/>
      <c r="AIN22" s="662"/>
      <c r="AIO22" s="662"/>
      <c r="AIP22" s="662"/>
      <c r="AIQ22" s="662"/>
      <c r="AIR22" s="662"/>
      <c r="AIS22" s="662"/>
      <c r="AIT22" s="662"/>
      <c r="AIU22" s="662"/>
      <c r="AIV22" s="662"/>
      <c r="AIW22" s="662"/>
      <c r="AIX22" s="662"/>
      <c r="AIY22" s="662"/>
      <c r="AIZ22" s="662"/>
      <c r="AJA22" s="662"/>
      <c r="AJB22" s="662"/>
      <c r="AJC22" s="662"/>
      <c r="AJD22" s="662"/>
      <c r="AJE22" s="662"/>
      <c r="AJF22" s="662"/>
      <c r="AJG22" s="662"/>
      <c r="AJH22" s="662"/>
      <c r="AJI22" s="662"/>
      <c r="AJJ22" s="662"/>
      <c r="AJK22" s="662"/>
      <c r="AJL22" s="662"/>
      <c r="AJM22" s="662"/>
      <c r="AJN22" s="662"/>
      <c r="AJO22" s="662"/>
      <c r="AJP22" s="662"/>
      <c r="AJQ22" s="662"/>
      <c r="AJR22" s="662"/>
      <c r="AJS22" s="662"/>
      <c r="AJT22" s="662"/>
      <c r="AJU22" s="662"/>
      <c r="AJV22" s="662"/>
      <c r="AJW22" s="662"/>
      <c r="AJX22" s="662"/>
      <c r="AJY22" s="662"/>
      <c r="AJZ22" s="662"/>
      <c r="AKA22" s="662"/>
      <c r="AKB22" s="662"/>
      <c r="AKC22" s="662"/>
      <c r="AKD22" s="662"/>
      <c r="AKE22" s="662"/>
      <c r="AKF22" s="662"/>
      <c r="AKG22" s="662"/>
      <c r="AKH22" s="662"/>
      <c r="AKI22" s="662"/>
      <c r="AKJ22" s="662"/>
      <c r="AKK22" s="662"/>
      <c r="AKL22" s="662"/>
      <c r="AKM22" s="662"/>
      <c r="AKN22" s="662"/>
      <c r="AKO22" s="662"/>
      <c r="AKP22" s="662"/>
      <c r="AKQ22" s="662"/>
      <c r="AKR22" s="662"/>
      <c r="AKS22" s="662"/>
      <c r="AKT22" s="662"/>
      <c r="AKU22" s="662"/>
      <c r="AKV22" s="662"/>
      <c r="AKW22" s="662"/>
      <c r="AKX22" s="662"/>
      <c r="AKY22" s="662"/>
      <c r="AKZ22" s="662"/>
      <c r="ALA22" s="662"/>
      <c r="ALB22" s="662"/>
      <c r="ALC22" s="662"/>
      <c r="ALD22" s="662"/>
      <c r="ALE22" s="662"/>
      <c r="ALF22" s="662"/>
      <c r="ALG22" s="662"/>
      <c r="ALH22" s="662"/>
      <c r="ALI22" s="662"/>
      <c r="ALJ22" s="662"/>
      <c r="ALK22" s="662"/>
      <c r="ALL22" s="662"/>
      <c r="ALM22" s="662"/>
      <c r="ALN22" s="662"/>
      <c r="ALO22" s="662"/>
      <c r="ALP22" s="662"/>
      <c r="ALQ22" s="662"/>
      <c r="ALR22" s="662"/>
      <c r="ALS22" s="662"/>
      <c r="ALT22" s="662"/>
      <c r="ALU22" s="662"/>
      <c r="ALV22" s="662"/>
      <c r="ALW22" s="662"/>
      <c r="ALX22" s="662"/>
      <c r="ALY22" s="662"/>
      <c r="ALZ22" s="662"/>
      <c r="AMA22" s="662"/>
      <c r="AMB22" s="662"/>
      <c r="AMC22" s="662"/>
      <c r="AMD22" s="662"/>
      <c r="AME22" s="662"/>
      <c r="AMF22" s="662"/>
      <c r="AMG22" s="662"/>
      <c r="AMH22" s="662"/>
      <c r="AMI22" s="662"/>
      <c r="AMJ22" s="662"/>
      <c r="AMK22" s="662"/>
      <c r="AML22" s="662"/>
      <c r="AMM22" s="662"/>
      <c r="AMN22" s="662"/>
      <c r="AMO22" s="662"/>
      <c r="AMP22" s="662"/>
      <c r="AMQ22" s="662"/>
      <c r="AMR22" s="662"/>
      <c r="AMS22" s="662"/>
      <c r="AMT22" s="662"/>
      <c r="AMU22" s="662"/>
      <c r="AMV22" s="662"/>
      <c r="AMW22" s="662"/>
      <c r="AMX22" s="662"/>
      <c r="AMY22" s="662"/>
      <c r="AMZ22" s="662"/>
      <c r="ANA22" s="662"/>
      <c r="ANB22" s="662"/>
      <c r="ANC22" s="662"/>
      <c r="AND22" s="662"/>
      <c r="ANE22" s="662"/>
      <c r="ANF22" s="662"/>
      <c r="ANG22" s="662"/>
      <c r="ANH22" s="662"/>
      <c r="ANI22" s="662"/>
      <c r="ANJ22" s="662"/>
      <c r="ANK22" s="662"/>
      <c r="ANL22" s="662"/>
      <c r="ANM22" s="662"/>
      <c r="ANN22" s="662"/>
      <c r="ANO22" s="662"/>
      <c r="ANP22" s="662"/>
      <c r="ANQ22" s="662"/>
      <c r="ANR22" s="662"/>
      <c r="ANS22" s="662"/>
      <c r="ANT22" s="662"/>
      <c r="ANU22" s="662"/>
      <c r="ANV22" s="662"/>
      <c r="ANW22" s="662"/>
      <c r="ANX22" s="662"/>
      <c r="ANY22" s="662"/>
      <c r="ANZ22" s="662"/>
      <c r="AOA22" s="662"/>
      <c r="AOB22" s="662"/>
      <c r="AOC22" s="662"/>
      <c r="AOD22" s="662"/>
      <c r="AOE22" s="662"/>
      <c r="AOF22" s="662"/>
      <c r="AOG22" s="662"/>
      <c r="AOH22" s="662"/>
      <c r="AOI22" s="662"/>
      <c r="AOJ22" s="662"/>
      <c r="AOK22" s="662"/>
      <c r="AOL22" s="662"/>
      <c r="AOM22" s="662"/>
      <c r="AON22" s="662"/>
      <c r="AOO22" s="662"/>
      <c r="AOP22" s="662"/>
      <c r="AOQ22" s="662"/>
      <c r="AOR22" s="662"/>
      <c r="AOS22" s="662"/>
      <c r="AOT22" s="662"/>
      <c r="AOU22" s="662"/>
      <c r="AOV22" s="662"/>
      <c r="AOW22" s="662"/>
      <c r="AOX22" s="662"/>
      <c r="AOY22" s="662"/>
      <c r="AOZ22" s="662"/>
      <c r="APA22" s="662"/>
      <c r="APB22" s="662"/>
      <c r="APC22" s="662"/>
      <c r="APD22" s="662"/>
      <c r="APE22" s="662"/>
      <c r="APF22" s="662"/>
      <c r="APG22" s="662"/>
      <c r="APH22" s="662"/>
      <c r="API22" s="662"/>
      <c r="APJ22" s="662"/>
      <c r="APK22" s="662"/>
      <c r="APL22" s="662"/>
      <c r="APM22" s="662"/>
      <c r="APN22" s="662"/>
      <c r="APO22" s="662"/>
      <c r="APP22" s="662"/>
      <c r="APQ22" s="662"/>
      <c r="APR22" s="662"/>
      <c r="APS22" s="662"/>
      <c r="APT22" s="662"/>
      <c r="APU22" s="662"/>
      <c r="APV22" s="662"/>
      <c r="APW22" s="662"/>
      <c r="APX22" s="662"/>
      <c r="APY22" s="662"/>
      <c r="APZ22" s="662"/>
      <c r="AQA22" s="662"/>
      <c r="AQB22" s="662"/>
      <c r="AQC22" s="662"/>
      <c r="AQD22" s="662"/>
      <c r="AQE22" s="662"/>
      <c r="AQF22" s="662"/>
      <c r="AQG22" s="662"/>
      <c r="AQH22" s="662"/>
      <c r="AQI22" s="662"/>
      <c r="AQJ22" s="662"/>
      <c r="AQK22" s="662"/>
      <c r="AQL22" s="662"/>
      <c r="AQM22" s="662"/>
      <c r="AQN22" s="662"/>
      <c r="AQO22" s="662"/>
      <c r="AQP22" s="662"/>
      <c r="AQQ22" s="662"/>
      <c r="AQR22" s="662"/>
      <c r="AQS22" s="662"/>
      <c r="AQT22" s="662"/>
      <c r="AQU22" s="662"/>
      <c r="AQV22" s="662"/>
      <c r="AQW22" s="662"/>
      <c r="AQX22" s="662"/>
      <c r="AQY22" s="662"/>
      <c r="AQZ22" s="662"/>
      <c r="ARA22" s="662"/>
      <c r="ARB22" s="662"/>
      <c r="ARC22" s="662"/>
      <c r="ARD22" s="662"/>
      <c r="ARE22" s="662"/>
      <c r="ARF22" s="662"/>
      <c r="ARG22" s="662"/>
      <c r="ARH22" s="662"/>
      <c r="ARI22" s="662"/>
      <c r="ARJ22" s="662"/>
      <c r="ARK22" s="662"/>
      <c r="ARL22" s="662"/>
      <c r="ARM22" s="662"/>
      <c r="ARN22" s="662"/>
      <c r="ARO22" s="662"/>
      <c r="ARP22" s="662"/>
      <c r="ARQ22" s="662"/>
      <c r="ARR22" s="662"/>
      <c r="ARS22" s="662"/>
      <c r="ART22" s="662"/>
      <c r="ARU22" s="662"/>
      <c r="ARV22" s="662"/>
      <c r="ARW22" s="662"/>
      <c r="ARX22" s="662"/>
      <c r="ARY22" s="662"/>
      <c r="ARZ22" s="662"/>
      <c r="ASA22" s="662"/>
      <c r="ASB22" s="662"/>
      <c r="ASC22" s="662"/>
      <c r="ASD22" s="662"/>
      <c r="ASE22" s="662"/>
      <c r="ASF22" s="662"/>
      <c r="ASG22" s="662"/>
      <c r="ASH22" s="662"/>
      <c r="ASI22" s="662"/>
      <c r="ASJ22" s="662"/>
      <c r="ASK22" s="662"/>
      <c r="ASL22" s="662"/>
      <c r="ASM22" s="662"/>
      <c r="ASN22" s="662"/>
      <c r="ASO22" s="662"/>
      <c r="ASP22" s="662"/>
      <c r="ASQ22" s="662"/>
      <c r="ASR22" s="662"/>
      <c r="ASS22" s="662"/>
      <c r="AST22" s="662"/>
      <c r="ASU22" s="662"/>
      <c r="ASV22" s="662"/>
      <c r="ASW22" s="662"/>
      <c r="ASX22" s="662"/>
      <c r="ASY22" s="662"/>
      <c r="ASZ22" s="662"/>
      <c r="ATA22" s="662"/>
      <c r="ATB22" s="662"/>
      <c r="ATC22" s="662"/>
      <c r="ATD22" s="662"/>
      <c r="ATE22" s="662"/>
      <c r="ATF22" s="662"/>
      <c r="ATG22" s="662"/>
      <c r="ATH22" s="662"/>
      <c r="ATI22" s="662"/>
      <c r="ATJ22" s="662"/>
      <c r="ATK22" s="662"/>
      <c r="ATL22" s="662"/>
      <c r="ATM22" s="662"/>
      <c r="ATN22" s="662"/>
      <c r="ATO22" s="662"/>
      <c r="ATP22" s="662"/>
      <c r="ATQ22" s="662"/>
      <c r="ATR22" s="662"/>
      <c r="ATS22" s="662"/>
      <c r="ATT22" s="662"/>
      <c r="ATU22" s="662"/>
      <c r="ATV22" s="662"/>
      <c r="ATW22" s="662"/>
      <c r="ATX22" s="662"/>
      <c r="ATY22" s="662"/>
      <c r="ATZ22" s="662"/>
      <c r="AUA22" s="662"/>
      <c r="AUB22" s="662"/>
      <c r="AUC22" s="662"/>
      <c r="AUD22" s="662"/>
      <c r="AUE22" s="662"/>
      <c r="AUF22" s="662"/>
      <c r="AUG22" s="662"/>
      <c r="AUH22" s="662"/>
      <c r="AUI22" s="662"/>
      <c r="AUJ22" s="662"/>
      <c r="AUK22" s="662"/>
      <c r="AUL22" s="662"/>
      <c r="AUM22" s="662"/>
      <c r="AUN22" s="662"/>
      <c r="AUO22" s="662"/>
      <c r="AUP22" s="662"/>
      <c r="AUQ22" s="662"/>
      <c r="AUR22" s="662"/>
      <c r="AUS22" s="662"/>
      <c r="AUT22" s="662"/>
      <c r="AUU22" s="662"/>
      <c r="AUV22" s="662"/>
      <c r="AUW22" s="662"/>
      <c r="AUX22" s="662"/>
      <c r="AUY22" s="662"/>
      <c r="AUZ22" s="662"/>
      <c r="AVA22" s="662"/>
      <c r="AVB22" s="662"/>
      <c r="AVC22" s="662"/>
      <c r="AVD22" s="662"/>
      <c r="AVE22" s="662"/>
      <c r="AVF22" s="662"/>
      <c r="AVG22" s="662"/>
      <c r="AVH22" s="662"/>
      <c r="AVI22" s="662"/>
      <c r="AVJ22" s="662"/>
      <c r="AVK22" s="662"/>
      <c r="AVL22" s="662"/>
      <c r="AVM22" s="662"/>
      <c r="AVN22" s="662"/>
      <c r="AVO22" s="662"/>
      <c r="AVP22" s="662"/>
      <c r="AVQ22" s="662"/>
      <c r="AVR22" s="662"/>
      <c r="AVS22" s="662"/>
      <c r="AVT22" s="662"/>
      <c r="AVU22" s="662"/>
      <c r="AVV22" s="662"/>
      <c r="AVW22" s="662"/>
      <c r="AVX22" s="662"/>
      <c r="AVY22" s="662"/>
      <c r="AVZ22" s="662"/>
      <c r="AWA22" s="662"/>
      <c r="AWB22" s="662"/>
      <c r="AWC22" s="662"/>
      <c r="AWD22" s="662"/>
      <c r="AWE22" s="662"/>
      <c r="AWF22" s="662"/>
      <c r="AWG22" s="662"/>
      <c r="AWH22" s="662"/>
      <c r="AWI22" s="662"/>
      <c r="AWJ22" s="662"/>
      <c r="AWK22" s="662"/>
      <c r="AWL22" s="662"/>
      <c r="AWM22" s="662"/>
      <c r="AWN22" s="662"/>
      <c r="AWO22" s="662"/>
      <c r="AWP22" s="662"/>
      <c r="AWQ22" s="662"/>
      <c r="AWR22" s="662"/>
      <c r="AWS22" s="662"/>
      <c r="AWT22" s="662"/>
      <c r="AWU22" s="662"/>
      <c r="AWV22" s="662"/>
      <c r="AWW22" s="662"/>
      <c r="AWX22" s="662"/>
      <c r="AWY22" s="662"/>
      <c r="AWZ22" s="662"/>
      <c r="AXA22" s="662"/>
      <c r="AXB22" s="662"/>
      <c r="AXC22" s="662"/>
      <c r="AXD22" s="662"/>
      <c r="AXE22" s="662"/>
      <c r="AXF22" s="662"/>
      <c r="AXG22" s="662"/>
      <c r="AXH22" s="662"/>
      <c r="AXI22" s="662"/>
      <c r="AXJ22" s="662"/>
      <c r="AXK22" s="662"/>
      <c r="AXL22" s="662"/>
      <c r="AXM22" s="662"/>
      <c r="AXN22" s="662"/>
      <c r="AXO22" s="662"/>
      <c r="AXP22" s="662"/>
      <c r="AXQ22" s="662"/>
      <c r="AXR22" s="662"/>
      <c r="AXS22" s="662"/>
      <c r="AXT22" s="662"/>
      <c r="AXU22" s="662"/>
      <c r="AXV22" s="662"/>
      <c r="AXW22" s="662"/>
      <c r="AXX22" s="662"/>
      <c r="AXY22" s="662"/>
      <c r="AXZ22" s="662"/>
      <c r="AYA22" s="662"/>
      <c r="AYB22" s="662"/>
      <c r="AYC22" s="662"/>
      <c r="AYD22" s="662"/>
      <c r="AYE22" s="662"/>
      <c r="AYF22" s="662"/>
      <c r="AYG22" s="662"/>
      <c r="AYH22" s="662"/>
      <c r="AYI22" s="662"/>
      <c r="AYJ22" s="662"/>
      <c r="AYK22" s="662"/>
      <c r="AYL22" s="662"/>
      <c r="AYM22" s="662"/>
      <c r="AYN22" s="662"/>
      <c r="AYO22" s="662"/>
      <c r="AYP22" s="662"/>
      <c r="AYQ22" s="662"/>
      <c r="AYR22" s="662"/>
      <c r="AYS22" s="662"/>
      <c r="AYT22" s="662"/>
      <c r="AYU22" s="662"/>
      <c r="AYV22" s="662"/>
      <c r="AYW22" s="662"/>
      <c r="AYX22" s="662"/>
      <c r="AYY22" s="662"/>
      <c r="AYZ22" s="662"/>
      <c r="AZA22" s="662"/>
      <c r="AZB22" s="662"/>
      <c r="AZC22" s="662"/>
      <c r="AZD22" s="662"/>
      <c r="AZE22" s="662"/>
      <c r="AZF22" s="662"/>
      <c r="AZG22" s="662"/>
      <c r="AZH22" s="662"/>
      <c r="AZI22" s="662"/>
      <c r="AZJ22" s="662"/>
      <c r="AZK22" s="662"/>
      <c r="AZL22" s="662"/>
      <c r="AZM22" s="662"/>
      <c r="AZN22" s="662"/>
      <c r="AZO22" s="662"/>
      <c r="AZP22" s="662"/>
      <c r="AZQ22" s="662"/>
      <c r="AZR22" s="662"/>
      <c r="AZS22" s="662"/>
      <c r="AZT22" s="662"/>
      <c r="AZU22" s="662"/>
      <c r="AZV22" s="662"/>
      <c r="AZW22" s="662"/>
      <c r="AZX22" s="662"/>
      <c r="AZY22" s="662"/>
      <c r="AZZ22" s="662"/>
      <c r="BAA22" s="662"/>
      <c r="BAB22" s="662"/>
      <c r="BAC22" s="662"/>
      <c r="BAD22" s="662"/>
      <c r="BAE22" s="662"/>
      <c r="BAF22" s="662"/>
      <c r="BAG22" s="662"/>
      <c r="BAH22" s="662"/>
      <c r="BAI22" s="662"/>
      <c r="BAJ22" s="662"/>
      <c r="BAK22" s="662"/>
      <c r="BAL22" s="662"/>
      <c r="BAM22" s="662"/>
      <c r="BAN22" s="662"/>
      <c r="BAO22" s="662"/>
      <c r="BAP22" s="662"/>
      <c r="BAQ22" s="662"/>
      <c r="BAR22" s="662"/>
      <c r="BAS22" s="662"/>
      <c r="BAT22" s="662"/>
      <c r="BAU22" s="662"/>
      <c r="BAV22" s="662"/>
      <c r="BAW22" s="662"/>
      <c r="BAX22" s="662"/>
      <c r="BAY22" s="662"/>
      <c r="BAZ22" s="662"/>
      <c r="BBA22" s="662"/>
      <c r="BBB22" s="662"/>
      <c r="BBC22" s="662"/>
      <c r="BBD22" s="662"/>
      <c r="BBE22" s="662"/>
      <c r="BBF22" s="662"/>
      <c r="BBG22" s="662"/>
      <c r="BBH22" s="662"/>
      <c r="BBI22" s="662"/>
      <c r="BBJ22" s="662"/>
      <c r="BBK22" s="662"/>
      <c r="BBL22" s="662"/>
      <c r="BBM22" s="662"/>
      <c r="BBN22" s="662"/>
      <c r="BBO22" s="662"/>
      <c r="BBP22" s="662"/>
      <c r="BBQ22" s="662"/>
      <c r="BBR22" s="662"/>
      <c r="BBS22" s="662"/>
      <c r="BBT22" s="662"/>
      <c r="BBU22" s="662"/>
      <c r="BBV22" s="662"/>
      <c r="BBW22" s="662"/>
      <c r="BBX22" s="662"/>
      <c r="BBY22" s="662"/>
      <c r="BBZ22" s="662"/>
      <c r="BCA22" s="662"/>
      <c r="BCB22" s="662"/>
      <c r="BCC22" s="662"/>
      <c r="BCD22" s="662"/>
      <c r="BCE22" s="662"/>
      <c r="BCF22" s="662"/>
      <c r="BCG22" s="662"/>
      <c r="BCH22" s="662"/>
      <c r="BCI22" s="662"/>
      <c r="BCJ22" s="662"/>
      <c r="BCK22" s="662"/>
      <c r="BCL22" s="662"/>
      <c r="BCM22" s="662"/>
      <c r="BCN22" s="662"/>
      <c r="BCO22" s="662"/>
      <c r="BCP22" s="662"/>
      <c r="BCQ22" s="662"/>
      <c r="BCR22" s="662"/>
      <c r="BCS22" s="662"/>
      <c r="BCT22" s="662"/>
      <c r="BCU22" s="662"/>
      <c r="BCV22" s="662"/>
      <c r="BCW22" s="662"/>
      <c r="BCX22" s="662"/>
      <c r="BCY22" s="662"/>
      <c r="BCZ22" s="662"/>
      <c r="BDA22" s="662"/>
      <c r="BDB22" s="662"/>
      <c r="BDC22" s="662"/>
      <c r="BDD22" s="662"/>
      <c r="BDE22" s="662"/>
      <c r="BDF22" s="662"/>
      <c r="BDG22" s="662"/>
      <c r="BDH22" s="662"/>
      <c r="BDI22" s="662"/>
      <c r="BDJ22" s="662"/>
      <c r="BDK22" s="662"/>
      <c r="BDL22" s="662"/>
      <c r="BDM22" s="662"/>
      <c r="BDN22" s="662"/>
      <c r="BDO22" s="662"/>
      <c r="BDP22" s="662"/>
      <c r="BDQ22" s="662"/>
      <c r="BDR22" s="662"/>
      <c r="BDS22" s="662"/>
      <c r="BDT22" s="662"/>
      <c r="BDU22" s="662"/>
      <c r="BDV22" s="662"/>
      <c r="BDW22" s="662"/>
      <c r="BDX22" s="662"/>
      <c r="BDY22" s="662"/>
      <c r="BDZ22" s="662"/>
      <c r="BEA22" s="662"/>
      <c r="BEB22" s="662"/>
      <c r="BEC22" s="662"/>
      <c r="BED22" s="662"/>
      <c r="BEE22" s="662"/>
      <c r="BEF22" s="662"/>
      <c r="BEG22" s="662"/>
      <c r="BEH22" s="662"/>
      <c r="BEI22" s="662"/>
      <c r="BEJ22" s="662"/>
      <c r="BEK22" s="662"/>
      <c r="BEL22" s="662"/>
      <c r="BEM22" s="662"/>
      <c r="BEN22" s="662"/>
      <c r="BEO22" s="662"/>
      <c r="BEP22" s="662"/>
      <c r="BEQ22" s="662"/>
      <c r="BER22" s="662"/>
      <c r="BES22" s="662"/>
      <c r="BET22" s="662"/>
      <c r="BEU22" s="662"/>
      <c r="BEV22" s="662"/>
      <c r="BEW22" s="662"/>
      <c r="BEX22" s="662"/>
      <c r="BEY22" s="662"/>
      <c r="BEZ22" s="662"/>
      <c r="BFA22" s="662"/>
      <c r="BFB22" s="662"/>
      <c r="BFC22" s="662"/>
      <c r="BFD22" s="662"/>
      <c r="BFE22" s="662"/>
      <c r="BFF22" s="662"/>
      <c r="BFG22" s="662"/>
      <c r="BFH22" s="662"/>
      <c r="BFI22" s="662"/>
      <c r="BFJ22" s="662"/>
      <c r="BFK22" s="662"/>
      <c r="BFL22" s="662"/>
      <c r="BFM22" s="662"/>
      <c r="BFN22" s="662"/>
      <c r="BFO22" s="662"/>
      <c r="BFP22" s="662"/>
      <c r="BFQ22" s="662"/>
      <c r="BFR22" s="662"/>
      <c r="BFS22" s="662"/>
      <c r="BFT22" s="662"/>
      <c r="BFU22" s="662"/>
      <c r="BFV22" s="662"/>
      <c r="BFW22" s="662"/>
      <c r="BFX22" s="662"/>
      <c r="BFY22" s="662"/>
      <c r="BFZ22" s="662"/>
      <c r="BGA22" s="662"/>
      <c r="BGB22" s="662"/>
      <c r="BGC22" s="662"/>
      <c r="BGD22" s="662"/>
      <c r="BGE22" s="662"/>
      <c r="BGF22" s="662"/>
      <c r="BGG22" s="662"/>
      <c r="BGH22" s="662"/>
      <c r="BGI22" s="662"/>
      <c r="BGJ22" s="662"/>
      <c r="BGK22" s="662"/>
      <c r="BGL22" s="662"/>
      <c r="BGM22" s="662"/>
      <c r="BGN22" s="662"/>
      <c r="BGO22" s="662"/>
      <c r="BGP22" s="662"/>
      <c r="BGQ22" s="662"/>
      <c r="BGR22" s="662"/>
      <c r="BGS22" s="662"/>
      <c r="BGT22" s="662"/>
      <c r="BGU22" s="662"/>
      <c r="BGV22" s="662"/>
      <c r="BGW22" s="662"/>
      <c r="BGX22" s="662"/>
      <c r="BGY22" s="662"/>
      <c r="BGZ22" s="662"/>
      <c r="BHA22" s="662"/>
      <c r="BHB22" s="662"/>
      <c r="BHC22" s="662"/>
      <c r="BHD22" s="662"/>
      <c r="BHE22" s="662"/>
      <c r="BHF22" s="662"/>
      <c r="BHG22" s="662"/>
      <c r="BHH22" s="662"/>
      <c r="BHI22" s="662"/>
      <c r="BHJ22" s="662"/>
      <c r="BHK22" s="662"/>
      <c r="BHL22" s="662"/>
      <c r="BHM22" s="662"/>
      <c r="BHN22" s="662"/>
      <c r="BHO22" s="662"/>
      <c r="BHP22" s="662"/>
      <c r="BHQ22" s="662"/>
      <c r="BHR22" s="662"/>
      <c r="BHS22" s="662"/>
      <c r="BHT22" s="662"/>
      <c r="BHU22" s="662"/>
      <c r="BHV22" s="662"/>
      <c r="BHW22" s="662"/>
      <c r="BHX22" s="662"/>
      <c r="BHY22" s="662"/>
      <c r="BHZ22" s="662"/>
      <c r="BIA22" s="662"/>
      <c r="BIB22" s="662"/>
      <c r="BIC22" s="662"/>
      <c r="BID22" s="662"/>
      <c r="BIE22" s="662"/>
      <c r="BIF22" s="662"/>
      <c r="BIG22" s="662"/>
      <c r="BIH22" s="662"/>
      <c r="BII22" s="662"/>
      <c r="BIJ22" s="662"/>
      <c r="BIK22" s="662"/>
      <c r="BIL22" s="662"/>
      <c r="BIM22" s="662"/>
      <c r="BIN22" s="662"/>
      <c r="BIO22" s="662"/>
      <c r="BIP22" s="662"/>
      <c r="BIQ22" s="662"/>
      <c r="BIR22" s="662"/>
      <c r="BIS22" s="662"/>
      <c r="BIT22" s="662"/>
      <c r="BIU22" s="662"/>
      <c r="BIV22" s="662"/>
      <c r="BIW22" s="662"/>
      <c r="BIX22" s="662"/>
      <c r="BIY22" s="662"/>
      <c r="BIZ22" s="662"/>
      <c r="BJA22" s="662"/>
      <c r="BJB22" s="662"/>
      <c r="BJC22" s="662"/>
      <c r="BJD22" s="662"/>
      <c r="BJE22" s="662"/>
      <c r="BJF22" s="662"/>
      <c r="BJG22" s="662"/>
      <c r="BJH22" s="662"/>
      <c r="BJI22" s="662"/>
      <c r="BJJ22" s="662"/>
      <c r="BJK22" s="662"/>
      <c r="BJL22" s="662"/>
      <c r="BJM22" s="662"/>
      <c r="BJN22" s="662"/>
      <c r="BJO22" s="662"/>
      <c r="BJP22" s="662"/>
      <c r="BJQ22" s="662"/>
      <c r="BJR22" s="662"/>
      <c r="BJS22" s="662"/>
      <c r="BJT22" s="662"/>
      <c r="BJU22" s="662"/>
      <c r="BJV22" s="662"/>
      <c r="BJW22" s="662"/>
      <c r="BJX22" s="662"/>
      <c r="BJY22" s="662"/>
      <c r="BJZ22" s="662"/>
      <c r="BKA22" s="662"/>
      <c r="BKB22" s="662"/>
      <c r="BKC22" s="662"/>
      <c r="BKD22" s="662"/>
      <c r="BKE22" s="662"/>
      <c r="BKF22" s="662"/>
      <c r="BKG22" s="662"/>
      <c r="BKH22" s="662"/>
      <c r="BKI22" s="662"/>
      <c r="BKJ22" s="662"/>
      <c r="BKK22" s="662"/>
      <c r="BKL22" s="662"/>
      <c r="BKM22" s="662"/>
      <c r="BKN22" s="662"/>
      <c r="BKO22" s="662"/>
      <c r="BKP22" s="662"/>
      <c r="BKQ22" s="662"/>
      <c r="BKR22" s="662"/>
      <c r="BKS22" s="662"/>
      <c r="BKT22" s="662"/>
      <c r="BKU22" s="662"/>
      <c r="BKV22" s="662"/>
      <c r="BKW22" s="662"/>
      <c r="BKX22" s="662"/>
      <c r="BKY22" s="662"/>
      <c r="BKZ22" s="662"/>
      <c r="BLA22" s="662"/>
      <c r="BLB22" s="662"/>
      <c r="BLC22" s="662"/>
      <c r="BLD22" s="662"/>
      <c r="BLE22" s="662"/>
      <c r="BLF22" s="662"/>
      <c r="BLG22" s="662"/>
      <c r="BLH22" s="662"/>
      <c r="BLI22" s="662"/>
      <c r="BLJ22" s="662"/>
      <c r="BLK22" s="662"/>
      <c r="BLL22" s="662"/>
      <c r="BLM22" s="662"/>
      <c r="BLN22" s="662"/>
      <c r="BLO22" s="662"/>
      <c r="BLP22" s="662"/>
      <c r="BLQ22" s="662"/>
      <c r="BLR22" s="662"/>
      <c r="BLS22" s="662"/>
      <c r="BLT22" s="662"/>
      <c r="BLU22" s="662"/>
      <c r="BLV22" s="662"/>
      <c r="BLW22" s="662"/>
      <c r="BLX22" s="662"/>
      <c r="BLY22" s="662"/>
      <c r="BLZ22" s="662"/>
      <c r="BMA22" s="662"/>
      <c r="BMB22" s="662"/>
      <c r="BMC22" s="662"/>
      <c r="BMD22" s="662"/>
      <c r="BME22" s="662"/>
      <c r="BMF22" s="662"/>
      <c r="BMG22" s="662"/>
      <c r="BMH22" s="662"/>
      <c r="BMI22" s="662"/>
      <c r="BMJ22" s="662"/>
      <c r="BMK22" s="662"/>
      <c r="BML22" s="662"/>
      <c r="BMM22" s="662"/>
      <c r="BMN22" s="662"/>
      <c r="BMO22" s="662"/>
      <c r="BMP22" s="662"/>
      <c r="BMQ22" s="662"/>
      <c r="BMR22" s="662"/>
      <c r="BMS22" s="662"/>
      <c r="BMT22" s="662"/>
      <c r="BMU22" s="662"/>
      <c r="BMV22" s="662"/>
      <c r="BMW22" s="662"/>
      <c r="BMX22" s="662"/>
      <c r="BMY22" s="662"/>
      <c r="BMZ22" s="662"/>
      <c r="BNA22" s="662"/>
      <c r="BNB22" s="662"/>
      <c r="BNC22" s="662"/>
      <c r="BND22" s="662"/>
      <c r="BNE22" s="662"/>
      <c r="BNF22" s="662"/>
      <c r="BNG22" s="662"/>
      <c r="BNH22" s="662"/>
      <c r="BNI22" s="662"/>
      <c r="BNJ22" s="662"/>
      <c r="BNK22" s="662"/>
      <c r="BNL22" s="662"/>
      <c r="BNM22" s="662"/>
      <c r="BNN22" s="662"/>
      <c r="BNO22" s="662"/>
      <c r="BNP22" s="662"/>
      <c r="BNQ22" s="662"/>
      <c r="BNR22" s="662"/>
      <c r="BNS22" s="662"/>
      <c r="BNT22" s="662"/>
      <c r="BNU22" s="662"/>
      <c r="BNV22" s="662"/>
      <c r="BNW22" s="662"/>
      <c r="BNX22" s="662"/>
      <c r="BNY22" s="662"/>
      <c r="BNZ22" s="662"/>
      <c r="BOA22" s="662"/>
      <c r="BOB22" s="662"/>
      <c r="BOC22" s="662"/>
      <c r="BOD22" s="662"/>
      <c r="BOE22" s="662"/>
      <c r="BOF22" s="662"/>
      <c r="BOG22" s="662"/>
      <c r="BOH22" s="662"/>
      <c r="BOI22" s="662"/>
      <c r="BOJ22" s="662"/>
      <c r="BOK22" s="662"/>
      <c r="BOL22" s="662"/>
      <c r="BOM22" s="662"/>
      <c r="BON22" s="662"/>
      <c r="BOO22" s="662"/>
      <c r="BOP22" s="662"/>
      <c r="BOQ22" s="662"/>
      <c r="BOR22" s="662"/>
      <c r="BOS22" s="662"/>
      <c r="BOT22" s="662"/>
      <c r="BOU22" s="662"/>
      <c r="BOV22" s="662"/>
      <c r="BOW22" s="662"/>
      <c r="BOX22" s="662"/>
      <c r="BOY22" s="662"/>
      <c r="BOZ22" s="662"/>
      <c r="BPA22" s="662"/>
      <c r="BPB22" s="662"/>
      <c r="BPC22" s="662"/>
      <c r="BPD22" s="662"/>
      <c r="BPE22" s="662"/>
      <c r="BPF22" s="662"/>
      <c r="BPG22" s="662"/>
      <c r="BPH22" s="662"/>
      <c r="BPI22" s="662"/>
      <c r="BPJ22" s="662"/>
      <c r="BPK22" s="662"/>
      <c r="BPL22" s="662"/>
      <c r="BPM22" s="662"/>
      <c r="BPN22" s="662"/>
      <c r="BPO22" s="662"/>
      <c r="BPP22" s="662"/>
      <c r="BPQ22" s="662"/>
      <c r="BPR22" s="662"/>
      <c r="BPS22" s="662"/>
      <c r="BPT22" s="662"/>
      <c r="BPU22" s="662"/>
      <c r="BPV22" s="662"/>
      <c r="BPW22" s="662"/>
      <c r="BPX22" s="662"/>
      <c r="BPY22" s="662"/>
      <c r="BPZ22" s="662"/>
      <c r="BQA22" s="662"/>
      <c r="BQB22" s="662"/>
      <c r="BQC22" s="662"/>
      <c r="BQD22" s="662"/>
      <c r="BQE22" s="662"/>
      <c r="BQF22" s="662"/>
      <c r="BQG22" s="662"/>
      <c r="BQH22" s="662"/>
      <c r="BQI22" s="662"/>
      <c r="BQJ22" s="662"/>
      <c r="BQK22" s="662"/>
      <c r="BQL22" s="662"/>
      <c r="BQM22" s="662"/>
      <c r="BQN22" s="662"/>
      <c r="BQO22" s="662"/>
      <c r="BQP22" s="662"/>
      <c r="BQQ22" s="662"/>
      <c r="BQR22" s="662"/>
      <c r="BQS22" s="662"/>
      <c r="BQT22" s="662"/>
      <c r="BQU22" s="662"/>
      <c r="BQV22" s="662"/>
      <c r="BQW22" s="662"/>
      <c r="BQX22" s="662"/>
      <c r="BQY22" s="662"/>
      <c r="BQZ22" s="662"/>
      <c r="BRA22" s="662"/>
      <c r="BRB22" s="662"/>
      <c r="BRC22" s="662"/>
      <c r="BRD22" s="662"/>
      <c r="BRE22" s="662"/>
      <c r="BRF22" s="662"/>
      <c r="BRG22" s="662"/>
      <c r="BRH22" s="662"/>
      <c r="BRI22" s="662"/>
      <c r="BRJ22" s="662"/>
      <c r="BRK22" s="662"/>
      <c r="BRL22" s="662"/>
      <c r="BRM22" s="662"/>
      <c r="BRN22" s="662"/>
      <c r="BRO22" s="662"/>
      <c r="BRP22" s="662"/>
      <c r="BRQ22" s="662"/>
      <c r="BRR22" s="662"/>
      <c r="BRS22" s="662"/>
      <c r="BRT22" s="662"/>
      <c r="BRU22" s="662"/>
      <c r="BRV22" s="662"/>
      <c r="BRW22" s="662"/>
      <c r="BRX22" s="662"/>
      <c r="BRY22" s="662"/>
      <c r="BRZ22" s="662"/>
      <c r="BSA22" s="662"/>
      <c r="BSB22" s="662"/>
      <c r="BSC22" s="662"/>
      <c r="BSD22" s="662"/>
      <c r="BSE22" s="662"/>
      <c r="BSF22" s="662"/>
      <c r="BSG22" s="662"/>
      <c r="BSH22" s="662"/>
      <c r="BSI22" s="662"/>
      <c r="BSJ22" s="662"/>
      <c r="BSK22" s="662"/>
      <c r="BSL22" s="662"/>
      <c r="BSM22" s="662"/>
      <c r="BSN22" s="662"/>
      <c r="BSO22" s="662"/>
      <c r="BSP22" s="662"/>
      <c r="BSQ22" s="662"/>
      <c r="BSR22" s="662"/>
      <c r="BSS22" s="662"/>
      <c r="BST22" s="662"/>
      <c r="BSU22" s="662"/>
      <c r="BSV22" s="662"/>
      <c r="BSW22" s="662"/>
      <c r="BSX22" s="662"/>
      <c r="BSY22" s="662"/>
      <c r="BSZ22" s="662"/>
      <c r="BTA22" s="662"/>
      <c r="BTB22" s="662"/>
      <c r="BTC22" s="662"/>
      <c r="BTD22" s="662"/>
      <c r="BTE22" s="662"/>
      <c r="BTF22" s="662"/>
      <c r="BTG22" s="662"/>
      <c r="BTH22" s="662"/>
      <c r="BTI22" s="662"/>
      <c r="BTJ22" s="662"/>
      <c r="BTK22" s="662"/>
      <c r="BTL22" s="662"/>
      <c r="BTM22" s="662"/>
      <c r="BTN22" s="662"/>
      <c r="BTO22" s="662"/>
      <c r="BTP22" s="662"/>
      <c r="BTQ22" s="662"/>
      <c r="BTR22" s="662"/>
      <c r="BTS22" s="662"/>
      <c r="BTT22" s="662"/>
      <c r="BTU22" s="662"/>
      <c r="BTV22" s="662"/>
      <c r="BTW22" s="662"/>
      <c r="BTX22" s="662"/>
      <c r="BTY22" s="662"/>
      <c r="BTZ22" s="662"/>
      <c r="BUA22" s="662"/>
      <c r="BUB22" s="662"/>
      <c r="BUC22" s="662"/>
      <c r="BUD22" s="662"/>
      <c r="BUE22" s="662"/>
      <c r="BUF22" s="662"/>
      <c r="BUG22" s="662"/>
      <c r="BUH22" s="662"/>
      <c r="BUI22" s="662"/>
      <c r="BUJ22" s="662"/>
      <c r="BUK22" s="662"/>
      <c r="BUL22" s="662"/>
      <c r="BUM22" s="662"/>
      <c r="BUN22" s="662"/>
      <c r="BUO22" s="662"/>
      <c r="BUP22" s="662"/>
      <c r="BUQ22" s="662"/>
      <c r="BUR22" s="662"/>
      <c r="BUS22" s="662"/>
      <c r="BUT22" s="662"/>
      <c r="BUU22" s="662"/>
      <c r="BUV22" s="662"/>
      <c r="BUW22" s="662"/>
      <c r="BUX22" s="662"/>
      <c r="BUY22" s="662"/>
      <c r="BUZ22" s="662"/>
      <c r="BVA22" s="662"/>
      <c r="BVB22" s="662"/>
      <c r="BVC22" s="662"/>
      <c r="BVD22" s="662"/>
      <c r="BVE22" s="662"/>
      <c r="BVF22" s="662"/>
      <c r="BVG22" s="662"/>
      <c r="BVH22" s="662"/>
      <c r="BVI22" s="662"/>
      <c r="BVJ22" s="662"/>
      <c r="BVK22" s="662"/>
      <c r="BVL22" s="662"/>
      <c r="BVM22" s="662"/>
      <c r="BVN22" s="662"/>
      <c r="BVO22" s="662"/>
      <c r="BVP22" s="662"/>
      <c r="BVQ22" s="662"/>
      <c r="BVR22" s="662"/>
      <c r="BVS22" s="662"/>
      <c r="BVT22" s="662"/>
      <c r="BVU22" s="662"/>
      <c r="BVV22" s="662"/>
      <c r="BVW22" s="662"/>
      <c r="BVX22" s="662"/>
      <c r="BVY22" s="662"/>
      <c r="BVZ22" s="662"/>
      <c r="BWA22" s="662"/>
      <c r="BWB22" s="662"/>
      <c r="BWC22" s="662"/>
      <c r="BWD22" s="662"/>
      <c r="BWE22" s="662"/>
      <c r="BWF22" s="662"/>
      <c r="BWG22" s="662"/>
      <c r="BWH22" s="662"/>
      <c r="BWI22" s="662"/>
      <c r="BWJ22" s="662"/>
      <c r="BWK22" s="662"/>
      <c r="BWL22" s="662"/>
      <c r="BWM22" s="662"/>
      <c r="BWN22" s="662"/>
      <c r="BWO22" s="662"/>
      <c r="BWP22" s="662"/>
      <c r="BWQ22" s="662"/>
      <c r="BWR22" s="662"/>
      <c r="BWS22" s="662"/>
      <c r="BWT22" s="662"/>
      <c r="BWU22" s="662"/>
      <c r="BWV22" s="662"/>
      <c r="BWW22" s="662"/>
      <c r="BWX22" s="662"/>
      <c r="BWY22" s="662"/>
      <c r="BWZ22" s="662"/>
      <c r="BXA22" s="662"/>
      <c r="BXB22" s="662"/>
      <c r="BXC22" s="662"/>
      <c r="BXD22" s="662"/>
      <c r="BXE22" s="662"/>
      <c r="BXF22" s="662"/>
      <c r="BXG22" s="662"/>
      <c r="BXH22" s="662"/>
      <c r="BXI22" s="662"/>
      <c r="BXJ22" s="662"/>
      <c r="BXK22" s="662"/>
      <c r="BXL22" s="662"/>
      <c r="BXM22" s="662"/>
      <c r="BXN22" s="662"/>
      <c r="BXO22" s="662"/>
      <c r="BXP22" s="662"/>
      <c r="BXQ22" s="662"/>
      <c r="BXR22" s="662"/>
      <c r="BXS22" s="662"/>
      <c r="BXT22" s="662"/>
      <c r="BXU22" s="662"/>
      <c r="BXV22" s="662"/>
      <c r="BXW22" s="662"/>
      <c r="BXX22" s="662"/>
      <c r="BXY22" s="662"/>
      <c r="BXZ22" s="662"/>
      <c r="BYA22" s="662"/>
      <c r="BYB22" s="662"/>
      <c r="BYC22" s="662"/>
      <c r="BYD22" s="662"/>
      <c r="BYE22" s="662"/>
      <c r="BYF22" s="662"/>
      <c r="BYG22" s="662"/>
      <c r="BYH22" s="662"/>
      <c r="BYI22" s="662"/>
      <c r="BYJ22" s="662"/>
      <c r="BYK22" s="662"/>
      <c r="BYL22" s="662"/>
      <c r="BYM22" s="662"/>
      <c r="BYN22" s="662"/>
      <c r="BYO22" s="662"/>
      <c r="BYP22" s="662"/>
      <c r="BYQ22" s="662"/>
      <c r="BYR22" s="662"/>
      <c r="BYS22" s="662"/>
      <c r="BYT22" s="662"/>
      <c r="BYU22" s="662"/>
      <c r="BYV22" s="662"/>
      <c r="BYW22" s="662"/>
      <c r="BYX22" s="662"/>
      <c r="BYY22" s="662"/>
      <c r="BYZ22" s="662"/>
      <c r="BZA22" s="662"/>
      <c r="BZB22" s="662"/>
      <c r="BZC22" s="662"/>
      <c r="BZD22" s="662"/>
      <c r="BZE22" s="662"/>
      <c r="BZF22" s="662"/>
      <c r="BZG22" s="662"/>
      <c r="BZH22" s="662"/>
      <c r="BZI22" s="662"/>
      <c r="BZJ22" s="662"/>
      <c r="BZK22" s="662"/>
      <c r="BZL22" s="662"/>
      <c r="BZM22" s="662"/>
      <c r="BZN22" s="662"/>
      <c r="BZO22" s="662"/>
      <c r="BZP22" s="662"/>
      <c r="BZQ22" s="662"/>
      <c r="BZR22" s="662"/>
      <c r="BZS22" s="662"/>
      <c r="BZT22" s="662"/>
      <c r="BZU22" s="662"/>
      <c r="BZV22" s="662"/>
      <c r="BZW22" s="662"/>
      <c r="BZX22" s="662"/>
      <c r="BZY22" s="662"/>
      <c r="BZZ22" s="662"/>
      <c r="CAA22" s="662"/>
      <c r="CAB22" s="662"/>
      <c r="CAC22" s="662"/>
      <c r="CAD22" s="662"/>
      <c r="CAE22" s="662"/>
      <c r="CAF22" s="662"/>
      <c r="CAG22" s="662"/>
      <c r="CAH22" s="662"/>
      <c r="CAI22" s="662"/>
      <c r="CAJ22" s="662"/>
      <c r="CAK22" s="662"/>
      <c r="CAL22" s="662"/>
      <c r="CAM22" s="662"/>
      <c r="CAN22" s="662"/>
      <c r="CAO22" s="662"/>
      <c r="CAP22" s="662"/>
      <c r="CAQ22" s="662"/>
      <c r="CAR22" s="662"/>
      <c r="CAS22" s="662"/>
      <c r="CAT22" s="662"/>
      <c r="CAU22" s="662"/>
      <c r="CAV22" s="662"/>
      <c r="CAW22" s="662"/>
      <c r="CAX22" s="662"/>
      <c r="CAY22" s="662"/>
      <c r="CAZ22" s="662"/>
      <c r="CBA22" s="662"/>
      <c r="CBB22" s="662"/>
      <c r="CBC22" s="662"/>
      <c r="CBD22" s="662"/>
      <c r="CBE22" s="662"/>
      <c r="CBF22" s="662"/>
      <c r="CBG22" s="662"/>
      <c r="CBH22" s="662"/>
      <c r="CBI22" s="662"/>
      <c r="CBJ22" s="662"/>
      <c r="CBK22" s="662"/>
      <c r="CBL22" s="662"/>
      <c r="CBM22" s="662"/>
      <c r="CBN22" s="662"/>
      <c r="CBO22" s="662"/>
      <c r="CBP22" s="662"/>
      <c r="CBQ22" s="662"/>
      <c r="CBR22" s="662"/>
      <c r="CBS22" s="662"/>
      <c r="CBT22" s="662"/>
      <c r="CBU22" s="662"/>
      <c r="CBV22" s="662"/>
      <c r="CBW22" s="662"/>
      <c r="CBX22" s="662"/>
      <c r="CBY22" s="662"/>
      <c r="CBZ22" s="662"/>
      <c r="CCA22" s="662"/>
      <c r="CCB22" s="662"/>
      <c r="CCC22" s="662"/>
      <c r="CCD22" s="662"/>
      <c r="CCE22" s="662"/>
      <c r="CCF22" s="662"/>
      <c r="CCG22" s="662"/>
      <c r="CCH22" s="662"/>
      <c r="CCI22" s="662"/>
      <c r="CCJ22" s="662"/>
      <c r="CCK22" s="662"/>
      <c r="CCL22" s="662"/>
      <c r="CCM22" s="662"/>
      <c r="CCN22" s="662"/>
      <c r="CCO22" s="662"/>
      <c r="CCP22" s="662"/>
      <c r="CCQ22" s="662"/>
      <c r="CCR22" s="662"/>
      <c r="CCS22" s="662"/>
      <c r="CCT22" s="662"/>
      <c r="CCU22" s="662"/>
      <c r="CCV22" s="662"/>
      <c r="CCW22" s="662"/>
      <c r="CCX22" s="662"/>
      <c r="CCY22" s="662"/>
      <c r="CCZ22" s="662"/>
      <c r="CDA22" s="662"/>
      <c r="CDB22" s="662"/>
      <c r="CDC22" s="662"/>
      <c r="CDD22" s="662"/>
      <c r="CDE22" s="662"/>
      <c r="CDF22" s="662"/>
      <c r="CDG22" s="662"/>
      <c r="CDH22" s="662"/>
      <c r="CDI22" s="662"/>
      <c r="CDJ22" s="662"/>
      <c r="CDK22" s="662"/>
      <c r="CDL22" s="662"/>
      <c r="CDM22" s="662"/>
      <c r="CDN22" s="662"/>
      <c r="CDO22" s="662"/>
      <c r="CDP22" s="662"/>
      <c r="CDQ22" s="662"/>
      <c r="CDR22" s="662"/>
      <c r="CDS22" s="662"/>
      <c r="CDT22" s="662"/>
      <c r="CDU22" s="662"/>
      <c r="CDV22" s="662"/>
      <c r="CDW22" s="662"/>
      <c r="CDX22" s="662"/>
      <c r="CDY22" s="662"/>
      <c r="CDZ22" s="662"/>
      <c r="CEA22" s="662"/>
      <c r="CEB22" s="662"/>
      <c r="CEC22" s="662"/>
      <c r="CED22" s="662"/>
      <c r="CEE22" s="662"/>
      <c r="CEF22" s="662"/>
      <c r="CEG22" s="662"/>
      <c r="CEH22" s="662"/>
      <c r="CEI22" s="662"/>
      <c r="CEJ22" s="662"/>
      <c r="CEK22" s="662"/>
      <c r="CEL22" s="662"/>
      <c r="CEM22" s="662"/>
      <c r="CEN22" s="662"/>
      <c r="CEO22" s="662"/>
      <c r="CEP22" s="662"/>
      <c r="CEQ22" s="662"/>
      <c r="CER22" s="662"/>
      <c r="CES22" s="662"/>
      <c r="CET22" s="662"/>
      <c r="CEU22" s="662"/>
      <c r="CEV22" s="662"/>
      <c r="CEW22" s="662"/>
      <c r="CEX22" s="662"/>
      <c r="CEY22" s="662"/>
      <c r="CEZ22" s="662"/>
      <c r="CFA22" s="662"/>
      <c r="CFB22" s="662"/>
      <c r="CFC22" s="662"/>
      <c r="CFD22" s="662"/>
      <c r="CFE22" s="662"/>
      <c r="CFF22" s="662"/>
      <c r="CFG22" s="662"/>
      <c r="CFH22" s="662"/>
      <c r="CFI22" s="662"/>
      <c r="CFJ22" s="662"/>
      <c r="CFK22" s="662"/>
      <c r="CFL22" s="662"/>
      <c r="CFM22" s="662"/>
      <c r="CFN22" s="662"/>
      <c r="CFO22" s="662"/>
      <c r="CFP22" s="662"/>
      <c r="CFQ22" s="662"/>
      <c r="CFR22" s="662"/>
      <c r="CFS22" s="662"/>
      <c r="CFT22" s="662"/>
      <c r="CFU22" s="662"/>
      <c r="CFV22" s="662"/>
      <c r="CFW22" s="662"/>
      <c r="CFX22" s="662"/>
      <c r="CFY22" s="662"/>
      <c r="CFZ22" s="662"/>
      <c r="CGA22" s="662"/>
      <c r="CGB22" s="662"/>
      <c r="CGC22" s="662"/>
      <c r="CGD22" s="662"/>
      <c r="CGE22" s="662"/>
      <c r="CGF22" s="662"/>
      <c r="CGG22" s="662"/>
      <c r="CGH22" s="662"/>
      <c r="CGI22" s="662"/>
      <c r="CGJ22" s="662"/>
      <c r="CGK22" s="662"/>
      <c r="CGL22" s="662"/>
      <c r="CGM22" s="662"/>
      <c r="CGN22" s="662"/>
      <c r="CGO22" s="662"/>
      <c r="CGP22" s="662"/>
      <c r="CGQ22" s="662"/>
      <c r="CGR22" s="662"/>
      <c r="CGS22" s="662"/>
      <c r="CGT22" s="662"/>
      <c r="CGU22" s="662"/>
      <c r="CGV22" s="662"/>
      <c r="CGW22" s="662"/>
      <c r="CGX22" s="662"/>
      <c r="CGY22" s="662"/>
      <c r="CGZ22" s="662"/>
      <c r="CHA22" s="662"/>
      <c r="CHB22" s="662"/>
      <c r="CHC22" s="662"/>
      <c r="CHD22" s="662"/>
      <c r="CHE22" s="662"/>
      <c r="CHF22" s="662"/>
      <c r="CHG22" s="662"/>
      <c r="CHH22" s="662"/>
      <c r="CHI22" s="662"/>
      <c r="CHJ22" s="662"/>
      <c r="CHK22" s="662"/>
      <c r="CHL22" s="662"/>
      <c r="CHM22" s="662"/>
      <c r="CHN22" s="662"/>
      <c r="CHO22" s="662"/>
      <c r="CHP22" s="662"/>
      <c r="CHQ22" s="662"/>
      <c r="CHR22" s="662"/>
      <c r="CHS22" s="662"/>
      <c r="CHT22" s="662"/>
      <c r="CHU22" s="662"/>
      <c r="CHV22" s="662"/>
      <c r="CHW22" s="662"/>
      <c r="CHX22" s="662"/>
      <c r="CHY22" s="662"/>
      <c r="CHZ22" s="662"/>
      <c r="CIA22" s="662"/>
      <c r="CIB22" s="662"/>
      <c r="CIC22" s="662"/>
      <c r="CID22" s="662"/>
      <c r="CIE22" s="662"/>
      <c r="CIF22" s="662"/>
      <c r="CIG22" s="662"/>
      <c r="CIH22" s="662"/>
      <c r="CII22" s="662"/>
      <c r="CIJ22" s="662"/>
      <c r="CIK22" s="662"/>
      <c r="CIL22" s="662"/>
      <c r="CIM22" s="662"/>
      <c r="CIN22" s="662"/>
      <c r="CIO22" s="662"/>
      <c r="CIP22" s="662"/>
      <c r="CIQ22" s="662"/>
      <c r="CIR22" s="662"/>
      <c r="CIS22" s="662"/>
      <c r="CIT22" s="662"/>
      <c r="CIU22" s="662"/>
      <c r="CIV22" s="662"/>
      <c r="CIW22" s="662"/>
      <c r="CIX22" s="662"/>
      <c r="CIY22" s="662"/>
      <c r="CIZ22" s="662"/>
      <c r="CJA22" s="662"/>
      <c r="CJB22" s="662"/>
      <c r="CJC22" s="662"/>
      <c r="CJD22" s="662"/>
      <c r="CJE22" s="662"/>
      <c r="CJF22" s="662"/>
      <c r="CJG22" s="662"/>
      <c r="CJH22" s="662"/>
      <c r="CJI22" s="662"/>
      <c r="CJJ22" s="662"/>
      <c r="CJK22" s="662"/>
      <c r="CJL22" s="662"/>
      <c r="CJM22" s="662"/>
      <c r="CJN22" s="662"/>
      <c r="CJO22" s="662"/>
      <c r="CJP22" s="662"/>
      <c r="CJQ22" s="662"/>
      <c r="CJR22" s="662"/>
      <c r="CJS22" s="662"/>
      <c r="CJT22" s="662"/>
      <c r="CJU22" s="662"/>
      <c r="CJV22" s="662"/>
      <c r="CJW22" s="662"/>
      <c r="CJX22" s="662"/>
      <c r="CJY22" s="662"/>
      <c r="CJZ22" s="662"/>
      <c r="CKA22" s="662"/>
      <c r="CKB22" s="662"/>
      <c r="CKC22" s="662"/>
      <c r="CKD22" s="662"/>
      <c r="CKE22" s="662"/>
      <c r="CKF22" s="662"/>
      <c r="CKG22" s="662"/>
      <c r="CKH22" s="662"/>
      <c r="CKI22" s="662"/>
      <c r="CKJ22" s="662"/>
      <c r="CKK22" s="662"/>
      <c r="CKL22" s="662"/>
      <c r="CKM22" s="662"/>
      <c r="CKN22" s="662"/>
      <c r="CKO22" s="662"/>
      <c r="CKP22" s="662"/>
      <c r="CKQ22" s="662"/>
      <c r="CKR22" s="662"/>
      <c r="CKS22" s="662"/>
      <c r="CKT22" s="662"/>
      <c r="CKU22" s="662"/>
      <c r="CKV22" s="662"/>
      <c r="CKW22" s="662"/>
      <c r="CKX22" s="662"/>
      <c r="CKY22" s="662"/>
      <c r="CKZ22" s="662"/>
      <c r="CLA22" s="662"/>
      <c r="CLB22" s="662"/>
      <c r="CLC22" s="662"/>
      <c r="CLD22" s="662"/>
      <c r="CLE22" s="662"/>
      <c r="CLF22" s="662"/>
      <c r="CLG22" s="662"/>
      <c r="CLH22" s="662"/>
      <c r="CLI22" s="662"/>
      <c r="CLJ22" s="662"/>
      <c r="CLK22" s="662"/>
      <c r="CLL22" s="662"/>
      <c r="CLM22" s="662"/>
      <c r="CLN22" s="662"/>
      <c r="CLO22" s="662"/>
      <c r="CLP22" s="662"/>
      <c r="CLQ22" s="662"/>
      <c r="CLR22" s="662"/>
      <c r="CLS22" s="662"/>
      <c r="CLT22" s="662"/>
      <c r="CLU22" s="662"/>
      <c r="CLV22" s="662"/>
      <c r="CLW22" s="662"/>
      <c r="CLX22" s="662"/>
      <c r="CLY22" s="662"/>
      <c r="CLZ22" s="662"/>
      <c r="CMA22" s="662"/>
      <c r="CMB22" s="662"/>
      <c r="CMC22" s="662"/>
      <c r="CMD22" s="662"/>
      <c r="CME22" s="662"/>
      <c r="CMF22" s="662"/>
      <c r="CMG22" s="662"/>
      <c r="CMH22" s="662"/>
      <c r="CMI22" s="662"/>
      <c r="CMJ22" s="662"/>
      <c r="CMK22" s="662"/>
      <c r="CML22" s="662"/>
      <c r="CMM22" s="662"/>
      <c r="CMN22" s="662"/>
      <c r="CMO22" s="662"/>
      <c r="CMP22" s="662"/>
      <c r="CMQ22" s="662"/>
      <c r="CMR22" s="662"/>
      <c r="CMS22" s="662"/>
      <c r="CMT22" s="662"/>
      <c r="CMU22" s="662"/>
      <c r="CMV22" s="662"/>
      <c r="CMW22" s="662"/>
      <c r="CMX22" s="662"/>
      <c r="CMY22" s="662"/>
      <c r="CMZ22" s="662"/>
      <c r="CNA22" s="662"/>
      <c r="CNB22" s="662"/>
      <c r="CNC22" s="662"/>
      <c r="CND22" s="662"/>
      <c r="CNE22" s="662"/>
      <c r="CNF22" s="662"/>
      <c r="CNG22" s="662"/>
      <c r="CNH22" s="662"/>
      <c r="CNI22" s="662"/>
      <c r="CNJ22" s="662"/>
      <c r="CNK22" s="662"/>
      <c r="CNL22" s="662"/>
      <c r="CNM22" s="662"/>
      <c r="CNN22" s="662"/>
      <c r="CNO22" s="662"/>
      <c r="CNP22" s="662"/>
      <c r="CNQ22" s="662"/>
      <c r="CNR22" s="662"/>
      <c r="CNS22" s="662"/>
      <c r="CNT22" s="662"/>
      <c r="CNU22" s="662"/>
      <c r="CNV22" s="662"/>
      <c r="CNW22" s="662"/>
      <c r="CNX22" s="662"/>
      <c r="CNY22" s="662"/>
      <c r="CNZ22" s="662"/>
      <c r="COA22" s="662"/>
      <c r="COB22" s="662"/>
      <c r="COC22" s="662"/>
      <c r="COD22" s="662"/>
      <c r="COE22" s="662"/>
      <c r="COF22" s="662"/>
      <c r="COG22" s="662"/>
      <c r="COH22" s="662"/>
      <c r="COI22" s="662"/>
      <c r="COJ22" s="662"/>
      <c r="COK22" s="662"/>
      <c r="COL22" s="662"/>
      <c r="COM22" s="662"/>
      <c r="CON22" s="662"/>
      <c r="COO22" s="662"/>
      <c r="COP22" s="662"/>
      <c r="COQ22" s="662"/>
      <c r="COR22" s="662"/>
      <c r="COS22" s="662"/>
      <c r="COT22" s="662"/>
      <c r="COU22" s="662"/>
      <c r="COV22" s="662"/>
      <c r="COW22" s="662"/>
      <c r="COX22" s="662"/>
      <c r="COY22" s="662"/>
      <c r="COZ22" s="662"/>
      <c r="CPA22" s="662"/>
      <c r="CPB22" s="662"/>
      <c r="CPC22" s="662"/>
      <c r="CPD22" s="662"/>
      <c r="CPE22" s="662"/>
      <c r="CPF22" s="662"/>
      <c r="CPG22" s="662"/>
      <c r="CPH22" s="662"/>
      <c r="CPI22" s="662"/>
      <c r="CPJ22" s="662"/>
      <c r="CPK22" s="662"/>
      <c r="CPL22" s="662"/>
      <c r="CPM22" s="662"/>
      <c r="CPN22" s="662"/>
      <c r="CPO22" s="662"/>
      <c r="CPP22" s="662"/>
      <c r="CPQ22" s="662"/>
      <c r="CPR22" s="662"/>
      <c r="CPS22" s="662"/>
      <c r="CPT22" s="662"/>
      <c r="CPU22" s="662"/>
      <c r="CPV22" s="662"/>
      <c r="CPW22" s="662"/>
      <c r="CPX22" s="662"/>
      <c r="CPY22" s="662"/>
      <c r="CPZ22" s="662"/>
      <c r="CQA22" s="662"/>
      <c r="CQB22" s="662"/>
      <c r="CQC22" s="662"/>
      <c r="CQD22" s="662"/>
      <c r="CQE22" s="662"/>
      <c r="CQF22" s="662"/>
      <c r="CQG22" s="662"/>
      <c r="CQH22" s="662"/>
      <c r="CQI22" s="662"/>
      <c r="CQJ22" s="662"/>
      <c r="CQK22" s="662"/>
      <c r="CQL22" s="662"/>
      <c r="CQM22" s="662"/>
      <c r="CQN22" s="662"/>
      <c r="CQO22" s="662"/>
      <c r="CQP22" s="662"/>
      <c r="CQQ22" s="662"/>
      <c r="CQR22" s="662"/>
      <c r="CQS22" s="662"/>
      <c r="CQT22" s="662"/>
      <c r="CQU22" s="662"/>
      <c r="CQV22" s="662"/>
      <c r="CQW22" s="662"/>
      <c r="CQX22" s="662"/>
      <c r="CQY22" s="662"/>
      <c r="CQZ22" s="662"/>
      <c r="CRA22" s="662"/>
      <c r="CRB22" s="662"/>
      <c r="CRC22" s="662"/>
      <c r="CRD22" s="662"/>
      <c r="CRE22" s="662"/>
      <c r="CRF22" s="662"/>
      <c r="CRG22" s="662"/>
      <c r="CRH22" s="662"/>
      <c r="CRI22" s="662"/>
      <c r="CRJ22" s="662"/>
      <c r="CRK22" s="662"/>
      <c r="CRL22" s="662"/>
      <c r="CRM22" s="662"/>
      <c r="CRN22" s="662"/>
      <c r="CRO22" s="662"/>
      <c r="CRP22" s="662"/>
      <c r="CRQ22" s="662"/>
      <c r="CRR22" s="662"/>
      <c r="CRS22" s="662"/>
      <c r="CRT22" s="662"/>
      <c r="CRU22" s="662"/>
      <c r="CRV22" s="662"/>
      <c r="CRW22" s="662"/>
      <c r="CRX22" s="662"/>
      <c r="CRY22" s="662"/>
      <c r="CRZ22" s="662"/>
      <c r="CSA22" s="662"/>
      <c r="CSB22" s="662"/>
      <c r="CSC22" s="662"/>
      <c r="CSD22" s="662"/>
      <c r="CSE22" s="662"/>
      <c r="CSF22" s="662"/>
      <c r="CSG22" s="662"/>
      <c r="CSH22" s="662"/>
      <c r="CSI22" s="662"/>
      <c r="CSJ22" s="662"/>
      <c r="CSK22" s="662"/>
      <c r="CSL22" s="662"/>
      <c r="CSM22" s="662"/>
      <c r="CSN22" s="662"/>
      <c r="CSO22" s="662"/>
      <c r="CSP22" s="662"/>
      <c r="CSQ22" s="662"/>
      <c r="CSR22" s="662"/>
      <c r="CSS22" s="662"/>
      <c r="CST22" s="662"/>
      <c r="CSU22" s="662"/>
      <c r="CSV22" s="662"/>
      <c r="CSW22" s="662"/>
      <c r="CSX22" s="662"/>
      <c r="CSY22" s="662"/>
      <c r="CSZ22" s="662"/>
      <c r="CTA22" s="662"/>
      <c r="CTB22" s="662"/>
      <c r="CTC22" s="662"/>
      <c r="CTD22" s="662"/>
      <c r="CTE22" s="662"/>
      <c r="CTF22" s="662"/>
      <c r="CTG22" s="662"/>
      <c r="CTH22" s="662"/>
      <c r="CTI22" s="662"/>
      <c r="CTJ22" s="662"/>
      <c r="CTK22" s="662"/>
      <c r="CTL22" s="662"/>
      <c r="CTM22" s="662"/>
      <c r="CTN22" s="662"/>
      <c r="CTO22" s="662"/>
      <c r="CTP22" s="662"/>
      <c r="CTQ22" s="662"/>
      <c r="CTR22" s="662"/>
      <c r="CTS22" s="662"/>
      <c r="CTT22" s="662"/>
      <c r="CTU22" s="662"/>
      <c r="CTV22" s="662"/>
      <c r="CTW22" s="662"/>
      <c r="CTX22" s="662"/>
      <c r="CTY22" s="662"/>
      <c r="CTZ22" s="662"/>
      <c r="CUA22" s="662"/>
      <c r="CUB22" s="662"/>
      <c r="CUC22" s="662"/>
      <c r="CUD22" s="662"/>
      <c r="CUE22" s="662"/>
      <c r="CUF22" s="662"/>
      <c r="CUG22" s="662"/>
      <c r="CUH22" s="662"/>
      <c r="CUI22" s="662"/>
      <c r="CUJ22" s="662"/>
      <c r="CUK22" s="662"/>
      <c r="CUL22" s="662"/>
      <c r="CUM22" s="662"/>
      <c r="CUN22" s="662"/>
      <c r="CUO22" s="662"/>
      <c r="CUP22" s="662"/>
      <c r="CUQ22" s="662"/>
      <c r="CUR22" s="662"/>
      <c r="CUS22" s="662"/>
      <c r="CUT22" s="662"/>
      <c r="CUU22" s="662"/>
      <c r="CUV22" s="662"/>
      <c r="CUW22" s="662"/>
      <c r="CUX22" s="662"/>
      <c r="CUY22" s="662"/>
      <c r="CUZ22" s="662"/>
      <c r="CVA22" s="662"/>
      <c r="CVB22" s="662"/>
      <c r="CVC22" s="662"/>
      <c r="CVD22" s="662"/>
      <c r="CVE22" s="662"/>
      <c r="CVF22" s="662"/>
      <c r="CVG22" s="662"/>
      <c r="CVH22" s="662"/>
      <c r="CVI22" s="662"/>
      <c r="CVJ22" s="662"/>
      <c r="CVK22" s="662"/>
      <c r="CVL22" s="662"/>
      <c r="CVM22" s="662"/>
      <c r="CVN22" s="662"/>
      <c r="CVO22" s="662"/>
      <c r="CVP22" s="662"/>
      <c r="CVQ22" s="662"/>
      <c r="CVR22" s="662"/>
      <c r="CVS22" s="662"/>
      <c r="CVT22" s="662"/>
      <c r="CVU22" s="662"/>
      <c r="CVV22" s="662"/>
      <c r="CVW22" s="662"/>
      <c r="CVX22" s="662"/>
      <c r="CVY22" s="662"/>
      <c r="CVZ22" s="662"/>
      <c r="CWA22" s="662"/>
      <c r="CWB22" s="662"/>
      <c r="CWC22" s="662"/>
      <c r="CWD22" s="662"/>
      <c r="CWE22" s="662"/>
      <c r="CWF22" s="662"/>
      <c r="CWG22" s="662"/>
      <c r="CWH22" s="662"/>
      <c r="CWI22" s="662"/>
      <c r="CWJ22" s="662"/>
      <c r="CWK22" s="662"/>
      <c r="CWL22" s="662"/>
      <c r="CWM22" s="662"/>
      <c r="CWN22" s="662"/>
      <c r="CWO22" s="662"/>
      <c r="CWP22" s="662"/>
      <c r="CWQ22" s="662"/>
      <c r="CWR22" s="662"/>
      <c r="CWS22" s="662"/>
      <c r="CWT22" s="662"/>
      <c r="CWU22" s="662"/>
      <c r="CWV22" s="662"/>
      <c r="CWW22" s="662"/>
      <c r="CWX22" s="662"/>
      <c r="CWY22" s="662"/>
      <c r="CWZ22" s="662"/>
      <c r="CXA22" s="662"/>
      <c r="CXB22" s="662"/>
      <c r="CXC22" s="662"/>
      <c r="CXD22" s="662"/>
      <c r="CXE22" s="662"/>
      <c r="CXF22" s="662"/>
      <c r="CXG22" s="662"/>
      <c r="CXH22" s="662"/>
      <c r="CXI22" s="662"/>
      <c r="CXJ22" s="662"/>
      <c r="CXK22" s="662"/>
      <c r="CXL22" s="662"/>
      <c r="CXM22" s="662"/>
      <c r="CXN22" s="662"/>
      <c r="CXO22" s="662"/>
      <c r="CXP22" s="662"/>
      <c r="CXQ22" s="662"/>
      <c r="CXR22" s="662"/>
      <c r="CXS22" s="662"/>
      <c r="CXT22" s="662"/>
      <c r="CXU22" s="662"/>
      <c r="CXV22" s="662"/>
      <c r="CXW22" s="662"/>
      <c r="CXX22" s="662"/>
      <c r="CXY22" s="662"/>
      <c r="CXZ22" s="662"/>
      <c r="CYA22" s="662"/>
      <c r="CYB22" s="662"/>
      <c r="CYC22" s="662"/>
      <c r="CYD22" s="662"/>
      <c r="CYE22" s="662"/>
      <c r="CYF22" s="662"/>
      <c r="CYG22" s="662"/>
      <c r="CYH22" s="662"/>
      <c r="CYI22" s="662"/>
      <c r="CYJ22" s="662"/>
      <c r="CYK22" s="662"/>
      <c r="CYL22" s="662"/>
      <c r="CYM22" s="662"/>
      <c r="CYN22" s="662"/>
      <c r="CYO22" s="662"/>
      <c r="CYP22" s="662"/>
      <c r="CYQ22" s="662"/>
      <c r="CYR22" s="662"/>
      <c r="CYS22" s="662"/>
      <c r="CYT22" s="662"/>
      <c r="CYU22" s="662"/>
      <c r="CYV22" s="662"/>
      <c r="CYW22" s="662"/>
      <c r="CYX22" s="662"/>
      <c r="CYY22" s="662"/>
      <c r="CYZ22" s="662"/>
      <c r="CZA22" s="662"/>
      <c r="CZB22" s="662"/>
      <c r="CZC22" s="662"/>
      <c r="CZD22" s="662"/>
      <c r="CZE22" s="662"/>
      <c r="CZF22" s="662"/>
      <c r="CZG22" s="662"/>
      <c r="CZH22" s="662"/>
      <c r="CZI22" s="662"/>
      <c r="CZJ22" s="662"/>
      <c r="CZK22" s="662"/>
      <c r="CZL22" s="662"/>
      <c r="CZM22" s="662"/>
      <c r="CZN22" s="662"/>
      <c r="CZO22" s="662"/>
      <c r="CZP22" s="662"/>
      <c r="CZQ22" s="662"/>
      <c r="CZR22" s="662"/>
      <c r="CZS22" s="662"/>
      <c r="CZT22" s="662"/>
      <c r="CZU22" s="662"/>
      <c r="CZV22" s="662"/>
      <c r="CZW22" s="662"/>
      <c r="CZX22" s="662"/>
      <c r="CZY22" s="662"/>
      <c r="CZZ22" s="662"/>
      <c r="DAA22" s="662"/>
      <c r="DAB22" s="662"/>
      <c r="DAC22" s="662"/>
      <c r="DAD22" s="662"/>
      <c r="DAE22" s="662"/>
      <c r="DAF22" s="662"/>
      <c r="DAG22" s="662"/>
      <c r="DAH22" s="662"/>
      <c r="DAI22" s="662"/>
      <c r="DAJ22" s="662"/>
      <c r="DAK22" s="662"/>
      <c r="DAL22" s="662"/>
      <c r="DAM22" s="662"/>
      <c r="DAN22" s="662"/>
      <c r="DAO22" s="662"/>
      <c r="DAP22" s="662"/>
      <c r="DAQ22" s="662"/>
      <c r="DAR22" s="662"/>
      <c r="DAS22" s="662"/>
      <c r="DAT22" s="662"/>
      <c r="DAU22" s="662"/>
      <c r="DAV22" s="662"/>
      <c r="DAW22" s="662"/>
      <c r="DAX22" s="662"/>
      <c r="DAY22" s="662"/>
      <c r="DAZ22" s="662"/>
      <c r="DBA22" s="662"/>
      <c r="DBB22" s="662"/>
      <c r="DBC22" s="662"/>
      <c r="DBD22" s="662"/>
      <c r="DBE22" s="662"/>
      <c r="DBF22" s="662"/>
      <c r="DBG22" s="662"/>
      <c r="DBH22" s="662"/>
      <c r="DBI22" s="662"/>
      <c r="DBJ22" s="662"/>
      <c r="DBK22" s="662"/>
      <c r="DBL22" s="662"/>
      <c r="DBM22" s="662"/>
      <c r="DBN22" s="662"/>
      <c r="DBO22" s="662"/>
      <c r="DBP22" s="662"/>
      <c r="DBQ22" s="662"/>
      <c r="DBR22" s="662"/>
      <c r="DBS22" s="662"/>
      <c r="DBT22" s="662"/>
      <c r="DBU22" s="662"/>
      <c r="DBV22" s="662"/>
      <c r="DBW22" s="662"/>
      <c r="DBX22" s="662"/>
      <c r="DBY22" s="662"/>
      <c r="DBZ22" s="662"/>
      <c r="DCA22" s="662"/>
      <c r="DCB22" s="662"/>
      <c r="DCC22" s="662"/>
      <c r="DCD22" s="662"/>
      <c r="DCE22" s="662"/>
      <c r="DCF22" s="662"/>
      <c r="DCG22" s="662"/>
      <c r="DCH22" s="662"/>
      <c r="DCI22" s="662"/>
      <c r="DCJ22" s="662"/>
      <c r="DCK22" s="662"/>
      <c r="DCL22" s="662"/>
      <c r="DCM22" s="662"/>
      <c r="DCN22" s="662"/>
      <c r="DCO22" s="662"/>
      <c r="DCP22" s="662"/>
      <c r="DCQ22" s="662"/>
      <c r="DCR22" s="662"/>
      <c r="DCS22" s="662"/>
      <c r="DCT22" s="662"/>
      <c r="DCU22" s="662"/>
      <c r="DCV22" s="662"/>
      <c r="DCW22" s="662"/>
      <c r="DCX22" s="662"/>
      <c r="DCY22" s="662"/>
      <c r="DCZ22" s="662"/>
      <c r="DDA22" s="662"/>
      <c r="DDB22" s="662"/>
      <c r="DDC22" s="662"/>
      <c r="DDD22" s="662"/>
      <c r="DDE22" s="662"/>
      <c r="DDF22" s="662"/>
      <c r="DDG22" s="662"/>
      <c r="DDH22" s="662"/>
      <c r="DDI22" s="662"/>
      <c r="DDJ22" s="662"/>
      <c r="DDK22" s="662"/>
      <c r="DDL22" s="662"/>
      <c r="DDM22" s="662"/>
      <c r="DDN22" s="662"/>
      <c r="DDO22" s="662"/>
      <c r="DDP22" s="662"/>
      <c r="DDQ22" s="662"/>
      <c r="DDR22" s="662"/>
      <c r="DDS22" s="662"/>
      <c r="DDT22" s="662"/>
      <c r="DDU22" s="662"/>
      <c r="DDV22" s="662"/>
      <c r="DDW22" s="662"/>
      <c r="DDX22" s="662"/>
      <c r="DDY22" s="662"/>
      <c r="DDZ22" s="662"/>
      <c r="DEA22" s="662"/>
      <c r="DEB22" s="662"/>
      <c r="DEC22" s="662"/>
      <c r="DED22" s="662"/>
      <c r="DEE22" s="662"/>
      <c r="DEF22" s="662"/>
      <c r="DEG22" s="662"/>
      <c r="DEH22" s="662"/>
      <c r="DEI22" s="662"/>
      <c r="DEJ22" s="662"/>
      <c r="DEK22" s="662"/>
      <c r="DEL22" s="662"/>
      <c r="DEM22" s="662"/>
      <c r="DEN22" s="662"/>
      <c r="DEO22" s="662"/>
      <c r="DEP22" s="662"/>
      <c r="DEQ22" s="662"/>
      <c r="DER22" s="662"/>
      <c r="DES22" s="662"/>
      <c r="DET22" s="662"/>
      <c r="DEU22" s="662"/>
      <c r="DEV22" s="662"/>
      <c r="DEW22" s="662"/>
      <c r="DEX22" s="662"/>
      <c r="DEY22" s="662"/>
      <c r="DEZ22" s="662"/>
      <c r="DFA22" s="662"/>
      <c r="DFB22" s="662"/>
      <c r="DFC22" s="662"/>
      <c r="DFD22" s="662"/>
      <c r="DFE22" s="662"/>
      <c r="DFF22" s="662"/>
      <c r="DFG22" s="662"/>
      <c r="DFH22" s="662"/>
      <c r="DFI22" s="662"/>
      <c r="DFJ22" s="662"/>
      <c r="DFK22" s="662"/>
      <c r="DFL22" s="662"/>
      <c r="DFM22" s="662"/>
      <c r="DFN22" s="662"/>
      <c r="DFO22" s="662"/>
      <c r="DFP22" s="662"/>
      <c r="DFQ22" s="662"/>
      <c r="DFR22" s="662"/>
      <c r="DFS22" s="662"/>
      <c r="DFT22" s="662"/>
      <c r="DFU22" s="662"/>
      <c r="DFV22" s="662"/>
      <c r="DFW22" s="662"/>
      <c r="DFX22" s="662"/>
      <c r="DFY22" s="662"/>
      <c r="DFZ22" s="662"/>
      <c r="DGA22" s="662"/>
      <c r="DGB22" s="662"/>
      <c r="DGC22" s="662"/>
      <c r="DGD22" s="662"/>
      <c r="DGE22" s="662"/>
      <c r="DGF22" s="662"/>
      <c r="DGG22" s="662"/>
      <c r="DGH22" s="662"/>
      <c r="DGI22" s="662"/>
      <c r="DGJ22" s="662"/>
      <c r="DGK22" s="662"/>
      <c r="DGL22" s="662"/>
      <c r="DGM22" s="662"/>
      <c r="DGN22" s="662"/>
      <c r="DGO22" s="662"/>
      <c r="DGP22" s="662"/>
      <c r="DGQ22" s="662"/>
      <c r="DGR22" s="662"/>
      <c r="DGS22" s="662"/>
      <c r="DGT22" s="662"/>
      <c r="DGU22" s="662"/>
      <c r="DGV22" s="662"/>
      <c r="DGW22" s="662"/>
      <c r="DGX22" s="662"/>
      <c r="DGY22" s="662"/>
      <c r="DGZ22" s="662"/>
      <c r="DHA22" s="662"/>
      <c r="DHB22" s="662"/>
      <c r="DHC22" s="662"/>
      <c r="DHD22" s="662"/>
      <c r="DHE22" s="662"/>
      <c r="DHF22" s="662"/>
      <c r="DHG22" s="662"/>
      <c r="DHH22" s="662"/>
      <c r="DHI22" s="662"/>
      <c r="DHJ22" s="662"/>
      <c r="DHK22" s="662"/>
      <c r="DHL22" s="662"/>
      <c r="DHM22" s="662"/>
      <c r="DHN22" s="662"/>
      <c r="DHO22" s="662"/>
      <c r="DHP22" s="662"/>
      <c r="DHQ22" s="662"/>
      <c r="DHR22" s="662"/>
      <c r="DHS22" s="662"/>
      <c r="DHT22" s="662"/>
      <c r="DHU22" s="662"/>
      <c r="DHV22" s="662"/>
      <c r="DHW22" s="662"/>
      <c r="DHX22" s="662"/>
      <c r="DHY22" s="662"/>
      <c r="DHZ22" s="662"/>
      <c r="DIA22" s="662"/>
      <c r="DIB22" s="662"/>
      <c r="DIC22" s="662"/>
      <c r="DID22" s="662"/>
      <c r="DIE22" s="662"/>
      <c r="DIF22" s="662"/>
      <c r="DIG22" s="662"/>
      <c r="DIH22" s="662"/>
      <c r="DII22" s="662"/>
      <c r="DIJ22" s="662"/>
      <c r="DIK22" s="662"/>
      <c r="DIL22" s="662"/>
      <c r="DIM22" s="662"/>
      <c r="DIN22" s="662"/>
      <c r="DIO22" s="662"/>
      <c r="DIP22" s="662"/>
      <c r="DIQ22" s="662"/>
      <c r="DIR22" s="662"/>
      <c r="DIS22" s="662"/>
      <c r="DIT22" s="662"/>
      <c r="DIU22" s="662"/>
      <c r="DIV22" s="662"/>
      <c r="DIW22" s="662"/>
      <c r="DIX22" s="662"/>
      <c r="DIY22" s="662"/>
      <c r="DIZ22" s="662"/>
      <c r="DJA22" s="662"/>
      <c r="DJB22" s="662"/>
      <c r="DJC22" s="662"/>
      <c r="DJD22" s="662"/>
      <c r="DJE22" s="662"/>
      <c r="DJF22" s="662"/>
      <c r="DJG22" s="662"/>
      <c r="DJH22" s="662"/>
      <c r="DJI22" s="662"/>
      <c r="DJJ22" s="662"/>
      <c r="DJK22" s="662"/>
      <c r="DJL22" s="662"/>
      <c r="DJM22" s="662"/>
      <c r="DJN22" s="662"/>
      <c r="DJO22" s="662"/>
      <c r="DJP22" s="662"/>
      <c r="DJQ22" s="662"/>
      <c r="DJR22" s="662"/>
      <c r="DJS22" s="662"/>
      <c r="DJT22" s="662"/>
      <c r="DJU22" s="662"/>
      <c r="DJV22" s="662"/>
      <c r="DJW22" s="662"/>
      <c r="DJX22" s="662"/>
      <c r="DJY22" s="662"/>
      <c r="DJZ22" s="662"/>
      <c r="DKA22" s="662"/>
      <c r="DKB22" s="662"/>
      <c r="DKC22" s="662"/>
      <c r="DKD22" s="662"/>
      <c r="DKE22" s="662"/>
      <c r="DKF22" s="662"/>
      <c r="DKG22" s="662"/>
      <c r="DKH22" s="662"/>
      <c r="DKI22" s="662"/>
      <c r="DKJ22" s="662"/>
      <c r="DKK22" s="662"/>
      <c r="DKL22" s="662"/>
      <c r="DKM22" s="662"/>
      <c r="DKN22" s="662"/>
      <c r="DKO22" s="662"/>
      <c r="DKP22" s="662"/>
      <c r="DKQ22" s="662"/>
      <c r="DKR22" s="662"/>
      <c r="DKS22" s="662"/>
      <c r="DKT22" s="662"/>
      <c r="DKU22" s="662"/>
      <c r="DKV22" s="662"/>
      <c r="DKW22" s="662"/>
      <c r="DKX22" s="662"/>
      <c r="DKY22" s="662"/>
      <c r="DKZ22" s="662"/>
      <c r="DLA22" s="662"/>
      <c r="DLB22" s="662"/>
      <c r="DLC22" s="662"/>
      <c r="DLD22" s="662"/>
      <c r="DLE22" s="662"/>
      <c r="DLF22" s="662"/>
      <c r="DLG22" s="662"/>
      <c r="DLH22" s="662"/>
      <c r="DLI22" s="662"/>
      <c r="DLJ22" s="662"/>
      <c r="DLK22" s="662"/>
      <c r="DLL22" s="662"/>
      <c r="DLM22" s="662"/>
      <c r="DLN22" s="662"/>
      <c r="DLO22" s="662"/>
      <c r="DLP22" s="662"/>
      <c r="DLQ22" s="662"/>
      <c r="DLR22" s="662"/>
      <c r="DLS22" s="662"/>
      <c r="DLT22" s="662"/>
      <c r="DLU22" s="662"/>
      <c r="DLV22" s="662"/>
      <c r="DLW22" s="662"/>
      <c r="DLX22" s="662"/>
      <c r="DLY22" s="662"/>
      <c r="DLZ22" s="662"/>
      <c r="DMA22" s="662"/>
      <c r="DMB22" s="662"/>
      <c r="DMC22" s="662"/>
      <c r="DMD22" s="662"/>
      <c r="DME22" s="662"/>
      <c r="DMF22" s="662"/>
      <c r="DMG22" s="662"/>
      <c r="DMH22" s="662"/>
      <c r="DMI22" s="662"/>
      <c r="DMJ22" s="662"/>
      <c r="DMK22" s="662"/>
      <c r="DML22" s="662"/>
      <c r="DMM22" s="662"/>
      <c r="DMN22" s="662"/>
      <c r="DMO22" s="662"/>
      <c r="DMP22" s="662"/>
      <c r="DMQ22" s="662"/>
      <c r="DMR22" s="662"/>
      <c r="DMS22" s="662"/>
      <c r="DMT22" s="662"/>
      <c r="DMU22" s="662"/>
      <c r="DMV22" s="662"/>
      <c r="DMW22" s="662"/>
      <c r="DMX22" s="662"/>
      <c r="DMY22" s="662"/>
      <c r="DMZ22" s="662"/>
      <c r="DNA22" s="662"/>
      <c r="DNB22" s="662"/>
      <c r="DNC22" s="662"/>
      <c r="DND22" s="662"/>
      <c r="DNE22" s="662"/>
      <c r="DNF22" s="662"/>
      <c r="DNG22" s="662"/>
      <c r="DNH22" s="662"/>
      <c r="DNI22" s="662"/>
      <c r="DNJ22" s="662"/>
      <c r="DNK22" s="662"/>
      <c r="DNL22" s="662"/>
      <c r="DNM22" s="662"/>
      <c r="DNN22" s="662"/>
      <c r="DNO22" s="662"/>
      <c r="DNP22" s="662"/>
      <c r="DNQ22" s="662"/>
      <c r="DNR22" s="662"/>
      <c r="DNS22" s="662"/>
      <c r="DNT22" s="662"/>
      <c r="DNU22" s="662"/>
      <c r="DNV22" s="662"/>
      <c r="DNW22" s="662"/>
      <c r="DNX22" s="662"/>
      <c r="DNY22" s="662"/>
      <c r="DNZ22" s="662"/>
      <c r="DOA22" s="662"/>
      <c r="DOB22" s="662"/>
      <c r="DOC22" s="662"/>
      <c r="DOD22" s="662"/>
      <c r="DOE22" s="662"/>
      <c r="DOF22" s="662"/>
      <c r="DOG22" s="662"/>
      <c r="DOH22" s="662"/>
      <c r="DOI22" s="662"/>
      <c r="DOJ22" s="662"/>
      <c r="DOK22" s="662"/>
      <c r="DOL22" s="662"/>
      <c r="DOM22" s="662"/>
      <c r="DON22" s="662"/>
      <c r="DOO22" s="662"/>
      <c r="DOP22" s="662"/>
      <c r="DOQ22" s="662"/>
      <c r="DOR22" s="662"/>
      <c r="DOS22" s="662"/>
      <c r="DOT22" s="662"/>
      <c r="DOU22" s="662"/>
      <c r="DOV22" s="662"/>
      <c r="DOW22" s="662"/>
      <c r="DOX22" s="662"/>
      <c r="DOY22" s="662"/>
      <c r="DOZ22" s="662"/>
      <c r="DPA22" s="662"/>
      <c r="DPB22" s="662"/>
      <c r="DPC22" s="662"/>
      <c r="DPD22" s="662"/>
      <c r="DPE22" s="662"/>
      <c r="DPF22" s="662"/>
      <c r="DPG22" s="662"/>
      <c r="DPH22" s="662"/>
      <c r="DPI22" s="662"/>
      <c r="DPJ22" s="662"/>
      <c r="DPK22" s="662"/>
      <c r="DPL22" s="662"/>
      <c r="DPM22" s="662"/>
      <c r="DPN22" s="662"/>
      <c r="DPO22" s="662"/>
      <c r="DPP22" s="662"/>
      <c r="DPQ22" s="662"/>
      <c r="DPR22" s="662"/>
      <c r="DPS22" s="662"/>
      <c r="DPT22" s="662"/>
      <c r="DPU22" s="662"/>
      <c r="DPV22" s="662"/>
      <c r="DPW22" s="662"/>
      <c r="DPX22" s="662"/>
      <c r="DPY22" s="662"/>
      <c r="DPZ22" s="662"/>
      <c r="DQA22" s="662"/>
      <c r="DQB22" s="662"/>
      <c r="DQC22" s="662"/>
      <c r="DQD22" s="662"/>
      <c r="DQE22" s="662"/>
      <c r="DQF22" s="662"/>
      <c r="DQG22" s="662"/>
      <c r="DQH22" s="662"/>
      <c r="DQI22" s="662"/>
      <c r="DQJ22" s="662"/>
      <c r="DQK22" s="662"/>
      <c r="DQL22" s="662"/>
      <c r="DQM22" s="662"/>
      <c r="DQN22" s="662"/>
      <c r="DQO22" s="662"/>
      <c r="DQP22" s="662"/>
      <c r="DQQ22" s="662"/>
      <c r="DQR22" s="662"/>
      <c r="DQS22" s="662"/>
      <c r="DQT22" s="662"/>
      <c r="DQU22" s="662"/>
      <c r="DQV22" s="662"/>
      <c r="DQW22" s="662"/>
      <c r="DQX22" s="662"/>
      <c r="DQY22" s="662"/>
      <c r="DQZ22" s="662"/>
      <c r="DRA22" s="662"/>
      <c r="DRB22" s="662"/>
      <c r="DRC22" s="662"/>
      <c r="DRD22" s="662"/>
      <c r="DRE22" s="662"/>
      <c r="DRF22" s="662"/>
      <c r="DRG22" s="662"/>
      <c r="DRH22" s="662"/>
      <c r="DRI22" s="662"/>
      <c r="DRJ22" s="662"/>
      <c r="DRK22" s="662"/>
      <c r="DRL22" s="662"/>
      <c r="DRM22" s="662"/>
      <c r="DRN22" s="662"/>
      <c r="DRO22" s="662"/>
      <c r="DRP22" s="662"/>
      <c r="DRQ22" s="662"/>
      <c r="DRR22" s="662"/>
      <c r="DRS22" s="662"/>
      <c r="DRT22" s="662"/>
      <c r="DRU22" s="662"/>
      <c r="DRV22" s="662"/>
      <c r="DRW22" s="662"/>
      <c r="DRX22" s="662"/>
      <c r="DRY22" s="662"/>
      <c r="DRZ22" s="662"/>
      <c r="DSA22" s="662"/>
      <c r="DSB22" s="662"/>
      <c r="DSC22" s="662"/>
      <c r="DSD22" s="662"/>
      <c r="DSE22" s="662"/>
      <c r="DSF22" s="662"/>
      <c r="DSG22" s="662"/>
      <c r="DSH22" s="662"/>
      <c r="DSI22" s="662"/>
      <c r="DSJ22" s="662"/>
      <c r="DSK22" s="662"/>
      <c r="DSL22" s="662"/>
      <c r="DSM22" s="662"/>
      <c r="DSN22" s="662"/>
      <c r="DSO22" s="662"/>
      <c r="DSP22" s="662"/>
      <c r="DSQ22" s="662"/>
      <c r="DSR22" s="662"/>
      <c r="DSS22" s="662"/>
      <c r="DST22" s="662"/>
      <c r="DSU22" s="662"/>
      <c r="DSV22" s="662"/>
      <c r="DSW22" s="662"/>
      <c r="DSX22" s="662"/>
      <c r="DSY22" s="662"/>
      <c r="DSZ22" s="662"/>
      <c r="DTA22" s="662"/>
      <c r="DTB22" s="662"/>
      <c r="DTC22" s="662"/>
      <c r="DTD22" s="662"/>
      <c r="DTE22" s="662"/>
      <c r="DTF22" s="662"/>
      <c r="DTG22" s="662"/>
      <c r="DTH22" s="662"/>
      <c r="DTI22" s="662"/>
      <c r="DTJ22" s="662"/>
      <c r="DTK22" s="662"/>
      <c r="DTL22" s="662"/>
      <c r="DTM22" s="662"/>
      <c r="DTN22" s="662"/>
      <c r="DTO22" s="662"/>
      <c r="DTP22" s="662"/>
      <c r="DTQ22" s="662"/>
      <c r="DTR22" s="662"/>
      <c r="DTS22" s="662"/>
      <c r="DTT22" s="662"/>
      <c r="DTU22" s="662"/>
      <c r="DTV22" s="662"/>
      <c r="DTW22" s="662"/>
      <c r="DTX22" s="662"/>
      <c r="DTY22" s="662"/>
      <c r="DTZ22" s="662"/>
      <c r="DUA22" s="662"/>
      <c r="DUB22" s="662"/>
      <c r="DUC22" s="662"/>
      <c r="DUD22" s="662"/>
      <c r="DUE22" s="662"/>
      <c r="DUF22" s="662"/>
      <c r="DUG22" s="662"/>
      <c r="DUH22" s="662"/>
      <c r="DUI22" s="662"/>
      <c r="DUJ22" s="662"/>
      <c r="DUK22" s="662"/>
      <c r="DUL22" s="662"/>
      <c r="DUM22" s="662"/>
      <c r="DUN22" s="662"/>
      <c r="DUO22" s="662"/>
      <c r="DUP22" s="662"/>
      <c r="DUQ22" s="662"/>
      <c r="DUR22" s="662"/>
      <c r="DUS22" s="662"/>
      <c r="DUT22" s="662"/>
      <c r="DUU22" s="662"/>
      <c r="DUV22" s="662"/>
      <c r="DUW22" s="662"/>
      <c r="DUX22" s="662"/>
      <c r="DUY22" s="662"/>
      <c r="DUZ22" s="662"/>
      <c r="DVA22" s="662"/>
      <c r="DVB22" s="662"/>
      <c r="DVC22" s="662"/>
      <c r="DVD22" s="662"/>
      <c r="DVE22" s="662"/>
      <c r="DVF22" s="662"/>
      <c r="DVG22" s="662"/>
      <c r="DVH22" s="662"/>
      <c r="DVI22" s="662"/>
      <c r="DVJ22" s="662"/>
      <c r="DVK22" s="662"/>
      <c r="DVL22" s="662"/>
      <c r="DVM22" s="662"/>
      <c r="DVN22" s="662"/>
      <c r="DVO22" s="662"/>
      <c r="DVP22" s="662"/>
      <c r="DVQ22" s="662"/>
      <c r="DVR22" s="662"/>
      <c r="DVS22" s="662"/>
      <c r="DVT22" s="662"/>
      <c r="DVU22" s="662"/>
      <c r="DVV22" s="662"/>
      <c r="DVW22" s="662"/>
      <c r="DVX22" s="662"/>
      <c r="DVY22" s="662"/>
      <c r="DVZ22" s="662"/>
      <c r="DWA22" s="662"/>
      <c r="DWB22" s="662"/>
      <c r="DWC22" s="662"/>
      <c r="DWD22" s="662"/>
      <c r="DWE22" s="662"/>
      <c r="DWF22" s="662"/>
      <c r="DWG22" s="662"/>
      <c r="DWH22" s="662"/>
      <c r="DWI22" s="662"/>
      <c r="DWJ22" s="662"/>
      <c r="DWK22" s="662"/>
      <c r="DWL22" s="662"/>
      <c r="DWM22" s="662"/>
      <c r="DWN22" s="662"/>
      <c r="DWO22" s="662"/>
      <c r="DWP22" s="662"/>
      <c r="DWQ22" s="662"/>
      <c r="DWR22" s="662"/>
      <c r="DWS22" s="662"/>
      <c r="DWT22" s="662"/>
      <c r="DWU22" s="662"/>
      <c r="DWV22" s="662"/>
      <c r="DWW22" s="662"/>
      <c r="DWX22" s="662"/>
      <c r="DWY22" s="662"/>
      <c r="DWZ22" s="662"/>
      <c r="DXA22" s="662"/>
      <c r="DXB22" s="662"/>
      <c r="DXC22" s="662"/>
      <c r="DXD22" s="662"/>
      <c r="DXE22" s="662"/>
      <c r="DXF22" s="662"/>
      <c r="DXG22" s="662"/>
      <c r="DXH22" s="662"/>
      <c r="DXI22" s="662"/>
      <c r="DXJ22" s="662"/>
      <c r="DXK22" s="662"/>
      <c r="DXL22" s="662"/>
      <c r="DXM22" s="662"/>
      <c r="DXN22" s="662"/>
      <c r="DXO22" s="662"/>
      <c r="DXP22" s="662"/>
      <c r="DXQ22" s="662"/>
      <c r="DXR22" s="662"/>
      <c r="DXS22" s="662"/>
      <c r="DXT22" s="662"/>
      <c r="DXU22" s="662"/>
      <c r="DXV22" s="662"/>
      <c r="DXW22" s="662"/>
      <c r="DXX22" s="662"/>
      <c r="DXY22" s="662"/>
      <c r="DXZ22" s="662"/>
      <c r="DYA22" s="662"/>
      <c r="DYB22" s="662"/>
      <c r="DYC22" s="662"/>
      <c r="DYD22" s="662"/>
      <c r="DYE22" s="662"/>
      <c r="DYF22" s="662"/>
      <c r="DYG22" s="662"/>
      <c r="DYH22" s="662"/>
      <c r="DYI22" s="662"/>
      <c r="DYJ22" s="662"/>
      <c r="DYK22" s="662"/>
      <c r="DYL22" s="662"/>
      <c r="DYM22" s="662"/>
      <c r="DYN22" s="662"/>
      <c r="DYO22" s="662"/>
      <c r="DYP22" s="662"/>
      <c r="DYQ22" s="662"/>
      <c r="DYR22" s="662"/>
      <c r="DYS22" s="662"/>
      <c r="DYT22" s="662"/>
      <c r="DYU22" s="662"/>
      <c r="DYV22" s="662"/>
      <c r="DYW22" s="662"/>
      <c r="DYX22" s="662"/>
      <c r="DYY22" s="662"/>
      <c r="DYZ22" s="662"/>
      <c r="DZA22" s="662"/>
      <c r="DZB22" s="662"/>
      <c r="DZC22" s="662"/>
      <c r="DZD22" s="662"/>
      <c r="DZE22" s="662"/>
      <c r="DZF22" s="662"/>
      <c r="DZG22" s="662"/>
      <c r="DZH22" s="662"/>
      <c r="DZI22" s="662"/>
      <c r="DZJ22" s="662"/>
      <c r="DZK22" s="662"/>
      <c r="DZL22" s="662"/>
      <c r="DZM22" s="662"/>
      <c r="DZN22" s="662"/>
      <c r="DZO22" s="662"/>
      <c r="DZP22" s="662"/>
      <c r="DZQ22" s="662"/>
      <c r="DZR22" s="662"/>
      <c r="DZS22" s="662"/>
      <c r="DZT22" s="662"/>
      <c r="DZU22" s="662"/>
      <c r="DZV22" s="662"/>
      <c r="DZW22" s="662"/>
      <c r="DZX22" s="662"/>
      <c r="DZY22" s="662"/>
      <c r="DZZ22" s="662"/>
      <c r="EAA22" s="662"/>
      <c r="EAB22" s="662"/>
      <c r="EAC22" s="662"/>
      <c r="EAD22" s="662"/>
      <c r="EAE22" s="662"/>
      <c r="EAF22" s="662"/>
      <c r="EAG22" s="662"/>
      <c r="EAH22" s="662"/>
      <c r="EAI22" s="662"/>
      <c r="EAJ22" s="662"/>
      <c r="EAK22" s="662"/>
      <c r="EAL22" s="662"/>
      <c r="EAM22" s="662"/>
      <c r="EAN22" s="662"/>
      <c r="EAO22" s="662"/>
      <c r="EAP22" s="662"/>
      <c r="EAQ22" s="662"/>
      <c r="EAR22" s="662"/>
      <c r="EAS22" s="662"/>
      <c r="EAT22" s="662"/>
      <c r="EAU22" s="662"/>
      <c r="EAV22" s="662"/>
      <c r="EAW22" s="662"/>
      <c r="EAX22" s="662"/>
      <c r="EAY22" s="662"/>
      <c r="EAZ22" s="662"/>
      <c r="EBA22" s="662"/>
      <c r="EBB22" s="662"/>
      <c r="EBC22" s="662"/>
      <c r="EBD22" s="662"/>
      <c r="EBE22" s="662"/>
      <c r="EBF22" s="662"/>
      <c r="EBG22" s="662"/>
      <c r="EBH22" s="662"/>
      <c r="EBI22" s="662"/>
      <c r="EBJ22" s="662"/>
      <c r="EBK22" s="662"/>
      <c r="EBL22" s="662"/>
      <c r="EBM22" s="662"/>
      <c r="EBN22" s="662"/>
      <c r="EBO22" s="662"/>
      <c r="EBP22" s="662"/>
      <c r="EBQ22" s="662"/>
      <c r="EBR22" s="662"/>
      <c r="EBS22" s="662"/>
      <c r="EBT22" s="662"/>
      <c r="EBU22" s="662"/>
      <c r="EBV22" s="662"/>
      <c r="EBW22" s="662"/>
      <c r="EBX22" s="662"/>
      <c r="EBY22" s="662"/>
      <c r="EBZ22" s="662"/>
      <c r="ECA22" s="662"/>
      <c r="ECB22" s="662"/>
      <c r="ECC22" s="662"/>
      <c r="ECD22" s="662"/>
      <c r="ECE22" s="662"/>
      <c r="ECF22" s="662"/>
      <c r="ECG22" s="662"/>
      <c r="ECH22" s="662"/>
      <c r="ECI22" s="662"/>
      <c r="ECJ22" s="662"/>
      <c r="ECK22" s="662"/>
      <c r="ECL22" s="662"/>
      <c r="ECM22" s="662"/>
      <c r="ECN22" s="662"/>
      <c r="ECO22" s="662"/>
      <c r="ECP22" s="662"/>
      <c r="ECQ22" s="662"/>
      <c r="ECR22" s="662"/>
      <c r="ECS22" s="662"/>
      <c r="ECT22" s="662"/>
      <c r="ECU22" s="662"/>
      <c r="ECV22" s="662"/>
      <c r="ECW22" s="662"/>
      <c r="ECX22" s="662"/>
      <c r="ECY22" s="662"/>
      <c r="ECZ22" s="662"/>
      <c r="EDA22" s="662"/>
      <c r="EDB22" s="662"/>
      <c r="EDC22" s="662"/>
      <c r="EDD22" s="662"/>
      <c r="EDE22" s="662"/>
      <c r="EDF22" s="662"/>
      <c r="EDG22" s="662"/>
      <c r="EDH22" s="662"/>
      <c r="EDI22" s="662"/>
      <c r="EDJ22" s="662"/>
      <c r="EDK22" s="662"/>
      <c r="EDL22" s="662"/>
      <c r="EDM22" s="662"/>
      <c r="EDN22" s="662"/>
      <c r="EDO22" s="662"/>
      <c r="EDP22" s="662"/>
      <c r="EDQ22" s="662"/>
      <c r="EDR22" s="662"/>
      <c r="EDS22" s="662"/>
      <c r="EDT22" s="662"/>
      <c r="EDU22" s="662"/>
      <c r="EDV22" s="662"/>
      <c r="EDW22" s="662"/>
      <c r="EDX22" s="662"/>
      <c r="EDY22" s="662"/>
      <c r="EDZ22" s="662"/>
      <c r="EEA22" s="662"/>
      <c r="EEB22" s="662"/>
      <c r="EEC22" s="662"/>
      <c r="EED22" s="662"/>
      <c r="EEE22" s="662"/>
      <c r="EEF22" s="662"/>
      <c r="EEG22" s="662"/>
      <c r="EEH22" s="662"/>
      <c r="EEI22" s="662"/>
      <c r="EEJ22" s="662"/>
      <c r="EEK22" s="662"/>
      <c r="EEL22" s="662"/>
      <c r="EEM22" s="662"/>
      <c r="EEN22" s="662"/>
      <c r="EEO22" s="662"/>
      <c r="EEP22" s="662"/>
      <c r="EEQ22" s="662"/>
      <c r="EER22" s="662"/>
      <c r="EES22" s="662"/>
      <c r="EET22" s="662"/>
      <c r="EEU22" s="662"/>
      <c r="EEV22" s="662"/>
      <c r="EEW22" s="662"/>
      <c r="EEX22" s="662"/>
      <c r="EEY22" s="662"/>
      <c r="EEZ22" s="662"/>
      <c r="EFA22" s="662"/>
      <c r="EFB22" s="662"/>
      <c r="EFC22" s="662"/>
      <c r="EFD22" s="662"/>
      <c r="EFE22" s="662"/>
      <c r="EFF22" s="662"/>
      <c r="EFG22" s="662"/>
      <c r="EFH22" s="662"/>
      <c r="EFI22" s="662"/>
      <c r="EFJ22" s="662"/>
      <c r="EFK22" s="662"/>
      <c r="EFL22" s="662"/>
      <c r="EFM22" s="662"/>
      <c r="EFN22" s="662"/>
      <c r="EFO22" s="662"/>
      <c r="EFP22" s="662"/>
      <c r="EFQ22" s="662"/>
      <c r="EFR22" s="662"/>
      <c r="EFS22" s="662"/>
      <c r="EFT22" s="662"/>
      <c r="EFU22" s="662"/>
      <c r="EFV22" s="662"/>
      <c r="EFW22" s="662"/>
      <c r="EFX22" s="662"/>
      <c r="EFY22" s="662"/>
      <c r="EFZ22" s="662"/>
      <c r="EGA22" s="662"/>
      <c r="EGB22" s="662"/>
      <c r="EGC22" s="662"/>
      <c r="EGD22" s="662"/>
      <c r="EGE22" s="662"/>
      <c r="EGF22" s="662"/>
      <c r="EGG22" s="662"/>
      <c r="EGH22" s="662"/>
      <c r="EGI22" s="662"/>
      <c r="EGJ22" s="662"/>
      <c r="EGK22" s="662"/>
      <c r="EGL22" s="662"/>
      <c r="EGM22" s="662"/>
      <c r="EGN22" s="662"/>
      <c r="EGO22" s="662"/>
      <c r="EGP22" s="662"/>
      <c r="EGQ22" s="662"/>
      <c r="EGR22" s="662"/>
      <c r="EGS22" s="662"/>
      <c r="EGT22" s="662"/>
      <c r="EGU22" s="662"/>
      <c r="EGV22" s="662"/>
      <c r="EGW22" s="662"/>
      <c r="EGX22" s="662"/>
      <c r="EGY22" s="662"/>
      <c r="EGZ22" s="662"/>
      <c r="EHA22" s="662"/>
      <c r="EHB22" s="662"/>
      <c r="EHC22" s="662"/>
      <c r="EHD22" s="662"/>
      <c r="EHE22" s="662"/>
      <c r="EHF22" s="662"/>
      <c r="EHG22" s="662"/>
      <c r="EHH22" s="662"/>
      <c r="EHI22" s="662"/>
      <c r="EHJ22" s="662"/>
      <c r="EHK22" s="662"/>
      <c r="EHL22" s="662"/>
      <c r="EHM22" s="662"/>
      <c r="EHN22" s="662"/>
      <c r="EHO22" s="662"/>
      <c r="EHP22" s="662"/>
      <c r="EHQ22" s="662"/>
      <c r="EHR22" s="662"/>
      <c r="EHS22" s="662"/>
      <c r="EHT22" s="662"/>
      <c r="EHU22" s="662"/>
      <c r="EHV22" s="662"/>
      <c r="EHW22" s="662"/>
      <c r="EHX22" s="662"/>
      <c r="EHY22" s="662"/>
      <c r="EHZ22" s="662"/>
      <c r="EIA22" s="662"/>
      <c r="EIB22" s="662"/>
      <c r="EIC22" s="662"/>
      <c r="EID22" s="662"/>
      <c r="EIE22" s="662"/>
      <c r="EIF22" s="662"/>
      <c r="EIG22" s="662"/>
      <c r="EIH22" s="662"/>
      <c r="EII22" s="662"/>
      <c r="EIJ22" s="662"/>
      <c r="EIK22" s="662"/>
      <c r="EIL22" s="662"/>
      <c r="EIM22" s="662"/>
      <c r="EIN22" s="662"/>
      <c r="EIO22" s="662"/>
      <c r="EIP22" s="662"/>
      <c r="EIQ22" s="662"/>
      <c r="EIR22" s="662"/>
      <c r="EIS22" s="662"/>
      <c r="EIT22" s="662"/>
      <c r="EIU22" s="662"/>
      <c r="EIV22" s="662"/>
      <c r="EIW22" s="662"/>
      <c r="EIX22" s="662"/>
      <c r="EIY22" s="662"/>
      <c r="EIZ22" s="662"/>
      <c r="EJA22" s="662"/>
      <c r="EJB22" s="662"/>
      <c r="EJC22" s="662"/>
      <c r="EJD22" s="662"/>
      <c r="EJE22" s="662"/>
      <c r="EJF22" s="662"/>
      <c r="EJG22" s="662"/>
      <c r="EJH22" s="662"/>
      <c r="EJI22" s="662"/>
      <c r="EJJ22" s="662"/>
      <c r="EJK22" s="662"/>
      <c r="EJL22" s="662"/>
      <c r="EJM22" s="662"/>
      <c r="EJN22" s="662"/>
      <c r="EJO22" s="662"/>
      <c r="EJP22" s="662"/>
      <c r="EJQ22" s="662"/>
      <c r="EJR22" s="662"/>
      <c r="EJS22" s="662"/>
      <c r="EJT22" s="662"/>
      <c r="EJU22" s="662"/>
      <c r="EJV22" s="662"/>
      <c r="EJW22" s="662"/>
      <c r="EJX22" s="662"/>
      <c r="EJY22" s="662"/>
      <c r="EJZ22" s="662"/>
      <c r="EKA22" s="662"/>
      <c r="EKB22" s="662"/>
      <c r="EKC22" s="662"/>
      <c r="EKD22" s="662"/>
      <c r="EKE22" s="662"/>
      <c r="EKF22" s="662"/>
      <c r="EKG22" s="662"/>
      <c r="EKH22" s="662"/>
      <c r="EKI22" s="662"/>
      <c r="EKJ22" s="662"/>
      <c r="EKK22" s="662"/>
      <c r="EKL22" s="662"/>
      <c r="EKM22" s="662"/>
      <c r="EKN22" s="662"/>
      <c r="EKO22" s="662"/>
      <c r="EKP22" s="662"/>
      <c r="EKQ22" s="662"/>
      <c r="EKR22" s="662"/>
      <c r="EKS22" s="662"/>
      <c r="EKT22" s="662"/>
      <c r="EKU22" s="662"/>
      <c r="EKV22" s="662"/>
      <c r="EKW22" s="662"/>
      <c r="EKX22" s="662"/>
      <c r="EKY22" s="662"/>
      <c r="EKZ22" s="662"/>
      <c r="ELA22" s="662"/>
      <c r="ELB22" s="662"/>
      <c r="ELC22" s="662"/>
      <c r="ELD22" s="662"/>
      <c r="ELE22" s="662"/>
      <c r="ELF22" s="662"/>
      <c r="ELG22" s="662"/>
      <c r="ELH22" s="662"/>
      <c r="ELI22" s="662"/>
      <c r="ELJ22" s="662"/>
      <c r="ELK22" s="662"/>
      <c r="ELL22" s="662"/>
      <c r="ELM22" s="662"/>
      <c r="ELN22" s="662"/>
      <c r="ELO22" s="662"/>
      <c r="ELP22" s="662"/>
      <c r="ELQ22" s="662"/>
      <c r="ELR22" s="662"/>
      <c r="ELS22" s="662"/>
      <c r="ELT22" s="662"/>
      <c r="ELU22" s="662"/>
      <c r="ELV22" s="662"/>
      <c r="ELW22" s="662"/>
      <c r="ELX22" s="662"/>
      <c r="ELY22" s="662"/>
      <c r="ELZ22" s="662"/>
      <c r="EMA22" s="662"/>
      <c r="EMB22" s="662"/>
      <c r="EMC22" s="662"/>
      <c r="EMD22" s="662"/>
      <c r="EME22" s="662"/>
      <c r="EMF22" s="662"/>
      <c r="EMG22" s="662"/>
      <c r="EMH22" s="662"/>
      <c r="EMI22" s="662"/>
      <c r="EMJ22" s="662"/>
      <c r="EMK22" s="662"/>
      <c r="EML22" s="662"/>
      <c r="EMM22" s="662"/>
      <c r="EMN22" s="662"/>
      <c r="EMO22" s="662"/>
      <c r="EMP22" s="662"/>
      <c r="EMQ22" s="662"/>
      <c r="EMR22" s="662"/>
      <c r="EMS22" s="662"/>
      <c r="EMT22" s="662"/>
      <c r="EMU22" s="662"/>
      <c r="EMV22" s="662"/>
      <c r="EMW22" s="662"/>
      <c r="EMX22" s="662"/>
      <c r="EMY22" s="662"/>
      <c r="EMZ22" s="662"/>
      <c r="ENA22" s="662"/>
      <c r="ENB22" s="662"/>
      <c r="ENC22" s="662"/>
      <c r="END22" s="662"/>
      <c r="ENE22" s="662"/>
      <c r="ENF22" s="662"/>
      <c r="ENG22" s="662"/>
      <c r="ENH22" s="662"/>
      <c r="ENI22" s="662"/>
      <c r="ENJ22" s="662"/>
      <c r="ENK22" s="662"/>
      <c r="ENL22" s="662"/>
      <c r="ENM22" s="662"/>
      <c r="ENN22" s="662"/>
      <c r="ENO22" s="662"/>
      <c r="ENP22" s="662"/>
      <c r="ENQ22" s="662"/>
      <c r="ENR22" s="662"/>
      <c r="ENS22" s="662"/>
      <c r="ENT22" s="662"/>
      <c r="ENU22" s="662"/>
      <c r="ENV22" s="662"/>
      <c r="ENW22" s="662"/>
      <c r="ENX22" s="662"/>
      <c r="ENY22" s="662"/>
      <c r="ENZ22" s="662"/>
      <c r="EOA22" s="662"/>
      <c r="EOB22" s="662"/>
      <c r="EOC22" s="662"/>
      <c r="EOD22" s="662"/>
      <c r="EOE22" s="662"/>
      <c r="EOF22" s="662"/>
      <c r="EOG22" s="662"/>
      <c r="EOH22" s="662"/>
      <c r="EOI22" s="662"/>
      <c r="EOJ22" s="662"/>
      <c r="EOK22" s="662"/>
      <c r="EOL22" s="662"/>
      <c r="EOM22" s="662"/>
      <c r="EON22" s="662"/>
      <c r="EOO22" s="662"/>
      <c r="EOP22" s="662"/>
      <c r="EOQ22" s="662"/>
      <c r="EOR22" s="662"/>
      <c r="EOS22" s="662"/>
      <c r="EOT22" s="662"/>
      <c r="EOU22" s="662"/>
      <c r="EOV22" s="662"/>
      <c r="EOW22" s="662"/>
      <c r="EOX22" s="662"/>
      <c r="EOY22" s="662"/>
      <c r="EOZ22" s="662"/>
      <c r="EPA22" s="662"/>
      <c r="EPB22" s="662"/>
      <c r="EPC22" s="662"/>
      <c r="EPD22" s="662"/>
      <c r="EPE22" s="662"/>
      <c r="EPF22" s="662"/>
      <c r="EPG22" s="662"/>
      <c r="EPH22" s="662"/>
      <c r="EPI22" s="662"/>
      <c r="EPJ22" s="662"/>
      <c r="EPK22" s="662"/>
      <c r="EPL22" s="662"/>
      <c r="EPM22" s="662"/>
      <c r="EPN22" s="662"/>
      <c r="EPO22" s="662"/>
      <c r="EPP22" s="662"/>
      <c r="EPQ22" s="662"/>
      <c r="EPR22" s="662"/>
      <c r="EPS22" s="662"/>
      <c r="EPT22" s="662"/>
      <c r="EPU22" s="662"/>
      <c r="EPV22" s="662"/>
      <c r="EPW22" s="662"/>
      <c r="EPX22" s="662"/>
      <c r="EPY22" s="662"/>
      <c r="EPZ22" s="662"/>
      <c r="EQA22" s="662"/>
      <c r="EQB22" s="662"/>
      <c r="EQC22" s="662"/>
      <c r="EQD22" s="662"/>
      <c r="EQE22" s="662"/>
      <c r="EQF22" s="662"/>
      <c r="EQG22" s="662"/>
      <c r="EQH22" s="662"/>
      <c r="EQI22" s="662"/>
      <c r="EQJ22" s="662"/>
      <c r="EQK22" s="662"/>
      <c r="EQL22" s="662"/>
      <c r="EQM22" s="662"/>
      <c r="EQN22" s="662"/>
      <c r="EQO22" s="662"/>
      <c r="EQP22" s="662"/>
      <c r="EQQ22" s="662"/>
      <c r="EQR22" s="662"/>
      <c r="EQS22" s="662"/>
      <c r="EQT22" s="662"/>
      <c r="EQU22" s="662"/>
      <c r="EQV22" s="662"/>
      <c r="EQW22" s="662"/>
      <c r="EQX22" s="662"/>
      <c r="EQY22" s="662"/>
      <c r="EQZ22" s="662"/>
      <c r="ERA22" s="662"/>
      <c r="ERB22" s="662"/>
      <c r="ERC22" s="662"/>
      <c r="ERD22" s="662"/>
      <c r="ERE22" s="662"/>
      <c r="ERF22" s="662"/>
      <c r="ERG22" s="662"/>
      <c r="ERH22" s="662"/>
      <c r="ERI22" s="662"/>
      <c r="ERJ22" s="662"/>
      <c r="ERK22" s="662"/>
      <c r="ERL22" s="662"/>
      <c r="ERM22" s="662"/>
      <c r="ERN22" s="662"/>
      <c r="ERO22" s="662"/>
      <c r="ERP22" s="662"/>
      <c r="ERQ22" s="662"/>
      <c r="ERR22" s="662"/>
      <c r="ERS22" s="662"/>
      <c r="ERT22" s="662"/>
      <c r="ERU22" s="662"/>
      <c r="ERV22" s="662"/>
      <c r="ERW22" s="662"/>
      <c r="ERX22" s="662"/>
      <c r="ERY22" s="662"/>
      <c r="ERZ22" s="662"/>
      <c r="ESA22" s="662"/>
      <c r="ESB22" s="662"/>
      <c r="ESC22" s="662"/>
      <c r="ESD22" s="662"/>
      <c r="ESE22" s="662"/>
      <c r="ESF22" s="662"/>
      <c r="ESG22" s="662"/>
      <c r="ESH22" s="662"/>
      <c r="ESI22" s="662"/>
      <c r="ESJ22" s="662"/>
      <c r="ESK22" s="662"/>
      <c r="ESL22" s="662"/>
      <c r="ESM22" s="662"/>
      <c r="ESN22" s="662"/>
      <c r="ESO22" s="662"/>
      <c r="ESP22" s="662"/>
      <c r="ESQ22" s="662"/>
      <c r="ESR22" s="662"/>
      <c r="ESS22" s="662"/>
      <c r="EST22" s="662"/>
      <c r="ESU22" s="662"/>
      <c r="ESV22" s="662"/>
      <c r="ESW22" s="662"/>
      <c r="ESX22" s="662"/>
      <c r="ESY22" s="662"/>
      <c r="ESZ22" s="662"/>
      <c r="ETA22" s="662"/>
      <c r="ETB22" s="662"/>
      <c r="ETC22" s="662"/>
      <c r="ETD22" s="662"/>
      <c r="ETE22" s="662"/>
      <c r="ETF22" s="662"/>
      <c r="ETG22" s="662"/>
      <c r="ETH22" s="662"/>
      <c r="ETI22" s="662"/>
      <c r="ETJ22" s="662"/>
      <c r="ETK22" s="662"/>
      <c r="ETL22" s="662"/>
      <c r="ETM22" s="662"/>
      <c r="ETN22" s="662"/>
      <c r="ETO22" s="662"/>
      <c r="ETP22" s="662"/>
      <c r="ETQ22" s="662"/>
      <c r="ETR22" s="662"/>
      <c r="ETS22" s="662"/>
      <c r="ETT22" s="662"/>
      <c r="ETU22" s="662"/>
      <c r="ETV22" s="662"/>
      <c r="ETW22" s="662"/>
      <c r="ETX22" s="662"/>
      <c r="ETY22" s="662"/>
      <c r="ETZ22" s="662"/>
      <c r="EUA22" s="662"/>
      <c r="EUB22" s="662"/>
      <c r="EUC22" s="662"/>
      <c r="EUD22" s="662"/>
      <c r="EUE22" s="662"/>
      <c r="EUF22" s="662"/>
      <c r="EUG22" s="662"/>
      <c r="EUH22" s="662"/>
      <c r="EUI22" s="662"/>
      <c r="EUJ22" s="662"/>
      <c r="EUK22" s="662"/>
      <c r="EUL22" s="662"/>
      <c r="EUM22" s="662"/>
      <c r="EUN22" s="662"/>
      <c r="EUO22" s="662"/>
      <c r="EUP22" s="662"/>
      <c r="EUQ22" s="662"/>
      <c r="EUR22" s="662"/>
      <c r="EUS22" s="662"/>
      <c r="EUT22" s="662"/>
      <c r="EUU22" s="662"/>
      <c r="EUV22" s="662"/>
      <c r="EUW22" s="662"/>
      <c r="EUX22" s="662"/>
      <c r="EUY22" s="662"/>
      <c r="EUZ22" s="662"/>
      <c r="EVA22" s="662"/>
      <c r="EVB22" s="662"/>
      <c r="EVC22" s="662"/>
      <c r="EVD22" s="662"/>
      <c r="EVE22" s="662"/>
      <c r="EVF22" s="662"/>
      <c r="EVG22" s="662"/>
      <c r="EVH22" s="662"/>
      <c r="EVI22" s="662"/>
      <c r="EVJ22" s="662"/>
      <c r="EVK22" s="662"/>
      <c r="EVL22" s="662"/>
      <c r="EVM22" s="662"/>
      <c r="EVN22" s="662"/>
      <c r="EVO22" s="662"/>
      <c r="EVP22" s="662"/>
      <c r="EVQ22" s="662"/>
      <c r="EVR22" s="662"/>
      <c r="EVS22" s="662"/>
      <c r="EVT22" s="662"/>
      <c r="EVU22" s="662"/>
      <c r="EVV22" s="662"/>
      <c r="EVW22" s="662"/>
      <c r="EVX22" s="662"/>
      <c r="EVY22" s="662"/>
      <c r="EVZ22" s="662"/>
      <c r="EWA22" s="662"/>
      <c r="EWB22" s="662"/>
      <c r="EWC22" s="662"/>
      <c r="EWD22" s="662"/>
      <c r="EWE22" s="662"/>
      <c r="EWF22" s="662"/>
      <c r="EWG22" s="662"/>
      <c r="EWH22" s="662"/>
      <c r="EWI22" s="662"/>
      <c r="EWJ22" s="662"/>
      <c r="EWK22" s="662"/>
      <c r="EWL22" s="662"/>
      <c r="EWM22" s="662"/>
      <c r="EWN22" s="662"/>
      <c r="EWO22" s="662"/>
      <c r="EWP22" s="662"/>
      <c r="EWQ22" s="662"/>
      <c r="EWR22" s="662"/>
      <c r="EWS22" s="662"/>
      <c r="EWT22" s="662"/>
      <c r="EWU22" s="662"/>
      <c r="EWV22" s="662"/>
      <c r="EWW22" s="662"/>
      <c r="EWX22" s="662"/>
      <c r="EWY22" s="662"/>
      <c r="EWZ22" s="662"/>
      <c r="EXA22" s="662"/>
      <c r="EXB22" s="662"/>
      <c r="EXC22" s="662"/>
      <c r="EXD22" s="662"/>
      <c r="EXE22" s="662"/>
      <c r="EXF22" s="662"/>
      <c r="EXG22" s="662"/>
      <c r="EXH22" s="662"/>
      <c r="EXI22" s="662"/>
      <c r="EXJ22" s="662"/>
      <c r="EXK22" s="662"/>
      <c r="EXL22" s="662"/>
      <c r="EXM22" s="662"/>
      <c r="EXN22" s="662"/>
      <c r="EXO22" s="662"/>
      <c r="EXP22" s="662"/>
      <c r="EXQ22" s="662"/>
      <c r="EXR22" s="662"/>
      <c r="EXS22" s="662"/>
      <c r="EXT22" s="662"/>
      <c r="EXU22" s="662"/>
      <c r="EXV22" s="662"/>
      <c r="EXW22" s="662"/>
      <c r="EXX22" s="662"/>
      <c r="EXY22" s="662"/>
      <c r="EXZ22" s="662"/>
      <c r="EYA22" s="662"/>
      <c r="EYB22" s="662"/>
      <c r="EYC22" s="662"/>
      <c r="EYD22" s="662"/>
      <c r="EYE22" s="662"/>
      <c r="EYF22" s="662"/>
      <c r="EYG22" s="662"/>
      <c r="EYH22" s="662"/>
      <c r="EYI22" s="662"/>
      <c r="EYJ22" s="662"/>
      <c r="EYK22" s="662"/>
      <c r="EYL22" s="662"/>
      <c r="EYM22" s="662"/>
      <c r="EYN22" s="662"/>
      <c r="EYO22" s="662"/>
      <c r="EYP22" s="662"/>
      <c r="EYQ22" s="662"/>
      <c r="EYR22" s="662"/>
      <c r="EYS22" s="662"/>
      <c r="EYT22" s="662"/>
      <c r="EYU22" s="662"/>
      <c r="EYV22" s="662"/>
      <c r="EYW22" s="662"/>
      <c r="EYX22" s="662"/>
      <c r="EYY22" s="662"/>
      <c r="EYZ22" s="662"/>
      <c r="EZA22" s="662"/>
      <c r="EZB22" s="662"/>
      <c r="EZC22" s="662"/>
      <c r="EZD22" s="662"/>
      <c r="EZE22" s="662"/>
      <c r="EZF22" s="662"/>
      <c r="EZG22" s="662"/>
      <c r="EZH22" s="662"/>
      <c r="EZI22" s="662"/>
      <c r="EZJ22" s="662"/>
      <c r="EZK22" s="662"/>
      <c r="EZL22" s="662"/>
      <c r="EZM22" s="662"/>
      <c r="EZN22" s="662"/>
      <c r="EZO22" s="662"/>
      <c r="EZP22" s="662"/>
      <c r="EZQ22" s="662"/>
      <c r="EZR22" s="662"/>
      <c r="EZS22" s="662"/>
      <c r="EZT22" s="662"/>
      <c r="EZU22" s="662"/>
      <c r="EZV22" s="662"/>
      <c r="EZW22" s="662"/>
      <c r="EZX22" s="662"/>
      <c r="EZY22" s="662"/>
      <c r="EZZ22" s="662"/>
      <c r="FAA22" s="662"/>
      <c r="FAB22" s="662"/>
      <c r="FAC22" s="662"/>
      <c r="FAD22" s="662"/>
      <c r="FAE22" s="662"/>
      <c r="FAF22" s="662"/>
      <c r="FAG22" s="662"/>
      <c r="FAH22" s="662"/>
      <c r="FAI22" s="662"/>
      <c r="FAJ22" s="662"/>
      <c r="FAK22" s="662"/>
      <c r="FAL22" s="662"/>
      <c r="FAM22" s="662"/>
      <c r="FAN22" s="662"/>
      <c r="FAO22" s="662"/>
      <c r="FAP22" s="662"/>
      <c r="FAQ22" s="662"/>
      <c r="FAR22" s="662"/>
      <c r="FAS22" s="662"/>
      <c r="FAT22" s="662"/>
      <c r="FAU22" s="662"/>
      <c r="FAV22" s="662"/>
      <c r="FAW22" s="662"/>
      <c r="FAX22" s="662"/>
      <c r="FAY22" s="662"/>
      <c r="FAZ22" s="662"/>
      <c r="FBA22" s="662"/>
      <c r="FBB22" s="662"/>
      <c r="FBC22" s="662"/>
      <c r="FBD22" s="662"/>
      <c r="FBE22" s="662"/>
      <c r="FBF22" s="662"/>
      <c r="FBG22" s="662"/>
      <c r="FBH22" s="662"/>
      <c r="FBI22" s="662"/>
      <c r="FBJ22" s="662"/>
      <c r="FBK22" s="662"/>
      <c r="FBL22" s="662"/>
      <c r="FBM22" s="662"/>
      <c r="FBN22" s="662"/>
      <c r="FBO22" s="662"/>
      <c r="FBP22" s="662"/>
      <c r="FBQ22" s="662"/>
      <c r="FBR22" s="662"/>
      <c r="FBS22" s="662"/>
      <c r="FBT22" s="662"/>
      <c r="FBU22" s="662"/>
      <c r="FBV22" s="662"/>
      <c r="FBW22" s="662"/>
      <c r="FBX22" s="662"/>
      <c r="FBY22" s="662"/>
      <c r="FBZ22" s="662"/>
      <c r="FCA22" s="662"/>
      <c r="FCB22" s="662"/>
      <c r="FCC22" s="662"/>
      <c r="FCD22" s="662"/>
      <c r="FCE22" s="662"/>
      <c r="FCF22" s="662"/>
      <c r="FCG22" s="662"/>
      <c r="FCH22" s="662"/>
      <c r="FCI22" s="662"/>
      <c r="FCJ22" s="662"/>
      <c r="FCK22" s="662"/>
      <c r="FCL22" s="662"/>
      <c r="FCM22" s="662"/>
      <c r="FCN22" s="662"/>
      <c r="FCO22" s="662"/>
      <c r="FCP22" s="662"/>
      <c r="FCQ22" s="662"/>
      <c r="FCR22" s="662"/>
      <c r="FCS22" s="662"/>
      <c r="FCT22" s="662"/>
      <c r="FCU22" s="662"/>
      <c r="FCV22" s="662"/>
      <c r="FCW22" s="662"/>
      <c r="FCX22" s="662"/>
      <c r="FCY22" s="662"/>
      <c r="FCZ22" s="662"/>
      <c r="FDA22" s="662"/>
      <c r="FDB22" s="662"/>
      <c r="FDC22" s="662"/>
      <c r="FDD22" s="662"/>
      <c r="FDE22" s="662"/>
      <c r="FDF22" s="662"/>
      <c r="FDG22" s="662"/>
      <c r="FDH22" s="662"/>
      <c r="FDI22" s="662"/>
      <c r="FDJ22" s="662"/>
      <c r="FDK22" s="662"/>
      <c r="FDL22" s="662"/>
      <c r="FDM22" s="662"/>
      <c r="FDN22" s="662"/>
      <c r="FDO22" s="662"/>
      <c r="FDP22" s="662"/>
      <c r="FDQ22" s="662"/>
      <c r="FDR22" s="662"/>
      <c r="FDS22" s="662"/>
      <c r="FDT22" s="662"/>
      <c r="FDU22" s="662"/>
      <c r="FDV22" s="662"/>
      <c r="FDW22" s="662"/>
      <c r="FDX22" s="662"/>
      <c r="FDY22" s="662"/>
      <c r="FDZ22" s="662"/>
      <c r="FEA22" s="662"/>
      <c r="FEB22" s="662"/>
      <c r="FEC22" s="662"/>
      <c r="FED22" s="662"/>
      <c r="FEE22" s="662"/>
      <c r="FEF22" s="662"/>
      <c r="FEG22" s="662"/>
      <c r="FEH22" s="662"/>
      <c r="FEI22" s="662"/>
      <c r="FEJ22" s="662"/>
      <c r="FEK22" s="662"/>
      <c r="FEL22" s="662"/>
      <c r="FEM22" s="662"/>
      <c r="FEN22" s="662"/>
      <c r="FEO22" s="662"/>
      <c r="FEP22" s="662"/>
      <c r="FEQ22" s="662"/>
      <c r="FER22" s="662"/>
      <c r="FES22" s="662"/>
      <c r="FET22" s="662"/>
      <c r="FEU22" s="662"/>
      <c r="FEV22" s="662"/>
      <c r="FEW22" s="662"/>
      <c r="FEX22" s="662"/>
      <c r="FEY22" s="662"/>
      <c r="FEZ22" s="662"/>
      <c r="FFA22" s="662"/>
      <c r="FFB22" s="662"/>
      <c r="FFC22" s="662"/>
      <c r="FFD22" s="662"/>
      <c r="FFE22" s="662"/>
      <c r="FFF22" s="662"/>
      <c r="FFG22" s="662"/>
      <c r="FFH22" s="662"/>
      <c r="FFI22" s="662"/>
      <c r="FFJ22" s="662"/>
      <c r="FFK22" s="662"/>
      <c r="FFL22" s="662"/>
      <c r="FFM22" s="662"/>
      <c r="FFN22" s="662"/>
      <c r="FFO22" s="662"/>
      <c r="FFP22" s="662"/>
      <c r="FFQ22" s="662"/>
      <c r="FFR22" s="662"/>
      <c r="FFS22" s="662"/>
      <c r="FFT22" s="662"/>
      <c r="FFU22" s="662"/>
      <c r="FFV22" s="662"/>
      <c r="FFW22" s="662"/>
      <c r="FFX22" s="662"/>
      <c r="FFY22" s="662"/>
      <c r="FFZ22" s="662"/>
      <c r="FGA22" s="662"/>
      <c r="FGB22" s="662"/>
      <c r="FGC22" s="662"/>
      <c r="FGD22" s="662"/>
      <c r="FGE22" s="662"/>
      <c r="FGF22" s="662"/>
      <c r="FGG22" s="662"/>
      <c r="FGH22" s="662"/>
      <c r="FGI22" s="662"/>
      <c r="FGJ22" s="662"/>
      <c r="FGK22" s="662"/>
      <c r="FGL22" s="662"/>
      <c r="FGM22" s="662"/>
      <c r="FGN22" s="662"/>
      <c r="FGO22" s="662"/>
      <c r="FGP22" s="662"/>
      <c r="FGQ22" s="662"/>
      <c r="FGR22" s="662"/>
      <c r="FGS22" s="662"/>
      <c r="FGT22" s="662"/>
      <c r="FGU22" s="662"/>
      <c r="FGV22" s="662"/>
      <c r="FGW22" s="662"/>
      <c r="FGX22" s="662"/>
      <c r="FGY22" s="662"/>
      <c r="FGZ22" s="662"/>
      <c r="FHA22" s="662"/>
      <c r="FHB22" s="662"/>
      <c r="FHC22" s="662"/>
      <c r="FHD22" s="662"/>
      <c r="FHE22" s="662"/>
      <c r="FHF22" s="662"/>
      <c r="FHG22" s="662"/>
      <c r="FHH22" s="662"/>
      <c r="FHI22" s="662"/>
      <c r="FHJ22" s="662"/>
      <c r="FHK22" s="662"/>
      <c r="FHL22" s="662"/>
      <c r="FHM22" s="662"/>
      <c r="FHN22" s="662"/>
      <c r="FHO22" s="662"/>
      <c r="FHP22" s="662"/>
      <c r="FHQ22" s="662"/>
      <c r="FHR22" s="662"/>
      <c r="FHS22" s="662"/>
      <c r="FHT22" s="662"/>
      <c r="FHU22" s="662"/>
      <c r="FHV22" s="662"/>
      <c r="FHW22" s="662"/>
      <c r="FHX22" s="662"/>
      <c r="FHY22" s="662"/>
      <c r="FHZ22" s="662"/>
      <c r="FIA22" s="662"/>
      <c r="FIB22" s="662"/>
      <c r="FIC22" s="662"/>
      <c r="FID22" s="662"/>
      <c r="FIE22" s="662"/>
      <c r="FIF22" s="662"/>
      <c r="FIG22" s="662"/>
      <c r="FIH22" s="662"/>
      <c r="FII22" s="662"/>
      <c r="FIJ22" s="662"/>
      <c r="FIK22" s="662"/>
      <c r="FIL22" s="662"/>
      <c r="FIM22" s="662"/>
      <c r="FIN22" s="662"/>
      <c r="FIO22" s="662"/>
      <c r="FIP22" s="662"/>
      <c r="FIQ22" s="662"/>
      <c r="FIR22" s="662"/>
      <c r="FIS22" s="662"/>
      <c r="FIT22" s="662"/>
      <c r="FIU22" s="662"/>
      <c r="FIV22" s="662"/>
      <c r="FIW22" s="662"/>
      <c r="FIX22" s="662"/>
      <c r="FIY22" s="662"/>
      <c r="FIZ22" s="662"/>
      <c r="FJA22" s="662"/>
      <c r="FJB22" s="662"/>
      <c r="FJC22" s="662"/>
      <c r="FJD22" s="662"/>
      <c r="FJE22" s="662"/>
      <c r="FJF22" s="662"/>
      <c r="FJG22" s="662"/>
      <c r="FJH22" s="662"/>
      <c r="FJI22" s="662"/>
      <c r="FJJ22" s="662"/>
      <c r="FJK22" s="662"/>
      <c r="FJL22" s="662"/>
      <c r="FJM22" s="662"/>
      <c r="FJN22" s="662"/>
      <c r="FJO22" s="662"/>
      <c r="FJP22" s="662"/>
      <c r="FJQ22" s="662"/>
      <c r="FJR22" s="662"/>
      <c r="FJS22" s="662"/>
      <c r="FJT22" s="662"/>
      <c r="FJU22" s="662"/>
      <c r="FJV22" s="662"/>
      <c r="FJW22" s="662"/>
      <c r="FJX22" s="662"/>
      <c r="FJY22" s="662"/>
      <c r="FJZ22" s="662"/>
      <c r="FKA22" s="662"/>
      <c r="FKB22" s="662"/>
      <c r="FKC22" s="662"/>
      <c r="FKD22" s="662"/>
      <c r="FKE22" s="662"/>
      <c r="FKF22" s="662"/>
      <c r="FKG22" s="662"/>
      <c r="FKH22" s="662"/>
      <c r="FKI22" s="662"/>
      <c r="FKJ22" s="662"/>
      <c r="FKK22" s="662"/>
      <c r="FKL22" s="662"/>
      <c r="FKM22" s="662"/>
      <c r="FKN22" s="662"/>
      <c r="FKO22" s="662"/>
      <c r="FKP22" s="662"/>
      <c r="FKQ22" s="662"/>
      <c r="FKR22" s="662"/>
      <c r="FKS22" s="662"/>
      <c r="FKT22" s="662"/>
      <c r="FKU22" s="662"/>
      <c r="FKV22" s="662"/>
      <c r="FKW22" s="662"/>
      <c r="FKX22" s="662"/>
      <c r="FKY22" s="662"/>
      <c r="FKZ22" s="662"/>
      <c r="FLA22" s="662"/>
      <c r="FLB22" s="662"/>
      <c r="FLC22" s="662"/>
      <c r="FLD22" s="662"/>
      <c r="FLE22" s="662"/>
      <c r="FLF22" s="662"/>
      <c r="FLG22" s="662"/>
      <c r="FLH22" s="662"/>
      <c r="FLI22" s="662"/>
      <c r="FLJ22" s="662"/>
      <c r="FLK22" s="662"/>
      <c r="FLL22" s="662"/>
      <c r="FLM22" s="662"/>
      <c r="FLN22" s="662"/>
      <c r="FLO22" s="662"/>
      <c r="FLP22" s="662"/>
      <c r="FLQ22" s="662"/>
      <c r="FLR22" s="662"/>
      <c r="FLS22" s="662"/>
      <c r="FLT22" s="662"/>
      <c r="FLU22" s="662"/>
      <c r="FLV22" s="662"/>
      <c r="FLW22" s="662"/>
      <c r="FLX22" s="662"/>
      <c r="FLY22" s="662"/>
      <c r="FLZ22" s="662"/>
      <c r="FMA22" s="662"/>
      <c r="FMB22" s="662"/>
      <c r="FMC22" s="662"/>
      <c r="FMD22" s="662"/>
      <c r="FME22" s="662"/>
      <c r="FMF22" s="662"/>
      <c r="FMG22" s="662"/>
      <c r="FMH22" s="662"/>
      <c r="FMI22" s="662"/>
      <c r="FMJ22" s="662"/>
      <c r="FMK22" s="662"/>
      <c r="FML22" s="662"/>
      <c r="FMM22" s="662"/>
      <c r="FMN22" s="662"/>
      <c r="FMO22" s="662"/>
      <c r="FMP22" s="662"/>
      <c r="FMQ22" s="662"/>
      <c r="FMR22" s="662"/>
      <c r="FMS22" s="662"/>
      <c r="FMT22" s="662"/>
      <c r="FMU22" s="662"/>
      <c r="FMV22" s="662"/>
      <c r="FMW22" s="662"/>
      <c r="FMX22" s="662"/>
      <c r="FMY22" s="662"/>
      <c r="FMZ22" s="662"/>
      <c r="FNA22" s="662"/>
      <c r="FNB22" s="662"/>
      <c r="FNC22" s="662"/>
      <c r="FND22" s="662"/>
      <c r="FNE22" s="662"/>
      <c r="FNF22" s="662"/>
      <c r="FNG22" s="662"/>
      <c r="FNH22" s="662"/>
      <c r="FNI22" s="662"/>
      <c r="FNJ22" s="662"/>
      <c r="FNK22" s="662"/>
      <c r="FNL22" s="662"/>
      <c r="FNM22" s="662"/>
      <c r="FNN22" s="662"/>
      <c r="FNO22" s="662"/>
      <c r="FNP22" s="662"/>
      <c r="FNQ22" s="662"/>
      <c r="FNR22" s="662"/>
      <c r="FNS22" s="662"/>
      <c r="FNT22" s="662"/>
      <c r="FNU22" s="662"/>
      <c r="FNV22" s="662"/>
      <c r="FNW22" s="662"/>
      <c r="FNX22" s="662"/>
      <c r="FNY22" s="662"/>
      <c r="FNZ22" s="662"/>
      <c r="FOA22" s="662"/>
      <c r="FOB22" s="662"/>
      <c r="FOC22" s="662"/>
      <c r="FOD22" s="662"/>
      <c r="FOE22" s="662"/>
      <c r="FOF22" s="662"/>
      <c r="FOG22" s="662"/>
      <c r="FOH22" s="662"/>
      <c r="FOI22" s="662"/>
      <c r="FOJ22" s="662"/>
      <c r="FOK22" s="662"/>
      <c r="FOL22" s="662"/>
      <c r="FOM22" s="662"/>
      <c r="FON22" s="662"/>
      <c r="FOO22" s="662"/>
      <c r="FOP22" s="662"/>
      <c r="FOQ22" s="662"/>
      <c r="FOR22" s="662"/>
      <c r="FOS22" s="662"/>
      <c r="FOT22" s="662"/>
      <c r="FOU22" s="662"/>
      <c r="FOV22" s="662"/>
      <c r="FOW22" s="662"/>
      <c r="FOX22" s="662"/>
      <c r="FOY22" s="662"/>
      <c r="FOZ22" s="662"/>
      <c r="FPA22" s="662"/>
      <c r="FPB22" s="662"/>
      <c r="FPC22" s="662"/>
      <c r="FPD22" s="662"/>
      <c r="FPE22" s="662"/>
      <c r="FPF22" s="662"/>
      <c r="FPG22" s="662"/>
      <c r="FPH22" s="662"/>
      <c r="FPI22" s="662"/>
      <c r="FPJ22" s="662"/>
      <c r="FPK22" s="662"/>
      <c r="FPL22" s="662"/>
      <c r="FPM22" s="662"/>
      <c r="FPN22" s="662"/>
      <c r="FPO22" s="662"/>
      <c r="FPP22" s="662"/>
      <c r="FPQ22" s="662"/>
      <c r="FPR22" s="662"/>
      <c r="FPS22" s="662"/>
      <c r="FPT22" s="662"/>
      <c r="FPU22" s="662"/>
      <c r="FPV22" s="662"/>
      <c r="FPW22" s="662"/>
      <c r="FPX22" s="662"/>
      <c r="FPY22" s="662"/>
      <c r="FPZ22" s="662"/>
      <c r="FQA22" s="662"/>
      <c r="FQB22" s="662"/>
      <c r="FQC22" s="662"/>
      <c r="FQD22" s="662"/>
      <c r="FQE22" s="662"/>
      <c r="FQF22" s="662"/>
      <c r="FQG22" s="662"/>
      <c r="FQH22" s="662"/>
      <c r="FQI22" s="662"/>
      <c r="FQJ22" s="662"/>
      <c r="FQK22" s="662"/>
      <c r="FQL22" s="662"/>
      <c r="FQM22" s="662"/>
      <c r="FQN22" s="662"/>
      <c r="FQO22" s="662"/>
      <c r="FQP22" s="662"/>
      <c r="FQQ22" s="662"/>
      <c r="FQR22" s="662"/>
      <c r="FQS22" s="662"/>
      <c r="FQT22" s="662"/>
      <c r="FQU22" s="662"/>
      <c r="FQV22" s="662"/>
      <c r="FQW22" s="662"/>
      <c r="FQX22" s="662"/>
      <c r="FQY22" s="662"/>
      <c r="FQZ22" s="662"/>
      <c r="FRA22" s="662"/>
      <c r="FRB22" s="662"/>
      <c r="FRC22" s="662"/>
      <c r="FRD22" s="662"/>
      <c r="FRE22" s="662"/>
      <c r="FRF22" s="662"/>
      <c r="FRG22" s="662"/>
      <c r="FRH22" s="662"/>
      <c r="FRI22" s="662"/>
      <c r="FRJ22" s="662"/>
      <c r="FRK22" s="662"/>
      <c r="FRL22" s="662"/>
      <c r="FRM22" s="662"/>
      <c r="FRN22" s="662"/>
      <c r="FRO22" s="662"/>
      <c r="FRP22" s="662"/>
      <c r="FRQ22" s="662"/>
      <c r="FRR22" s="662"/>
      <c r="FRS22" s="662"/>
      <c r="FRT22" s="662"/>
      <c r="FRU22" s="662"/>
      <c r="FRV22" s="662"/>
      <c r="FRW22" s="662"/>
      <c r="FRX22" s="662"/>
      <c r="FRY22" s="662"/>
      <c r="FRZ22" s="662"/>
      <c r="FSA22" s="662"/>
      <c r="FSB22" s="662"/>
      <c r="FSC22" s="662"/>
      <c r="FSD22" s="662"/>
      <c r="FSE22" s="662"/>
      <c r="FSF22" s="662"/>
      <c r="FSG22" s="662"/>
      <c r="FSH22" s="662"/>
      <c r="FSI22" s="662"/>
      <c r="FSJ22" s="662"/>
      <c r="FSK22" s="662"/>
      <c r="FSL22" s="662"/>
      <c r="FSM22" s="662"/>
      <c r="FSN22" s="662"/>
      <c r="FSO22" s="662"/>
      <c r="FSP22" s="662"/>
      <c r="FSQ22" s="662"/>
      <c r="FSR22" s="662"/>
      <c r="FSS22" s="662"/>
      <c r="FST22" s="662"/>
      <c r="FSU22" s="662"/>
      <c r="FSV22" s="662"/>
      <c r="FSW22" s="662"/>
      <c r="FSX22" s="662"/>
      <c r="FSY22" s="662"/>
      <c r="FSZ22" s="662"/>
      <c r="FTA22" s="662"/>
      <c r="FTB22" s="662"/>
      <c r="FTC22" s="662"/>
      <c r="FTD22" s="662"/>
      <c r="FTE22" s="662"/>
      <c r="FTF22" s="662"/>
      <c r="FTG22" s="662"/>
      <c r="FTH22" s="662"/>
      <c r="FTI22" s="662"/>
      <c r="FTJ22" s="662"/>
      <c r="FTK22" s="662"/>
      <c r="FTL22" s="662"/>
      <c r="FTM22" s="662"/>
      <c r="FTN22" s="662"/>
      <c r="FTO22" s="662"/>
      <c r="FTP22" s="662"/>
      <c r="FTQ22" s="662"/>
      <c r="FTR22" s="662"/>
      <c r="FTS22" s="662"/>
      <c r="FTT22" s="662"/>
      <c r="FTU22" s="662"/>
      <c r="FTV22" s="662"/>
      <c r="FTW22" s="662"/>
      <c r="FTX22" s="662"/>
      <c r="FTY22" s="662"/>
      <c r="FTZ22" s="662"/>
      <c r="FUA22" s="662"/>
      <c r="FUB22" s="662"/>
      <c r="FUC22" s="662"/>
      <c r="FUD22" s="662"/>
      <c r="FUE22" s="662"/>
      <c r="FUF22" s="662"/>
      <c r="FUG22" s="662"/>
      <c r="FUH22" s="662"/>
      <c r="FUI22" s="662"/>
      <c r="FUJ22" s="662"/>
      <c r="FUK22" s="662"/>
      <c r="FUL22" s="662"/>
      <c r="FUM22" s="662"/>
      <c r="FUN22" s="662"/>
      <c r="FUO22" s="662"/>
      <c r="FUP22" s="662"/>
      <c r="FUQ22" s="662"/>
      <c r="FUR22" s="662"/>
      <c r="FUS22" s="662"/>
      <c r="FUT22" s="662"/>
      <c r="FUU22" s="662"/>
      <c r="FUV22" s="662"/>
      <c r="FUW22" s="662"/>
      <c r="FUX22" s="662"/>
      <c r="FUY22" s="662"/>
      <c r="FUZ22" s="662"/>
      <c r="FVA22" s="662"/>
      <c r="FVB22" s="662"/>
      <c r="FVC22" s="662"/>
      <c r="FVD22" s="662"/>
      <c r="FVE22" s="662"/>
      <c r="FVF22" s="662"/>
      <c r="FVG22" s="662"/>
      <c r="FVH22" s="662"/>
      <c r="FVI22" s="662"/>
      <c r="FVJ22" s="662"/>
      <c r="FVK22" s="662"/>
      <c r="FVL22" s="662"/>
      <c r="FVM22" s="662"/>
      <c r="FVN22" s="662"/>
      <c r="FVO22" s="662"/>
      <c r="FVP22" s="662"/>
      <c r="FVQ22" s="662"/>
      <c r="FVR22" s="662"/>
      <c r="FVS22" s="662"/>
      <c r="FVT22" s="662"/>
      <c r="FVU22" s="662"/>
      <c r="FVV22" s="662"/>
      <c r="FVW22" s="662"/>
      <c r="FVX22" s="662"/>
      <c r="FVY22" s="662"/>
      <c r="FVZ22" s="662"/>
      <c r="FWA22" s="662"/>
      <c r="FWB22" s="662"/>
      <c r="FWC22" s="662"/>
      <c r="FWD22" s="662"/>
      <c r="FWE22" s="662"/>
      <c r="FWF22" s="662"/>
      <c r="FWG22" s="662"/>
      <c r="FWH22" s="662"/>
      <c r="FWI22" s="662"/>
      <c r="FWJ22" s="662"/>
      <c r="FWK22" s="662"/>
      <c r="FWL22" s="662"/>
      <c r="FWM22" s="662"/>
      <c r="FWN22" s="662"/>
      <c r="FWO22" s="662"/>
      <c r="FWP22" s="662"/>
      <c r="FWQ22" s="662"/>
      <c r="FWR22" s="662"/>
      <c r="FWS22" s="662"/>
      <c r="FWT22" s="662"/>
      <c r="FWU22" s="662"/>
      <c r="FWV22" s="662"/>
      <c r="FWW22" s="662"/>
      <c r="FWX22" s="662"/>
      <c r="FWY22" s="662"/>
      <c r="FWZ22" s="662"/>
      <c r="FXA22" s="662"/>
      <c r="FXB22" s="662"/>
      <c r="FXC22" s="662"/>
      <c r="FXD22" s="662"/>
      <c r="FXE22" s="662"/>
      <c r="FXF22" s="662"/>
      <c r="FXG22" s="662"/>
      <c r="FXH22" s="662"/>
      <c r="FXI22" s="662"/>
      <c r="FXJ22" s="662"/>
      <c r="FXK22" s="662"/>
      <c r="FXL22" s="662"/>
      <c r="FXM22" s="662"/>
      <c r="FXN22" s="662"/>
      <c r="FXO22" s="662"/>
      <c r="FXP22" s="662"/>
      <c r="FXQ22" s="662"/>
      <c r="FXR22" s="662"/>
      <c r="FXS22" s="662"/>
      <c r="FXT22" s="662"/>
      <c r="FXU22" s="662"/>
      <c r="FXV22" s="662"/>
      <c r="FXW22" s="662"/>
      <c r="FXX22" s="662"/>
      <c r="FXY22" s="662"/>
      <c r="FXZ22" s="662"/>
      <c r="FYA22" s="662"/>
      <c r="FYB22" s="662"/>
      <c r="FYC22" s="662"/>
      <c r="FYD22" s="662"/>
      <c r="FYE22" s="662"/>
      <c r="FYF22" s="662"/>
      <c r="FYG22" s="662"/>
      <c r="FYH22" s="662"/>
      <c r="FYI22" s="662"/>
      <c r="FYJ22" s="662"/>
      <c r="FYK22" s="662"/>
      <c r="FYL22" s="662"/>
      <c r="FYM22" s="662"/>
      <c r="FYN22" s="662"/>
      <c r="FYO22" s="662"/>
      <c r="FYP22" s="662"/>
      <c r="FYQ22" s="662"/>
      <c r="FYR22" s="662"/>
      <c r="FYS22" s="662"/>
      <c r="FYT22" s="662"/>
      <c r="FYU22" s="662"/>
      <c r="FYV22" s="662"/>
      <c r="FYW22" s="662"/>
      <c r="FYX22" s="662"/>
      <c r="FYY22" s="662"/>
      <c r="FYZ22" s="662"/>
      <c r="FZA22" s="662"/>
      <c r="FZB22" s="662"/>
      <c r="FZC22" s="662"/>
      <c r="FZD22" s="662"/>
      <c r="FZE22" s="662"/>
      <c r="FZF22" s="662"/>
      <c r="FZG22" s="662"/>
      <c r="FZH22" s="662"/>
      <c r="FZI22" s="662"/>
      <c r="FZJ22" s="662"/>
      <c r="FZK22" s="662"/>
      <c r="FZL22" s="662"/>
      <c r="FZM22" s="662"/>
      <c r="FZN22" s="662"/>
      <c r="FZO22" s="662"/>
      <c r="FZP22" s="662"/>
      <c r="FZQ22" s="662"/>
      <c r="FZR22" s="662"/>
      <c r="FZS22" s="662"/>
      <c r="FZT22" s="662"/>
      <c r="FZU22" s="662"/>
      <c r="FZV22" s="662"/>
      <c r="FZW22" s="662"/>
      <c r="FZX22" s="662"/>
      <c r="FZY22" s="662"/>
      <c r="FZZ22" s="662"/>
      <c r="GAA22" s="662"/>
      <c r="GAB22" s="662"/>
      <c r="GAC22" s="662"/>
      <c r="GAD22" s="662"/>
      <c r="GAE22" s="662"/>
      <c r="GAF22" s="662"/>
      <c r="GAG22" s="662"/>
      <c r="GAH22" s="662"/>
      <c r="GAI22" s="662"/>
      <c r="GAJ22" s="662"/>
      <c r="GAK22" s="662"/>
      <c r="GAL22" s="662"/>
      <c r="GAM22" s="662"/>
      <c r="GAN22" s="662"/>
      <c r="GAO22" s="662"/>
      <c r="GAP22" s="662"/>
      <c r="GAQ22" s="662"/>
      <c r="GAR22" s="662"/>
      <c r="GAS22" s="662"/>
      <c r="GAT22" s="662"/>
      <c r="GAU22" s="662"/>
      <c r="GAV22" s="662"/>
      <c r="GAW22" s="662"/>
      <c r="GAX22" s="662"/>
      <c r="GAY22" s="662"/>
      <c r="GAZ22" s="662"/>
      <c r="GBA22" s="662"/>
      <c r="GBB22" s="662"/>
      <c r="GBC22" s="662"/>
      <c r="GBD22" s="662"/>
      <c r="GBE22" s="662"/>
      <c r="GBF22" s="662"/>
      <c r="GBG22" s="662"/>
      <c r="GBH22" s="662"/>
      <c r="GBI22" s="662"/>
      <c r="GBJ22" s="662"/>
      <c r="GBK22" s="662"/>
      <c r="GBL22" s="662"/>
      <c r="GBM22" s="662"/>
      <c r="GBN22" s="662"/>
      <c r="GBO22" s="662"/>
      <c r="GBP22" s="662"/>
      <c r="GBQ22" s="662"/>
      <c r="GBR22" s="662"/>
      <c r="GBS22" s="662"/>
      <c r="GBT22" s="662"/>
      <c r="GBU22" s="662"/>
      <c r="GBV22" s="662"/>
      <c r="GBW22" s="662"/>
      <c r="GBX22" s="662"/>
      <c r="GBY22" s="662"/>
      <c r="GBZ22" s="662"/>
      <c r="GCA22" s="662"/>
      <c r="GCB22" s="662"/>
      <c r="GCC22" s="662"/>
      <c r="GCD22" s="662"/>
      <c r="GCE22" s="662"/>
      <c r="GCF22" s="662"/>
      <c r="GCG22" s="662"/>
      <c r="GCH22" s="662"/>
      <c r="GCI22" s="662"/>
      <c r="GCJ22" s="662"/>
      <c r="GCK22" s="662"/>
      <c r="GCL22" s="662"/>
      <c r="GCM22" s="662"/>
      <c r="GCN22" s="662"/>
      <c r="GCO22" s="662"/>
      <c r="GCP22" s="662"/>
      <c r="GCQ22" s="662"/>
      <c r="GCR22" s="662"/>
      <c r="GCS22" s="662"/>
      <c r="GCT22" s="662"/>
      <c r="GCU22" s="662"/>
      <c r="GCV22" s="662"/>
      <c r="GCW22" s="662"/>
      <c r="GCX22" s="662"/>
      <c r="GCY22" s="662"/>
      <c r="GCZ22" s="662"/>
      <c r="GDA22" s="662"/>
      <c r="GDB22" s="662"/>
      <c r="GDC22" s="662"/>
      <c r="GDD22" s="662"/>
      <c r="GDE22" s="662"/>
      <c r="GDF22" s="662"/>
      <c r="GDG22" s="662"/>
      <c r="GDH22" s="662"/>
      <c r="GDI22" s="662"/>
      <c r="GDJ22" s="662"/>
      <c r="GDK22" s="662"/>
      <c r="GDL22" s="662"/>
      <c r="GDM22" s="662"/>
      <c r="GDN22" s="662"/>
      <c r="GDO22" s="662"/>
      <c r="GDP22" s="662"/>
      <c r="GDQ22" s="662"/>
      <c r="GDR22" s="662"/>
      <c r="GDS22" s="662"/>
      <c r="GDT22" s="662"/>
      <c r="GDU22" s="662"/>
      <c r="GDV22" s="662"/>
      <c r="GDW22" s="662"/>
      <c r="GDX22" s="662"/>
      <c r="GDY22" s="662"/>
      <c r="GDZ22" s="662"/>
      <c r="GEA22" s="662"/>
      <c r="GEB22" s="662"/>
      <c r="GEC22" s="662"/>
      <c r="GED22" s="662"/>
      <c r="GEE22" s="662"/>
      <c r="GEF22" s="662"/>
      <c r="GEG22" s="662"/>
      <c r="GEH22" s="662"/>
      <c r="GEI22" s="662"/>
      <c r="GEJ22" s="662"/>
      <c r="GEK22" s="662"/>
      <c r="GEL22" s="662"/>
      <c r="GEM22" s="662"/>
      <c r="GEN22" s="662"/>
      <c r="GEO22" s="662"/>
      <c r="GEP22" s="662"/>
      <c r="GEQ22" s="662"/>
      <c r="GER22" s="662"/>
      <c r="GES22" s="662"/>
      <c r="GET22" s="662"/>
      <c r="GEU22" s="662"/>
      <c r="GEV22" s="662"/>
      <c r="GEW22" s="662"/>
      <c r="GEX22" s="662"/>
      <c r="GEY22" s="662"/>
      <c r="GEZ22" s="662"/>
      <c r="GFA22" s="662"/>
      <c r="GFB22" s="662"/>
      <c r="GFC22" s="662"/>
      <c r="GFD22" s="662"/>
      <c r="GFE22" s="662"/>
      <c r="GFF22" s="662"/>
      <c r="GFG22" s="662"/>
      <c r="GFH22" s="662"/>
      <c r="GFI22" s="662"/>
      <c r="GFJ22" s="662"/>
      <c r="GFK22" s="662"/>
      <c r="GFL22" s="662"/>
      <c r="GFM22" s="662"/>
      <c r="GFN22" s="662"/>
      <c r="GFO22" s="662"/>
      <c r="GFP22" s="662"/>
      <c r="GFQ22" s="662"/>
      <c r="GFR22" s="662"/>
      <c r="GFS22" s="662"/>
      <c r="GFT22" s="662"/>
      <c r="GFU22" s="662"/>
      <c r="GFV22" s="662"/>
      <c r="GFW22" s="662"/>
      <c r="GFX22" s="662"/>
      <c r="GFY22" s="662"/>
      <c r="GFZ22" s="662"/>
      <c r="GGA22" s="662"/>
      <c r="GGB22" s="662"/>
      <c r="GGC22" s="662"/>
      <c r="GGD22" s="662"/>
      <c r="GGE22" s="662"/>
      <c r="GGF22" s="662"/>
      <c r="GGG22" s="662"/>
      <c r="GGH22" s="662"/>
      <c r="GGI22" s="662"/>
      <c r="GGJ22" s="662"/>
      <c r="GGK22" s="662"/>
      <c r="GGL22" s="662"/>
      <c r="GGM22" s="662"/>
      <c r="GGN22" s="662"/>
      <c r="GGO22" s="662"/>
      <c r="GGP22" s="662"/>
      <c r="GGQ22" s="662"/>
      <c r="GGR22" s="662"/>
      <c r="GGS22" s="662"/>
      <c r="GGT22" s="662"/>
      <c r="GGU22" s="662"/>
      <c r="GGV22" s="662"/>
      <c r="GGW22" s="662"/>
      <c r="GGX22" s="662"/>
      <c r="GGY22" s="662"/>
      <c r="GGZ22" s="662"/>
      <c r="GHA22" s="662"/>
      <c r="GHB22" s="662"/>
      <c r="GHC22" s="662"/>
      <c r="GHD22" s="662"/>
      <c r="GHE22" s="662"/>
      <c r="GHF22" s="662"/>
      <c r="GHG22" s="662"/>
      <c r="GHH22" s="662"/>
      <c r="GHI22" s="662"/>
      <c r="GHJ22" s="662"/>
      <c r="GHK22" s="662"/>
      <c r="GHL22" s="662"/>
      <c r="GHM22" s="662"/>
      <c r="GHN22" s="662"/>
      <c r="GHO22" s="662"/>
      <c r="GHP22" s="662"/>
      <c r="GHQ22" s="662"/>
      <c r="GHR22" s="662"/>
      <c r="GHS22" s="662"/>
      <c r="GHT22" s="662"/>
      <c r="GHU22" s="662"/>
      <c r="GHV22" s="662"/>
      <c r="GHW22" s="662"/>
      <c r="GHX22" s="662"/>
      <c r="GHY22" s="662"/>
      <c r="GHZ22" s="662"/>
      <c r="GIA22" s="662"/>
      <c r="GIB22" s="662"/>
      <c r="GIC22" s="662"/>
      <c r="GID22" s="662"/>
      <c r="GIE22" s="662"/>
      <c r="GIF22" s="662"/>
      <c r="GIG22" s="662"/>
      <c r="GIH22" s="662"/>
      <c r="GII22" s="662"/>
      <c r="GIJ22" s="662"/>
      <c r="GIK22" s="662"/>
      <c r="GIL22" s="662"/>
      <c r="GIM22" s="662"/>
      <c r="GIN22" s="662"/>
      <c r="GIO22" s="662"/>
      <c r="GIP22" s="662"/>
      <c r="GIQ22" s="662"/>
      <c r="GIR22" s="662"/>
      <c r="GIS22" s="662"/>
      <c r="GIT22" s="662"/>
      <c r="GIU22" s="662"/>
      <c r="GIV22" s="662"/>
      <c r="GIW22" s="662"/>
      <c r="GIX22" s="662"/>
      <c r="GIY22" s="662"/>
      <c r="GIZ22" s="662"/>
      <c r="GJA22" s="662"/>
      <c r="GJB22" s="662"/>
      <c r="GJC22" s="662"/>
      <c r="GJD22" s="662"/>
      <c r="GJE22" s="662"/>
      <c r="GJF22" s="662"/>
      <c r="GJG22" s="662"/>
      <c r="GJH22" s="662"/>
      <c r="GJI22" s="662"/>
      <c r="GJJ22" s="662"/>
      <c r="GJK22" s="662"/>
      <c r="GJL22" s="662"/>
      <c r="GJM22" s="662"/>
      <c r="GJN22" s="662"/>
      <c r="GJO22" s="662"/>
      <c r="GJP22" s="662"/>
      <c r="GJQ22" s="662"/>
      <c r="GJR22" s="662"/>
      <c r="GJS22" s="662"/>
      <c r="GJT22" s="662"/>
      <c r="GJU22" s="662"/>
      <c r="GJV22" s="662"/>
      <c r="GJW22" s="662"/>
      <c r="GJX22" s="662"/>
      <c r="GJY22" s="662"/>
      <c r="GJZ22" s="662"/>
      <c r="GKA22" s="662"/>
      <c r="GKB22" s="662"/>
      <c r="GKC22" s="662"/>
      <c r="GKD22" s="662"/>
      <c r="GKE22" s="662"/>
      <c r="GKF22" s="662"/>
      <c r="GKG22" s="662"/>
      <c r="GKH22" s="662"/>
      <c r="GKI22" s="662"/>
      <c r="GKJ22" s="662"/>
      <c r="GKK22" s="662"/>
      <c r="GKL22" s="662"/>
      <c r="GKM22" s="662"/>
      <c r="GKN22" s="662"/>
      <c r="GKO22" s="662"/>
      <c r="GKP22" s="662"/>
      <c r="GKQ22" s="662"/>
      <c r="GKR22" s="662"/>
      <c r="GKS22" s="662"/>
      <c r="GKT22" s="662"/>
      <c r="GKU22" s="662"/>
      <c r="GKV22" s="662"/>
      <c r="GKW22" s="662"/>
      <c r="GKX22" s="662"/>
      <c r="GKY22" s="662"/>
      <c r="GKZ22" s="662"/>
      <c r="GLA22" s="662"/>
      <c r="GLB22" s="662"/>
      <c r="GLC22" s="662"/>
      <c r="GLD22" s="662"/>
      <c r="GLE22" s="662"/>
      <c r="GLF22" s="662"/>
      <c r="GLG22" s="662"/>
      <c r="GLH22" s="662"/>
      <c r="GLI22" s="662"/>
      <c r="GLJ22" s="662"/>
      <c r="GLK22" s="662"/>
      <c r="GLL22" s="662"/>
      <c r="GLM22" s="662"/>
      <c r="GLN22" s="662"/>
      <c r="GLO22" s="662"/>
      <c r="GLP22" s="662"/>
      <c r="GLQ22" s="662"/>
      <c r="GLR22" s="662"/>
      <c r="GLS22" s="662"/>
      <c r="GLT22" s="662"/>
      <c r="GLU22" s="662"/>
      <c r="GLV22" s="662"/>
      <c r="GLW22" s="662"/>
      <c r="GLX22" s="662"/>
      <c r="GLY22" s="662"/>
      <c r="GLZ22" s="662"/>
      <c r="GMA22" s="662"/>
      <c r="GMB22" s="662"/>
      <c r="GMC22" s="662"/>
      <c r="GMD22" s="662"/>
      <c r="GME22" s="662"/>
      <c r="GMF22" s="662"/>
      <c r="GMG22" s="662"/>
      <c r="GMH22" s="662"/>
      <c r="GMI22" s="662"/>
      <c r="GMJ22" s="662"/>
      <c r="GMK22" s="662"/>
      <c r="GML22" s="662"/>
      <c r="GMM22" s="662"/>
      <c r="GMN22" s="662"/>
      <c r="GMO22" s="662"/>
      <c r="GMP22" s="662"/>
      <c r="GMQ22" s="662"/>
      <c r="GMR22" s="662"/>
      <c r="GMS22" s="662"/>
      <c r="GMT22" s="662"/>
      <c r="GMU22" s="662"/>
      <c r="GMV22" s="662"/>
      <c r="GMW22" s="662"/>
      <c r="GMX22" s="662"/>
      <c r="GMY22" s="662"/>
      <c r="GMZ22" s="662"/>
      <c r="GNA22" s="662"/>
      <c r="GNB22" s="662"/>
      <c r="GNC22" s="662"/>
      <c r="GND22" s="662"/>
      <c r="GNE22" s="662"/>
      <c r="GNF22" s="662"/>
      <c r="GNG22" s="662"/>
      <c r="GNH22" s="662"/>
      <c r="GNI22" s="662"/>
      <c r="GNJ22" s="662"/>
      <c r="GNK22" s="662"/>
      <c r="GNL22" s="662"/>
      <c r="GNM22" s="662"/>
      <c r="GNN22" s="662"/>
      <c r="GNO22" s="662"/>
      <c r="GNP22" s="662"/>
      <c r="GNQ22" s="662"/>
      <c r="GNR22" s="662"/>
      <c r="GNS22" s="662"/>
      <c r="GNT22" s="662"/>
      <c r="GNU22" s="662"/>
      <c r="GNV22" s="662"/>
      <c r="GNW22" s="662"/>
      <c r="GNX22" s="662"/>
      <c r="GNY22" s="662"/>
      <c r="GNZ22" s="662"/>
      <c r="GOA22" s="662"/>
      <c r="GOB22" s="662"/>
      <c r="GOC22" s="662"/>
      <c r="GOD22" s="662"/>
      <c r="GOE22" s="662"/>
      <c r="GOF22" s="662"/>
      <c r="GOG22" s="662"/>
      <c r="GOH22" s="662"/>
      <c r="GOI22" s="662"/>
      <c r="GOJ22" s="662"/>
      <c r="GOK22" s="662"/>
      <c r="GOL22" s="662"/>
      <c r="GOM22" s="662"/>
      <c r="GON22" s="662"/>
      <c r="GOO22" s="662"/>
      <c r="GOP22" s="662"/>
      <c r="GOQ22" s="662"/>
      <c r="GOR22" s="662"/>
      <c r="GOS22" s="662"/>
      <c r="GOT22" s="662"/>
      <c r="GOU22" s="662"/>
      <c r="GOV22" s="662"/>
      <c r="GOW22" s="662"/>
      <c r="GOX22" s="662"/>
      <c r="GOY22" s="662"/>
      <c r="GOZ22" s="662"/>
      <c r="GPA22" s="662"/>
      <c r="GPB22" s="662"/>
      <c r="GPC22" s="662"/>
      <c r="GPD22" s="662"/>
      <c r="GPE22" s="662"/>
      <c r="GPF22" s="662"/>
      <c r="GPG22" s="662"/>
      <c r="GPH22" s="662"/>
      <c r="GPI22" s="662"/>
      <c r="GPJ22" s="662"/>
      <c r="GPK22" s="662"/>
      <c r="GPL22" s="662"/>
      <c r="GPM22" s="662"/>
      <c r="GPN22" s="662"/>
      <c r="GPO22" s="662"/>
      <c r="GPP22" s="662"/>
      <c r="GPQ22" s="662"/>
      <c r="GPR22" s="662"/>
      <c r="GPS22" s="662"/>
      <c r="GPT22" s="662"/>
      <c r="GPU22" s="662"/>
      <c r="GPV22" s="662"/>
      <c r="GPW22" s="662"/>
      <c r="GPX22" s="662"/>
      <c r="GPY22" s="662"/>
      <c r="GPZ22" s="662"/>
      <c r="GQA22" s="662"/>
      <c r="GQB22" s="662"/>
      <c r="GQC22" s="662"/>
      <c r="GQD22" s="662"/>
      <c r="GQE22" s="662"/>
      <c r="GQF22" s="662"/>
      <c r="GQG22" s="662"/>
      <c r="GQH22" s="662"/>
      <c r="GQI22" s="662"/>
      <c r="GQJ22" s="662"/>
      <c r="GQK22" s="662"/>
      <c r="GQL22" s="662"/>
      <c r="GQM22" s="662"/>
      <c r="GQN22" s="662"/>
      <c r="GQO22" s="662"/>
      <c r="GQP22" s="662"/>
      <c r="GQQ22" s="662"/>
      <c r="GQR22" s="662"/>
      <c r="GQS22" s="662"/>
      <c r="GQT22" s="662"/>
      <c r="GQU22" s="662"/>
      <c r="GQV22" s="662"/>
      <c r="GQW22" s="662"/>
      <c r="GQX22" s="662"/>
      <c r="GQY22" s="662"/>
      <c r="GQZ22" s="662"/>
      <c r="GRA22" s="662"/>
      <c r="GRB22" s="662"/>
      <c r="GRC22" s="662"/>
      <c r="GRD22" s="662"/>
      <c r="GRE22" s="662"/>
      <c r="GRF22" s="662"/>
      <c r="GRG22" s="662"/>
      <c r="GRH22" s="662"/>
      <c r="GRI22" s="662"/>
      <c r="GRJ22" s="662"/>
      <c r="GRK22" s="662"/>
      <c r="GRL22" s="662"/>
      <c r="GRM22" s="662"/>
      <c r="GRN22" s="662"/>
      <c r="GRO22" s="662"/>
      <c r="GRP22" s="662"/>
      <c r="GRQ22" s="662"/>
      <c r="GRR22" s="662"/>
      <c r="GRS22" s="662"/>
      <c r="GRT22" s="662"/>
      <c r="GRU22" s="662"/>
      <c r="GRV22" s="662"/>
      <c r="GRW22" s="662"/>
      <c r="GRX22" s="662"/>
      <c r="GRY22" s="662"/>
      <c r="GRZ22" s="662"/>
      <c r="GSA22" s="662"/>
      <c r="GSB22" s="662"/>
      <c r="GSC22" s="662"/>
      <c r="GSD22" s="662"/>
      <c r="GSE22" s="662"/>
      <c r="GSF22" s="662"/>
      <c r="GSG22" s="662"/>
      <c r="GSH22" s="662"/>
      <c r="GSI22" s="662"/>
      <c r="GSJ22" s="662"/>
      <c r="GSK22" s="662"/>
      <c r="GSL22" s="662"/>
      <c r="GSM22" s="662"/>
      <c r="GSN22" s="662"/>
      <c r="GSO22" s="662"/>
      <c r="GSP22" s="662"/>
      <c r="GSQ22" s="662"/>
      <c r="GSR22" s="662"/>
      <c r="GSS22" s="662"/>
      <c r="GST22" s="662"/>
      <c r="GSU22" s="662"/>
      <c r="GSV22" s="662"/>
      <c r="GSW22" s="662"/>
      <c r="GSX22" s="662"/>
      <c r="GSY22" s="662"/>
      <c r="GSZ22" s="662"/>
      <c r="GTA22" s="662"/>
      <c r="GTB22" s="662"/>
      <c r="GTC22" s="662"/>
      <c r="GTD22" s="662"/>
      <c r="GTE22" s="662"/>
      <c r="GTF22" s="662"/>
      <c r="GTG22" s="662"/>
      <c r="GTH22" s="662"/>
      <c r="GTI22" s="662"/>
      <c r="GTJ22" s="662"/>
      <c r="GTK22" s="662"/>
      <c r="GTL22" s="662"/>
      <c r="GTM22" s="662"/>
      <c r="GTN22" s="662"/>
      <c r="GTO22" s="662"/>
      <c r="GTP22" s="662"/>
      <c r="GTQ22" s="662"/>
      <c r="GTR22" s="662"/>
      <c r="GTS22" s="662"/>
      <c r="GTT22" s="662"/>
      <c r="GTU22" s="662"/>
      <c r="GTV22" s="662"/>
      <c r="GTW22" s="662"/>
      <c r="GTX22" s="662"/>
      <c r="GTY22" s="662"/>
      <c r="GTZ22" s="662"/>
      <c r="GUA22" s="662"/>
      <c r="GUB22" s="662"/>
      <c r="GUC22" s="662"/>
      <c r="GUD22" s="662"/>
      <c r="GUE22" s="662"/>
      <c r="GUF22" s="662"/>
      <c r="GUG22" s="662"/>
      <c r="GUH22" s="662"/>
      <c r="GUI22" s="662"/>
      <c r="GUJ22" s="662"/>
      <c r="GUK22" s="662"/>
      <c r="GUL22" s="662"/>
      <c r="GUM22" s="662"/>
      <c r="GUN22" s="662"/>
      <c r="GUO22" s="662"/>
      <c r="GUP22" s="662"/>
      <c r="GUQ22" s="662"/>
      <c r="GUR22" s="662"/>
      <c r="GUS22" s="662"/>
      <c r="GUT22" s="662"/>
      <c r="GUU22" s="662"/>
      <c r="GUV22" s="662"/>
      <c r="GUW22" s="662"/>
      <c r="GUX22" s="662"/>
      <c r="GUY22" s="662"/>
      <c r="GUZ22" s="662"/>
      <c r="GVA22" s="662"/>
      <c r="GVB22" s="662"/>
      <c r="GVC22" s="662"/>
      <c r="GVD22" s="662"/>
      <c r="GVE22" s="662"/>
      <c r="GVF22" s="662"/>
      <c r="GVG22" s="662"/>
      <c r="GVH22" s="662"/>
      <c r="GVI22" s="662"/>
      <c r="GVJ22" s="662"/>
      <c r="GVK22" s="662"/>
      <c r="GVL22" s="662"/>
      <c r="GVM22" s="662"/>
      <c r="GVN22" s="662"/>
      <c r="GVO22" s="662"/>
      <c r="GVP22" s="662"/>
      <c r="GVQ22" s="662"/>
      <c r="GVR22" s="662"/>
      <c r="GVS22" s="662"/>
      <c r="GVT22" s="662"/>
      <c r="GVU22" s="662"/>
      <c r="GVV22" s="662"/>
      <c r="GVW22" s="662"/>
      <c r="GVX22" s="662"/>
      <c r="GVY22" s="662"/>
      <c r="GVZ22" s="662"/>
      <c r="GWA22" s="662"/>
      <c r="GWB22" s="662"/>
      <c r="GWC22" s="662"/>
      <c r="GWD22" s="662"/>
      <c r="GWE22" s="662"/>
      <c r="GWF22" s="662"/>
      <c r="GWG22" s="662"/>
      <c r="GWH22" s="662"/>
      <c r="GWI22" s="662"/>
      <c r="GWJ22" s="662"/>
      <c r="GWK22" s="662"/>
      <c r="GWL22" s="662"/>
      <c r="GWM22" s="662"/>
      <c r="GWN22" s="662"/>
      <c r="GWO22" s="662"/>
      <c r="GWP22" s="662"/>
      <c r="GWQ22" s="662"/>
      <c r="GWR22" s="662"/>
      <c r="GWS22" s="662"/>
      <c r="GWT22" s="662"/>
      <c r="GWU22" s="662"/>
      <c r="GWV22" s="662"/>
      <c r="GWW22" s="662"/>
      <c r="GWX22" s="662"/>
      <c r="GWY22" s="662"/>
      <c r="GWZ22" s="662"/>
      <c r="GXA22" s="662"/>
      <c r="GXB22" s="662"/>
      <c r="GXC22" s="662"/>
      <c r="GXD22" s="662"/>
      <c r="GXE22" s="662"/>
      <c r="GXF22" s="662"/>
      <c r="GXG22" s="662"/>
      <c r="GXH22" s="662"/>
      <c r="GXI22" s="662"/>
      <c r="GXJ22" s="662"/>
      <c r="GXK22" s="662"/>
      <c r="GXL22" s="662"/>
      <c r="GXM22" s="662"/>
      <c r="GXN22" s="662"/>
      <c r="GXO22" s="662"/>
      <c r="GXP22" s="662"/>
      <c r="GXQ22" s="662"/>
      <c r="GXR22" s="662"/>
      <c r="GXS22" s="662"/>
      <c r="GXT22" s="662"/>
      <c r="GXU22" s="662"/>
      <c r="GXV22" s="662"/>
      <c r="GXW22" s="662"/>
      <c r="GXX22" s="662"/>
      <c r="GXY22" s="662"/>
      <c r="GXZ22" s="662"/>
      <c r="GYA22" s="662"/>
      <c r="GYB22" s="662"/>
      <c r="GYC22" s="662"/>
      <c r="GYD22" s="662"/>
      <c r="GYE22" s="662"/>
      <c r="GYF22" s="662"/>
      <c r="GYG22" s="662"/>
      <c r="GYH22" s="662"/>
      <c r="GYI22" s="662"/>
      <c r="GYJ22" s="662"/>
      <c r="GYK22" s="662"/>
      <c r="GYL22" s="662"/>
      <c r="GYM22" s="662"/>
      <c r="GYN22" s="662"/>
      <c r="GYO22" s="662"/>
      <c r="GYP22" s="662"/>
      <c r="GYQ22" s="662"/>
      <c r="GYR22" s="662"/>
      <c r="GYS22" s="662"/>
      <c r="GYT22" s="662"/>
      <c r="GYU22" s="662"/>
      <c r="GYV22" s="662"/>
      <c r="GYW22" s="662"/>
      <c r="GYX22" s="662"/>
      <c r="GYY22" s="662"/>
      <c r="GYZ22" s="662"/>
      <c r="GZA22" s="662"/>
      <c r="GZB22" s="662"/>
      <c r="GZC22" s="662"/>
      <c r="GZD22" s="662"/>
      <c r="GZE22" s="662"/>
      <c r="GZF22" s="662"/>
      <c r="GZG22" s="662"/>
      <c r="GZH22" s="662"/>
      <c r="GZI22" s="662"/>
      <c r="GZJ22" s="662"/>
      <c r="GZK22" s="662"/>
      <c r="GZL22" s="662"/>
      <c r="GZM22" s="662"/>
      <c r="GZN22" s="662"/>
      <c r="GZO22" s="662"/>
      <c r="GZP22" s="662"/>
      <c r="GZQ22" s="662"/>
      <c r="GZR22" s="662"/>
      <c r="GZS22" s="662"/>
      <c r="GZT22" s="662"/>
      <c r="GZU22" s="662"/>
      <c r="GZV22" s="662"/>
      <c r="GZW22" s="662"/>
      <c r="GZX22" s="662"/>
      <c r="GZY22" s="662"/>
      <c r="GZZ22" s="662"/>
      <c r="HAA22" s="662"/>
      <c r="HAB22" s="662"/>
      <c r="HAC22" s="662"/>
      <c r="HAD22" s="662"/>
      <c r="HAE22" s="662"/>
      <c r="HAF22" s="662"/>
      <c r="HAG22" s="662"/>
      <c r="HAH22" s="662"/>
      <c r="HAI22" s="662"/>
      <c r="HAJ22" s="662"/>
      <c r="HAK22" s="662"/>
      <c r="HAL22" s="662"/>
      <c r="HAM22" s="662"/>
      <c r="HAN22" s="662"/>
      <c r="HAO22" s="662"/>
      <c r="HAP22" s="662"/>
      <c r="HAQ22" s="662"/>
      <c r="HAR22" s="662"/>
      <c r="HAS22" s="662"/>
      <c r="HAT22" s="662"/>
      <c r="HAU22" s="662"/>
      <c r="HAV22" s="662"/>
      <c r="HAW22" s="662"/>
      <c r="HAX22" s="662"/>
      <c r="HAY22" s="662"/>
      <c r="HAZ22" s="662"/>
      <c r="HBA22" s="662"/>
      <c r="HBB22" s="662"/>
      <c r="HBC22" s="662"/>
      <c r="HBD22" s="662"/>
      <c r="HBE22" s="662"/>
      <c r="HBF22" s="662"/>
      <c r="HBG22" s="662"/>
      <c r="HBH22" s="662"/>
      <c r="HBI22" s="662"/>
      <c r="HBJ22" s="662"/>
      <c r="HBK22" s="662"/>
      <c r="HBL22" s="662"/>
      <c r="HBM22" s="662"/>
      <c r="HBN22" s="662"/>
      <c r="HBO22" s="662"/>
      <c r="HBP22" s="662"/>
      <c r="HBQ22" s="662"/>
      <c r="HBR22" s="662"/>
      <c r="HBS22" s="662"/>
      <c r="HBT22" s="662"/>
      <c r="HBU22" s="662"/>
      <c r="HBV22" s="662"/>
      <c r="HBW22" s="662"/>
      <c r="HBX22" s="662"/>
      <c r="HBY22" s="662"/>
      <c r="HBZ22" s="662"/>
      <c r="HCA22" s="662"/>
      <c r="HCB22" s="662"/>
      <c r="HCC22" s="662"/>
      <c r="HCD22" s="662"/>
      <c r="HCE22" s="662"/>
      <c r="HCF22" s="662"/>
      <c r="HCG22" s="662"/>
      <c r="HCH22" s="662"/>
      <c r="HCI22" s="662"/>
      <c r="HCJ22" s="662"/>
      <c r="HCK22" s="662"/>
      <c r="HCL22" s="662"/>
      <c r="HCM22" s="662"/>
      <c r="HCN22" s="662"/>
      <c r="HCO22" s="662"/>
      <c r="HCP22" s="662"/>
      <c r="HCQ22" s="662"/>
      <c r="HCR22" s="662"/>
      <c r="HCS22" s="662"/>
      <c r="HCT22" s="662"/>
      <c r="HCU22" s="662"/>
      <c r="HCV22" s="662"/>
      <c r="HCW22" s="662"/>
      <c r="HCX22" s="662"/>
      <c r="HCY22" s="662"/>
      <c r="HCZ22" s="662"/>
      <c r="HDA22" s="662"/>
      <c r="HDB22" s="662"/>
      <c r="HDC22" s="662"/>
      <c r="HDD22" s="662"/>
      <c r="HDE22" s="662"/>
      <c r="HDF22" s="662"/>
      <c r="HDG22" s="662"/>
      <c r="HDH22" s="662"/>
      <c r="HDI22" s="662"/>
      <c r="HDJ22" s="662"/>
      <c r="HDK22" s="662"/>
      <c r="HDL22" s="662"/>
      <c r="HDM22" s="662"/>
      <c r="HDN22" s="662"/>
      <c r="HDO22" s="662"/>
      <c r="HDP22" s="662"/>
      <c r="HDQ22" s="662"/>
      <c r="HDR22" s="662"/>
      <c r="HDS22" s="662"/>
      <c r="HDT22" s="662"/>
      <c r="HDU22" s="662"/>
      <c r="HDV22" s="662"/>
      <c r="HDW22" s="662"/>
      <c r="HDX22" s="662"/>
      <c r="HDY22" s="662"/>
      <c r="HDZ22" s="662"/>
      <c r="HEA22" s="662"/>
      <c r="HEB22" s="662"/>
      <c r="HEC22" s="662"/>
      <c r="HED22" s="662"/>
      <c r="HEE22" s="662"/>
      <c r="HEF22" s="662"/>
      <c r="HEG22" s="662"/>
      <c r="HEH22" s="662"/>
      <c r="HEI22" s="662"/>
      <c r="HEJ22" s="662"/>
      <c r="HEK22" s="662"/>
      <c r="HEL22" s="662"/>
      <c r="HEM22" s="662"/>
      <c r="HEN22" s="662"/>
      <c r="HEO22" s="662"/>
      <c r="HEP22" s="662"/>
      <c r="HEQ22" s="662"/>
      <c r="HER22" s="662"/>
      <c r="HES22" s="662"/>
      <c r="HET22" s="662"/>
      <c r="HEU22" s="662"/>
      <c r="HEV22" s="662"/>
      <c r="HEW22" s="662"/>
      <c r="HEX22" s="662"/>
      <c r="HEY22" s="662"/>
      <c r="HEZ22" s="662"/>
      <c r="HFA22" s="662"/>
      <c r="HFB22" s="662"/>
      <c r="HFC22" s="662"/>
      <c r="HFD22" s="662"/>
      <c r="HFE22" s="662"/>
      <c r="HFF22" s="662"/>
      <c r="HFG22" s="662"/>
      <c r="HFH22" s="662"/>
      <c r="HFI22" s="662"/>
      <c r="HFJ22" s="662"/>
      <c r="HFK22" s="662"/>
      <c r="HFL22" s="662"/>
      <c r="HFM22" s="662"/>
      <c r="HFN22" s="662"/>
      <c r="HFO22" s="662"/>
      <c r="HFP22" s="662"/>
      <c r="HFQ22" s="662"/>
      <c r="HFR22" s="662"/>
      <c r="HFS22" s="662"/>
      <c r="HFT22" s="662"/>
      <c r="HFU22" s="662"/>
      <c r="HFV22" s="662"/>
      <c r="HFW22" s="662"/>
      <c r="HFX22" s="662"/>
      <c r="HFY22" s="662"/>
      <c r="HFZ22" s="662"/>
      <c r="HGA22" s="662"/>
      <c r="HGB22" s="662"/>
      <c r="HGC22" s="662"/>
      <c r="HGD22" s="662"/>
      <c r="HGE22" s="662"/>
      <c r="HGF22" s="662"/>
      <c r="HGG22" s="662"/>
      <c r="HGH22" s="662"/>
      <c r="HGI22" s="662"/>
      <c r="HGJ22" s="662"/>
      <c r="HGK22" s="662"/>
      <c r="HGL22" s="662"/>
      <c r="HGM22" s="662"/>
      <c r="HGN22" s="662"/>
      <c r="HGO22" s="662"/>
      <c r="HGP22" s="662"/>
      <c r="HGQ22" s="662"/>
      <c r="HGR22" s="662"/>
      <c r="HGS22" s="662"/>
      <c r="HGT22" s="662"/>
      <c r="HGU22" s="662"/>
      <c r="HGV22" s="662"/>
      <c r="HGW22" s="662"/>
      <c r="HGX22" s="662"/>
      <c r="HGY22" s="662"/>
      <c r="HGZ22" s="662"/>
      <c r="HHA22" s="662"/>
      <c r="HHB22" s="662"/>
      <c r="HHC22" s="662"/>
      <c r="HHD22" s="662"/>
      <c r="HHE22" s="662"/>
      <c r="HHF22" s="662"/>
      <c r="HHG22" s="662"/>
      <c r="HHH22" s="662"/>
      <c r="HHI22" s="662"/>
      <c r="HHJ22" s="662"/>
      <c r="HHK22" s="662"/>
      <c r="HHL22" s="662"/>
      <c r="HHM22" s="662"/>
      <c r="HHN22" s="662"/>
      <c r="HHO22" s="662"/>
      <c r="HHP22" s="662"/>
      <c r="HHQ22" s="662"/>
      <c r="HHR22" s="662"/>
      <c r="HHS22" s="662"/>
      <c r="HHT22" s="662"/>
      <c r="HHU22" s="662"/>
      <c r="HHV22" s="662"/>
      <c r="HHW22" s="662"/>
      <c r="HHX22" s="662"/>
      <c r="HHY22" s="662"/>
      <c r="HHZ22" s="662"/>
      <c r="HIA22" s="662"/>
      <c r="HIB22" s="662"/>
      <c r="HIC22" s="662"/>
      <c r="HID22" s="662"/>
      <c r="HIE22" s="662"/>
      <c r="HIF22" s="662"/>
      <c r="HIG22" s="662"/>
      <c r="HIH22" s="662"/>
      <c r="HII22" s="662"/>
      <c r="HIJ22" s="662"/>
      <c r="HIK22" s="662"/>
      <c r="HIL22" s="662"/>
      <c r="HIM22" s="662"/>
      <c r="HIN22" s="662"/>
      <c r="HIO22" s="662"/>
      <c r="HIP22" s="662"/>
      <c r="HIQ22" s="662"/>
      <c r="HIR22" s="662"/>
      <c r="HIS22" s="662"/>
      <c r="HIT22" s="662"/>
      <c r="HIU22" s="662"/>
      <c r="HIV22" s="662"/>
      <c r="HIW22" s="662"/>
      <c r="HIX22" s="662"/>
      <c r="HIY22" s="662"/>
      <c r="HIZ22" s="662"/>
      <c r="HJA22" s="662"/>
      <c r="HJB22" s="662"/>
      <c r="HJC22" s="662"/>
      <c r="HJD22" s="662"/>
      <c r="HJE22" s="662"/>
      <c r="HJF22" s="662"/>
      <c r="HJG22" s="662"/>
      <c r="HJH22" s="662"/>
      <c r="HJI22" s="662"/>
      <c r="HJJ22" s="662"/>
      <c r="HJK22" s="662"/>
      <c r="HJL22" s="662"/>
      <c r="HJM22" s="662"/>
      <c r="HJN22" s="662"/>
      <c r="HJO22" s="662"/>
      <c r="HJP22" s="662"/>
      <c r="HJQ22" s="662"/>
      <c r="HJR22" s="662"/>
      <c r="HJS22" s="662"/>
      <c r="HJT22" s="662"/>
      <c r="HJU22" s="662"/>
      <c r="HJV22" s="662"/>
      <c r="HJW22" s="662"/>
      <c r="HJX22" s="662"/>
      <c r="HJY22" s="662"/>
      <c r="HJZ22" s="662"/>
      <c r="HKA22" s="662"/>
      <c r="HKB22" s="662"/>
      <c r="HKC22" s="662"/>
      <c r="HKD22" s="662"/>
      <c r="HKE22" s="662"/>
      <c r="HKF22" s="662"/>
      <c r="HKG22" s="662"/>
      <c r="HKH22" s="662"/>
      <c r="HKI22" s="662"/>
      <c r="HKJ22" s="662"/>
      <c r="HKK22" s="662"/>
      <c r="HKL22" s="662"/>
      <c r="HKM22" s="662"/>
      <c r="HKN22" s="662"/>
      <c r="HKO22" s="662"/>
      <c r="HKP22" s="662"/>
      <c r="HKQ22" s="662"/>
      <c r="HKR22" s="662"/>
      <c r="HKS22" s="662"/>
      <c r="HKT22" s="662"/>
      <c r="HKU22" s="662"/>
      <c r="HKV22" s="662"/>
      <c r="HKW22" s="662"/>
      <c r="HKX22" s="662"/>
      <c r="HKY22" s="662"/>
      <c r="HKZ22" s="662"/>
      <c r="HLA22" s="662"/>
      <c r="HLB22" s="662"/>
      <c r="HLC22" s="662"/>
      <c r="HLD22" s="662"/>
      <c r="HLE22" s="662"/>
      <c r="HLF22" s="662"/>
      <c r="HLG22" s="662"/>
      <c r="HLH22" s="662"/>
      <c r="HLI22" s="662"/>
      <c r="HLJ22" s="662"/>
      <c r="HLK22" s="662"/>
      <c r="HLL22" s="662"/>
      <c r="HLM22" s="662"/>
      <c r="HLN22" s="662"/>
      <c r="HLO22" s="662"/>
      <c r="HLP22" s="662"/>
      <c r="HLQ22" s="662"/>
      <c r="HLR22" s="662"/>
      <c r="HLS22" s="662"/>
      <c r="HLT22" s="662"/>
      <c r="HLU22" s="662"/>
      <c r="HLV22" s="662"/>
      <c r="HLW22" s="662"/>
      <c r="HLX22" s="662"/>
      <c r="HLY22" s="662"/>
      <c r="HLZ22" s="662"/>
      <c r="HMA22" s="662"/>
      <c r="HMB22" s="662"/>
      <c r="HMC22" s="662"/>
      <c r="HMD22" s="662"/>
      <c r="HME22" s="662"/>
      <c r="HMF22" s="662"/>
      <c r="HMG22" s="662"/>
      <c r="HMH22" s="662"/>
      <c r="HMI22" s="662"/>
      <c r="HMJ22" s="662"/>
      <c r="HMK22" s="662"/>
      <c r="HML22" s="662"/>
      <c r="HMM22" s="662"/>
      <c r="HMN22" s="662"/>
      <c r="HMO22" s="662"/>
      <c r="HMP22" s="662"/>
      <c r="HMQ22" s="662"/>
      <c r="HMR22" s="662"/>
      <c r="HMS22" s="662"/>
      <c r="HMT22" s="662"/>
      <c r="HMU22" s="662"/>
      <c r="HMV22" s="662"/>
      <c r="HMW22" s="662"/>
      <c r="HMX22" s="662"/>
      <c r="HMY22" s="662"/>
      <c r="HMZ22" s="662"/>
      <c r="HNA22" s="662"/>
      <c r="HNB22" s="662"/>
      <c r="HNC22" s="662"/>
      <c r="HND22" s="662"/>
      <c r="HNE22" s="662"/>
      <c r="HNF22" s="662"/>
      <c r="HNG22" s="662"/>
      <c r="HNH22" s="662"/>
      <c r="HNI22" s="662"/>
      <c r="HNJ22" s="662"/>
      <c r="HNK22" s="662"/>
      <c r="HNL22" s="662"/>
      <c r="HNM22" s="662"/>
      <c r="HNN22" s="662"/>
      <c r="HNO22" s="662"/>
      <c r="HNP22" s="662"/>
      <c r="HNQ22" s="662"/>
      <c r="HNR22" s="662"/>
      <c r="HNS22" s="662"/>
      <c r="HNT22" s="662"/>
      <c r="HNU22" s="662"/>
      <c r="HNV22" s="662"/>
      <c r="HNW22" s="662"/>
      <c r="HNX22" s="662"/>
      <c r="HNY22" s="662"/>
      <c r="HNZ22" s="662"/>
      <c r="HOA22" s="662"/>
      <c r="HOB22" s="662"/>
      <c r="HOC22" s="662"/>
      <c r="HOD22" s="662"/>
      <c r="HOE22" s="662"/>
      <c r="HOF22" s="662"/>
      <c r="HOG22" s="662"/>
      <c r="HOH22" s="662"/>
      <c r="HOI22" s="662"/>
      <c r="HOJ22" s="662"/>
      <c r="HOK22" s="662"/>
      <c r="HOL22" s="662"/>
      <c r="HOM22" s="662"/>
      <c r="HON22" s="662"/>
      <c r="HOO22" s="662"/>
      <c r="HOP22" s="662"/>
      <c r="HOQ22" s="662"/>
      <c r="HOR22" s="662"/>
      <c r="HOS22" s="662"/>
      <c r="HOT22" s="662"/>
      <c r="HOU22" s="662"/>
      <c r="HOV22" s="662"/>
      <c r="HOW22" s="662"/>
      <c r="HOX22" s="662"/>
      <c r="HOY22" s="662"/>
      <c r="HOZ22" s="662"/>
      <c r="HPA22" s="662"/>
      <c r="HPB22" s="662"/>
      <c r="HPC22" s="662"/>
      <c r="HPD22" s="662"/>
      <c r="HPE22" s="662"/>
      <c r="HPF22" s="662"/>
      <c r="HPG22" s="662"/>
      <c r="HPH22" s="662"/>
      <c r="HPI22" s="662"/>
      <c r="HPJ22" s="662"/>
      <c r="HPK22" s="662"/>
      <c r="HPL22" s="662"/>
      <c r="HPM22" s="662"/>
      <c r="HPN22" s="662"/>
      <c r="HPO22" s="662"/>
      <c r="HPP22" s="662"/>
      <c r="HPQ22" s="662"/>
      <c r="HPR22" s="662"/>
      <c r="HPS22" s="662"/>
      <c r="HPT22" s="662"/>
      <c r="HPU22" s="662"/>
      <c r="HPV22" s="662"/>
      <c r="HPW22" s="662"/>
      <c r="HPX22" s="662"/>
      <c r="HPY22" s="662"/>
      <c r="HPZ22" s="662"/>
      <c r="HQA22" s="662"/>
      <c r="HQB22" s="662"/>
      <c r="HQC22" s="662"/>
      <c r="HQD22" s="662"/>
      <c r="HQE22" s="662"/>
      <c r="HQF22" s="662"/>
      <c r="HQG22" s="662"/>
      <c r="HQH22" s="662"/>
      <c r="HQI22" s="662"/>
      <c r="HQJ22" s="662"/>
      <c r="HQK22" s="662"/>
      <c r="HQL22" s="662"/>
      <c r="HQM22" s="662"/>
      <c r="HQN22" s="662"/>
      <c r="HQO22" s="662"/>
      <c r="HQP22" s="662"/>
      <c r="HQQ22" s="662"/>
      <c r="HQR22" s="662"/>
      <c r="HQS22" s="662"/>
      <c r="HQT22" s="662"/>
      <c r="HQU22" s="662"/>
      <c r="HQV22" s="662"/>
      <c r="HQW22" s="662"/>
      <c r="HQX22" s="662"/>
      <c r="HQY22" s="662"/>
      <c r="HQZ22" s="662"/>
      <c r="HRA22" s="662"/>
      <c r="HRB22" s="662"/>
      <c r="HRC22" s="662"/>
      <c r="HRD22" s="662"/>
      <c r="HRE22" s="662"/>
      <c r="HRF22" s="662"/>
      <c r="HRG22" s="662"/>
      <c r="HRH22" s="662"/>
      <c r="HRI22" s="662"/>
      <c r="HRJ22" s="662"/>
      <c r="HRK22" s="662"/>
      <c r="HRL22" s="662"/>
      <c r="HRM22" s="662"/>
      <c r="HRN22" s="662"/>
      <c r="HRO22" s="662"/>
      <c r="HRP22" s="662"/>
      <c r="HRQ22" s="662"/>
      <c r="HRR22" s="662"/>
      <c r="HRS22" s="662"/>
      <c r="HRT22" s="662"/>
      <c r="HRU22" s="662"/>
      <c r="HRV22" s="662"/>
      <c r="HRW22" s="662"/>
      <c r="HRX22" s="662"/>
      <c r="HRY22" s="662"/>
      <c r="HRZ22" s="662"/>
      <c r="HSA22" s="662"/>
      <c r="HSB22" s="662"/>
      <c r="HSC22" s="662"/>
      <c r="HSD22" s="662"/>
      <c r="HSE22" s="662"/>
      <c r="HSF22" s="662"/>
      <c r="HSG22" s="662"/>
      <c r="HSH22" s="662"/>
      <c r="HSI22" s="662"/>
      <c r="HSJ22" s="662"/>
      <c r="HSK22" s="662"/>
      <c r="HSL22" s="662"/>
      <c r="HSM22" s="662"/>
      <c r="HSN22" s="662"/>
      <c r="HSO22" s="662"/>
      <c r="HSP22" s="662"/>
      <c r="HSQ22" s="662"/>
      <c r="HSR22" s="662"/>
      <c r="HSS22" s="662"/>
      <c r="HST22" s="662"/>
      <c r="HSU22" s="662"/>
      <c r="HSV22" s="662"/>
      <c r="HSW22" s="662"/>
      <c r="HSX22" s="662"/>
      <c r="HSY22" s="662"/>
      <c r="HSZ22" s="662"/>
      <c r="HTA22" s="662"/>
      <c r="HTB22" s="662"/>
      <c r="HTC22" s="662"/>
      <c r="HTD22" s="662"/>
      <c r="HTE22" s="662"/>
      <c r="HTF22" s="662"/>
      <c r="HTG22" s="662"/>
      <c r="HTH22" s="662"/>
      <c r="HTI22" s="662"/>
      <c r="HTJ22" s="662"/>
      <c r="HTK22" s="662"/>
      <c r="HTL22" s="662"/>
      <c r="HTM22" s="662"/>
      <c r="HTN22" s="662"/>
      <c r="HTO22" s="662"/>
      <c r="HTP22" s="662"/>
      <c r="HTQ22" s="662"/>
      <c r="HTR22" s="662"/>
      <c r="HTS22" s="662"/>
      <c r="HTT22" s="662"/>
      <c r="HTU22" s="662"/>
      <c r="HTV22" s="662"/>
      <c r="HTW22" s="662"/>
      <c r="HTX22" s="662"/>
      <c r="HTY22" s="662"/>
      <c r="HTZ22" s="662"/>
      <c r="HUA22" s="662"/>
      <c r="HUB22" s="662"/>
      <c r="HUC22" s="662"/>
      <c r="HUD22" s="662"/>
      <c r="HUE22" s="662"/>
      <c r="HUF22" s="662"/>
      <c r="HUG22" s="662"/>
      <c r="HUH22" s="662"/>
      <c r="HUI22" s="662"/>
      <c r="HUJ22" s="662"/>
      <c r="HUK22" s="662"/>
      <c r="HUL22" s="662"/>
      <c r="HUM22" s="662"/>
      <c r="HUN22" s="662"/>
      <c r="HUO22" s="662"/>
      <c r="HUP22" s="662"/>
      <c r="HUQ22" s="662"/>
      <c r="HUR22" s="662"/>
      <c r="HUS22" s="662"/>
      <c r="HUT22" s="662"/>
      <c r="HUU22" s="662"/>
      <c r="HUV22" s="662"/>
      <c r="HUW22" s="662"/>
      <c r="HUX22" s="662"/>
      <c r="HUY22" s="662"/>
      <c r="HUZ22" s="662"/>
      <c r="HVA22" s="662"/>
      <c r="HVB22" s="662"/>
      <c r="HVC22" s="662"/>
      <c r="HVD22" s="662"/>
      <c r="HVE22" s="662"/>
      <c r="HVF22" s="662"/>
      <c r="HVG22" s="662"/>
      <c r="HVH22" s="662"/>
      <c r="HVI22" s="662"/>
      <c r="HVJ22" s="662"/>
      <c r="HVK22" s="662"/>
      <c r="HVL22" s="662"/>
      <c r="HVM22" s="662"/>
      <c r="HVN22" s="662"/>
      <c r="HVO22" s="662"/>
      <c r="HVP22" s="662"/>
      <c r="HVQ22" s="662"/>
      <c r="HVR22" s="662"/>
      <c r="HVS22" s="662"/>
      <c r="HVT22" s="662"/>
      <c r="HVU22" s="662"/>
      <c r="HVV22" s="662"/>
      <c r="HVW22" s="662"/>
      <c r="HVX22" s="662"/>
      <c r="HVY22" s="662"/>
      <c r="HVZ22" s="662"/>
      <c r="HWA22" s="662"/>
      <c r="HWB22" s="662"/>
      <c r="HWC22" s="662"/>
      <c r="HWD22" s="662"/>
      <c r="HWE22" s="662"/>
      <c r="HWF22" s="662"/>
      <c r="HWG22" s="662"/>
      <c r="HWH22" s="662"/>
      <c r="HWI22" s="662"/>
      <c r="HWJ22" s="662"/>
      <c r="HWK22" s="662"/>
      <c r="HWL22" s="662"/>
      <c r="HWM22" s="662"/>
      <c r="HWN22" s="662"/>
      <c r="HWO22" s="662"/>
      <c r="HWP22" s="662"/>
      <c r="HWQ22" s="662"/>
      <c r="HWR22" s="662"/>
      <c r="HWS22" s="662"/>
      <c r="HWT22" s="662"/>
      <c r="HWU22" s="662"/>
      <c r="HWV22" s="662"/>
      <c r="HWW22" s="662"/>
      <c r="HWX22" s="662"/>
      <c r="HWY22" s="662"/>
      <c r="HWZ22" s="662"/>
      <c r="HXA22" s="662"/>
      <c r="HXB22" s="662"/>
      <c r="HXC22" s="662"/>
      <c r="HXD22" s="662"/>
      <c r="HXE22" s="662"/>
      <c r="HXF22" s="662"/>
      <c r="HXG22" s="662"/>
      <c r="HXH22" s="662"/>
      <c r="HXI22" s="662"/>
      <c r="HXJ22" s="662"/>
      <c r="HXK22" s="662"/>
      <c r="HXL22" s="662"/>
      <c r="HXM22" s="662"/>
      <c r="HXN22" s="662"/>
      <c r="HXO22" s="662"/>
      <c r="HXP22" s="662"/>
      <c r="HXQ22" s="662"/>
      <c r="HXR22" s="662"/>
      <c r="HXS22" s="662"/>
      <c r="HXT22" s="662"/>
      <c r="HXU22" s="662"/>
      <c r="HXV22" s="662"/>
      <c r="HXW22" s="662"/>
      <c r="HXX22" s="662"/>
      <c r="HXY22" s="662"/>
      <c r="HXZ22" s="662"/>
      <c r="HYA22" s="662"/>
      <c r="HYB22" s="662"/>
      <c r="HYC22" s="662"/>
      <c r="HYD22" s="662"/>
      <c r="HYE22" s="662"/>
      <c r="HYF22" s="662"/>
      <c r="HYG22" s="662"/>
      <c r="HYH22" s="662"/>
      <c r="HYI22" s="662"/>
      <c r="HYJ22" s="662"/>
      <c r="HYK22" s="662"/>
      <c r="HYL22" s="662"/>
      <c r="HYM22" s="662"/>
      <c r="HYN22" s="662"/>
      <c r="HYO22" s="662"/>
      <c r="HYP22" s="662"/>
      <c r="HYQ22" s="662"/>
      <c r="HYR22" s="662"/>
      <c r="HYS22" s="662"/>
      <c r="HYT22" s="662"/>
      <c r="HYU22" s="662"/>
      <c r="HYV22" s="662"/>
      <c r="HYW22" s="662"/>
      <c r="HYX22" s="662"/>
      <c r="HYY22" s="662"/>
      <c r="HYZ22" s="662"/>
      <c r="HZA22" s="662"/>
      <c r="HZB22" s="662"/>
      <c r="HZC22" s="662"/>
      <c r="HZD22" s="662"/>
      <c r="HZE22" s="662"/>
      <c r="HZF22" s="662"/>
      <c r="HZG22" s="662"/>
      <c r="HZH22" s="662"/>
      <c r="HZI22" s="662"/>
      <c r="HZJ22" s="662"/>
      <c r="HZK22" s="662"/>
      <c r="HZL22" s="662"/>
      <c r="HZM22" s="662"/>
      <c r="HZN22" s="662"/>
      <c r="HZO22" s="662"/>
      <c r="HZP22" s="662"/>
      <c r="HZQ22" s="662"/>
      <c r="HZR22" s="662"/>
      <c r="HZS22" s="662"/>
      <c r="HZT22" s="662"/>
      <c r="HZU22" s="662"/>
      <c r="HZV22" s="662"/>
      <c r="HZW22" s="662"/>
      <c r="HZX22" s="662"/>
      <c r="HZY22" s="662"/>
      <c r="HZZ22" s="662"/>
      <c r="IAA22" s="662"/>
      <c r="IAB22" s="662"/>
      <c r="IAC22" s="662"/>
      <c r="IAD22" s="662"/>
      <c r="IAE22" s="662"/>
      <c r="IAF22" s="662"/>
      <c r="IAG22" s="662"/>
      <c r="IAH22" s="662"/>
      <c r="IAI22" s="662"/>
      <c r="IAJ22" s="662"/>
      <c r="IAK22" s="662"/>
      <c r="IAL22" s="662"/>
      <c r="IAM22" s="662"/>
      <c r="IAN22" s="662"/>
      <c r="IAO22" s="662"/>
      <c r="IAP22" s="662"/>
      <c r="IAQ22" s="662"/>
      <c r="IAR22" s="662"/>
      <c r="IAS22" s="662"/>
      <c r="IAT22" s="662"/>
      <c r="IAU22" s="662"/>
      <c r="IAV22" s="662"/>
      <c r="IAW22" s="662"/>
      <c r="IAX22" s="662"/>
      <c r="IAY22" s="662"/>
      <c r="IAZ22" s="662"/>
      <c r="IBA22" s="662"/>
      <c r="IBB22" s="662"/>
      <c r="IBC22" s="662"/>
      <c r="IBD22" s="662"/>
      <c r="IBE22" s="662"/>
      <c r="IBF22" s="662"/>
      <c r="IBG22" s="662"/>
      <c r="IBH22" s="662"/>
      <c r="IBI22" s="662"/>
      <c r="IBJ22" s="662"/>
      <c r="IBK22" s="662"/>
      <c r="IBL22" s="662"/>
      <c r="IBM22" s="662"/>
      <c r="IBN22" s="662"/>
      <c r="IBO22" s="662"/>
      <c r="IBP22" s="662"/>
      <c r="IBQ22" s="662"/>
      <c r="IBR22" s="662"/>
      <c r="IBS22" s="662"/>
      <c r="IBT22" s="662"/>
      <c r="IBU22" s="662"/>
      <c r="IBV22" s="662"/>
      <c r="IBW22" s="662"/>
      <c r="IBX22" s="662"/>
      <c r="IBY22" s="662"/>
      <c r="IBZ22" s="662"/>
      <c r="ICA22" s="662"/>
      <c r="ICB22" s="662"/>
      <c r="ICC22" s="662"/>
      <c r="ICD22" s="662"/>
      <c r="ICE22" s="662"/>
      <c r="ICF22" s="662"/>
      <c r="ICG22" s="662"/>
      <c r="ICH22" s="662"/>
      <c r="ICI22" s="662"/>
      <c r="ICJ22" s="662"/>
      <c r="ICK22" s="662"/>
      <c r="ICL22" s="662"/>
      <c r="ICM22" s="662"/>
      <c r="ICN22" s="662"/>
      <c r="ICO22" s="662"/>
      <c r="ICP22" s="662"/>
      <c r="ICQ22" s="662"/>
      <c r="ICR22" s="662"/>
      <c r="ICS22" s="662"/>
      <c r="ICT22" s="662"/>
      <c r="ICU22" s="662"/>
      <c r="ICV22" s="662"/>
      <c r="ICW22" s="662"/>
      <c r="ICX22" s="662"/>
      <c r="ICY22" s="662"/>
      <c r="ICZ22" s="662"/>
      <c r="IDA22" s="662"/>
      <c r="IDB22" s="662"/>
      <c r="IDC22" s="662"/>
      <c r="IDD22" s="662"/>
      <c r="IDE22" s="662"/>
      <c r="IDF22" s="662"/>
      <c r="IDG22" s="662"/>
      <c r="IDH22" s="662"/>
      <c r="IDI22" s="662"/>
      <c r="IDJ22" s="662"/>
      <c r="IDK22" s="662"/>
      <c r="IDL22" s="662"/>
      <c r="IDM22" s="662"/>
      <c r="IDN22" s="662"/>
      <c r="IDO22" s="662"/>
      <c r="IDP22" s="662"/>
      <c r="IDQ22" s="662"/>
      <c r="IDR22" s="662"/>
      <c r="IDS22" s="662"/>
      <c r="IDT22" s="662"/>
      <c r="IDU22" s="662"/>
      <c r="IDV22" s="662"/>
      <c r="IDW22" s="662"/>
      <c r="IDX22" s="662"/>
      <c r="IDY22" s="662"/>
      <c r="IDZ22" s="662"/>
      <c r="IEA22" s="662"/>
      <c r="IEB22" s="662"/>
      <c r="IEC22" s="662"/>
      <c r="IED22" s="662"/>
      <c r="IEE22" s="662"/>
      <c r="IEF22" s="662"/>
      <c r="IEG22" s="662"/>
      <c r="IEH22" s="662"/>
      <c r="IEI22" s="662"/>
      <c r="IEJ22" s="662"/>
      <c r="IEK22" s="662"/>
      <c r="IEL22" s="662"/>
      <c r="IEM22" s="662"/>
      <c r="IEN22" s="662"/>
      <c r="IEO22" s="662"/>
      <c r="IEP22" s="662"/>
      <c r="IEQ22" s="662"/>
      <c r="IER22" s="662"/>
      <c r="IES22" s="662"/>
      <c r="IET22" s="662"/>
      <c r="IEU22" s="662"/>
      <c r="IEV22" s="662"/>
      <c r="IEW22" s="662"/>
      <c r="IEX22" s="662"/>
      <c r="IEY22" s="662"/>
      <c r="IEZ22" s="662"/>
      <c r="IFA22" s="662"/>
      <c r="IFB22" s="662"/>
      <c r="IFC22" s="662"/>
      <c r="IFD22" s="662"/>
      <c r="IFE22" s="662"/>
      <c r="IFF22" s="662"/>
      <c r="IFG22" s="662"/>
      <c r="IFH22" s="662"/>
      <c r="IFI22" s="662"/>
      <c r="IFJ22" s="662"/>
      <c r="IFK22" s="662"/>
      <c r="IFL22" s="662"/>
      <c r="IFM22" s="662"/>
      <c r="IFN22" s="662"/>
      <c r="IFO22" s="662"/>
      <c r="IFP22" s="662"/>
      <c r="IFQ22" s="662"/>
      <c r="IFR22" s="662"/>
      <c r="IFS22" s="662"/>
      <c r="IFT22" s="662"/>
      <c r="IFU22" s="662"/>
      <c r="IFV22" s="662"/>
      <c r="IFW22" s="662"/>
      <c r="IFX22" s="662"/>
      <c r="IFY22" s="662"/>
      <c r="IFZ22" s="662"/>
      <c r="IGA22" s="662"/>
      <c r="IGB22" s="662"/>
      <c r="IGC22" s="662"/>
      <c r="IGD22" s="662"/>
      <c r="IGE22" s="662"/>
      <c r="IGF22" s="662"/>
      <c r="IGG22" s="662"/>
      <c r="IGH22" s="662"/>
      <c r="IGI22" s="662"/>
      <c r="IGJ22" s="662"/>
      <c r="IGK22" s="662"/>
      <c r="IGL22" s="662"/>
      <c r="IGM22" s="662"/>
      <c r="IGN22" s="662"/>
      <c r="IGO22" s="662"/>
      <c r="IGP22" s="662"/>
      <c r="IGQ22" s="662"/>
      <c r="IGR22" s="662"/>
      <c r="IGS22" s="662"/>
      <c r="IGT22" s="662"/>
      <c r="IGU22" s="662"/>
      <c r="IGV22" s="662"/>
      <c r="IGW22" s="662"/>
      <c r="IGX22" s="662"/>
      <c r="IGY22" s="662"/>
      <c r="IGZ22" s="662"/>
      <c r="IHA22" s="662"/>
      <c r="IHB22" s="662"/>
      <c r="IHC22" s="662"/>
      <c r="IHD22" s="662"/>
      <c r="IHE22" s="662"/>
      <c r="IHF22" s="662"/>
      <c r="IHG22" s="662"/>
      <c r="IHH22" s="662"/>
      <c r="IHI22" s="662"/>
      <c r="IHJ22" s="662"/>
      <c r="IHK22" s="662"/>
      <c r="IHL22" s="662"/>
      <c r="IHM22" s="662"/>
      <c r="IHN22" s="662"/>
      <c r="IHO22" s="662"/>
      <c r="IHP22" s="662"/>
      <c r="IHQ22" s="662"/>
      <c r="IHR22" s="662"/>
      <c r="IHS22" s="662"/>
      <c r="IHT22" s="662"/>
      <c r="IHU22" s="662"/>
      <c r="IHV22" s="662"/>
      <c r="IHW22" s="662"/>
      <c r="IHX22" s="662"/>
      <c r="IHY22" s="662"/>
      <c r="IHZ22" s="662"/>
      <c r="IIA22" s="662"/>
      <c r="IIB22" s="662"/>
      <c r="IIC22" s="662"/>
      <c r="IID22" s="662"/>
      <c r="IIE22" s="662"/>
      <c r="IIF22" s="662"/>
      <c r="IIG22" s="662"/>
      <c r="IIH22" s="662"/>
      <c r="III22" s="662"/>
      <c r="IIJ22" s="662"/>
      <c r="IIK22" s="662"/>
      <c r="IIL22" s="662"/>
      <c r="IIM22" s="662"/>
      <c r="IIN22" s="662"/>
      <c r="IIO22" s="662"/>
      <c r="IIP22" s="662"/>
      <c r="IIQ22" s="662"/>
      <c r="IIR22" s="662"/>
      <c r="IIS22" s="662"/>
      <c r="IIT22" s="662"/>
      <c r="IIU22" s="662"/>
      <c r="IIV22" s="662"/>
      <c r="IIW22" s="662"/>
      <c r="IIX22" s="662"/>
      <c r="IIY22" s="662"/>
      <c r="IIZ22" s="662"/>
      <c r="IJA22" s="662"/>
      <c r="IJB22" s="662"/>
      <c r="IJC22" s="662"/>
      <c r="IJD22" s="662"/>
      <c r="IJE22" s="662"/>
      <c r="IJF22" s="662"/>
      <c r="IJG22" s="662"/>
      <c r="IJH22" s="662"/>
      <c r="IJI22" s="662"/>
      <c r="IJJ22" s="662"/>
      <c r="IJK22" s="662"/>
      <c r="IJL22" s="662"/>
      <c r="IJM22" s="662"/>
      <c r="IJN22" s="662"/>
      <c r="IJO22" s="662"/>
      <c r="IJP22" s="662"/>
      <c r="IJQ22" s="662"/>
      <c r="IJR22" s="662"/>
      <c r="IJS22" s="662"/>
      <c r="IJT22" s="662"/>
      <c r="IJU22" s="662"/>
      <c r="IJV22" s="662"/>
      <c r="IJW22" s="662"/>
      <c r="IJX22" s="662"/>
      <c r="IJY22" s="662"/>
      <c r="IJZ22" s="662"/>
      <c r="IKA22" s="662"/>
      <c r="IKB22" s="662"/>
      <c r="IKC22" s="662"/>
      <c r="IKD22" s="662"/>
      <c r="IKE22" s="662"/>
      <c r="IKF22" s="662"/>
      <c r="IKG22" s="662"/>
      <c r="IKH22" s="662"/>
      <c r="IKI22" s="662"/>
      <c r="IKJ22" s="662"/>
      <c r="IKK22" s="662"/>
      <c r="IKL22" s="662"/>
      <c r="IKM22" s="662"/>
      <c r="IKN22" s="662"/>
      <c r="IKO22" s="662"/>
      <c r="IKP22" s="662"/>
      <c r="IKQ22" s="662"/>
      <c r="IKR22" s="662"/>
      <c r="IKS22" s="662"/>
      <c r="IKT22" s="662"/>
      <c r="IKU22" s="662"/>
      <c r="IKV22" s="662"/>
      <c r="IKW22" s="662"/>
      <c r="IKX22" s="662"/>
      <c r="IKY22" s="662"/>
      <c r="IKZ22" s="662"/>
      <c r="ILA22" s="662"/>
      <c r="ILB22" s="662"/>
      <c r="ILC22" s="662"/>
      <c r="ILD22" s="662"/>
      <c r="ILE22" s="662"/>
      <c r="ILF22" s="662"/>
      <c r="ILG22" s="662"/>
      <c r="ILH22" s="662"/>
      <c r="ILI22" s="662"/>
      <c r="ILJ22" s="662"/>
      <c r="ILK22" s="662"/>
      <c r="ILL22" s="662"/>
      <c r="ILM22" s="662"/>
      <c r="ILN22" s="662"/>
      <c r="ILO22" s="662"/>
      <c r="ILP22" s="662"/>
      <c r="ILQ22" s="662"/>
      <c r="ILR22" s="662"/>
      <c r="ILS22" s="662"/>
      <c r="ILT22" s="662"/>
      <c r="ILU22" s="662"/>
      <c r="ILV22" s="662"/>
      <c r="ILW22" s="662"/>
      <c r="ILX22" s="662"/>
      <c r="ILY22" s="662"/>
      <c r="ILZ22" s="662"/>
      <c r="IMA22" s="662"/>
      <c r="IMB22" s="662"/>
      <c r="IMC22" s="662"/>
      <c r="IMD22" s="662"/>
      <c r="IME22" s="662"/>
      <c r="IMF22" s="662"/>
      <c r="IMG22" s="662"/>
      <c r="IMH22" s="662"/>
      <c r="IMI22" s="662"/>
      <c r="IMJ22" s="662"/>
      <c r="IMK22" s="662"/>
      <c r="IML22" s="662"/>
      <c r="IMM22" s="662"/>
      <c r="IMN22" s="662"/>
      <c r="IMO22" s="662"/>
      <c r="IMP22" s="662"/>
      <c r="IMQ22" s="662"/>
      <c r="IMR22" s="662"/>
      <c r="IMS22" s="662"/>
      <c r="IMT22" s="662"/>
      <c r="IMU22" s="662"/>
      <c r="IMV22" s="662"/>
      <c r="IMW22" s="662"/>
      <c r="IMX22" s="662"/>
      <c r="IMY22" s="662"/>
      <c r="IMZ22" s="662"/>
      <c r="INA22" s="662"/>
      <c r="INB22" s="662"/>
      <c r="INC22" s="662"/>
      <c r="IND22" s="662"/>
      <c r="INE22" s="662"/>
      <c r="INF22" s="662"/>
      <c r="ING22" s="662"/>
      <c r="INH22" s="662"/>
      <c r="INI22" s="662"/>
      <c r="INJ22" s="662"/>
      <c r="INK22" s="662"/>
      <c r="INL22" s="662"/>
      <c r="INM22" s="662"/>
      <c r="INN22" s="662"/>
      <c r="INO22" s="662"/>
      <c r="INP22" s="662"/>
      <c r="INQ22" s="662"/>
      <c r="INR22" s="662"/>
      <c r="INS22" s="662"/>
      <c r="INT22" s="662"/>
      <c r="INU22" s="662"/>
      <c r="INV22" s="662"/>
      <c r="INW22" s="662"/>
      <c r="INX22" s="662"/>
      <c r="INY22" s="662"/>
      <c r="INZ22" s="662"/>
      <c r="IOA22" s="662"/>
      <c r="IOB22" s="662"/>
      <c r="IOC22" s="662"/>
      <c r="IOD22" s="662"/>
      <c r="IOE22" s="662"/>
      <c r="IOF22" s="662"/>
      <c r="IOG22" s="662"/>
      <c r="IOH22" s="662"/>
      <c r="IOI22" s="662"/>
      <c r="IOJ22" s="662"/>
      <c r="IOK22" s="662"/>
      <c r="IOL22" s="662"/>
      <c r="IOM22" s="662"/>
      <c r="ION22" s="662"/>
      <c r="IOO22" s="662"/>
      <c r="IOP22" s="662"/>
      <c r="IOQ22" s="662"/>
      <c r="IOR22" s="662"/>
      <c r="IOS22" s="662"/>
      <c r="IOT22" s="662"/>
      <c r="IOU22" s="662"/>
      <c r="IOV22" s="662"/>
      <c r="IOW22" s="662"/>
      <c r="IOX22" s="662"/>
      <c r="IOY22" s="662"/>
      <c r="IOZ22" s="662"/>
      <c r="IPA22" s="662"/>
      <c r="IPB22" s="662"/>
      <c r="IPC22" s="662"/>
      <c r="IPD22" s="662"/>
      <c r="IPE22" s="662"/>
      <c r="IPF22" s="662"/>
      <c r="IPG22" s="662"/>
      <c r="IPH22" s="662"/>
      <c r="IPI22" s="662"/>
      <c r="IPJ22" s="662"/>
      <c r="IPK22" s="662"/>
      <c r="IPL22" s="662"/>
      <c r="IPM22" s="662"/>
      <c r="IPN22" s="662"/>
      <c r="IPO22" s="662"/>
      <c r="IPP22" s="662"/>
      <c r="IPQ22" s="662"/>
      <c r="IPR22" s="662"/>
      <c r="IPS22" s="662"/>
      <c r="IPT22" s="662"/>
      <c r="IPU22" s="662"/>
      <c r="IPV22" s="662"/>
      <c r="IPW22" s="662"/>
      <c r="IPX22" s="662"/>
      <c r="IPY22" s="662"/>
      <c r="IPZ22" s="662"/>
      <c r="IQA22" s="662"/>
      <c r="IQB22" s="662"/>
      <c r="IQC22" s="662"/>
      <c r="IQD22" s="662"/>
      <c r="IQE22" s="662"/>
      <c r="IQF22" s="662"/>
      <c r="IQG22" s="662"/>
      <c r="IQH22" s="662"/>
      <c r="IQI22" s="662"/>
      <c r="IQJ22" s="662"/>
      <c r="IQK22" s="662"/>
      <c r="IQL22" s="662"/>
      <c r="IQM22" s="662"/>
      <c r="IQN22" s="662"/>
      <c r="IQO22" s="662"/>
      <c r="IQP22" s="662"/>
      <c r="IQQ22" s="662"/>
      <c r="IQR22" s="662"/>
      <c r="IQS22" s="662"/>
      <c r="IQT22" s="662"/>
      <c r="IQU22" s="662"/>
      <c r="IQV22" s="662"/>
      <c r="IQW22" s="662"/>
      <c r="IQX22" s="662"/>
      <c r="IQY22" s="662"/>
      <c r="IQZ22" s="662"/>
      <c r="IRA22" s="662"/>
      <c r="IRB22" s="662"/>
      <c r="IRC22" s="662"/>
      <c r="IRD22" s="662"/>
      <c r="IRE22" s="662"/>
      <c r="IRF22" s="662"/>
      <c r="IRG22" s="662"/>
      <c r="IRH22" s="662"/>
      <c r="IRI22" s="662"/>
      <c r="IRJ22" s="662"/>
      <c r="IRK22" s="662"/>
      <c r="IRL22" s="662"/>
      <c r="IRM22" s="662"/>
      <c r="IRN22" s="662"/>
      <c r="IRO22" s="662"/>
      <c r="IRP22" s="662"/>
      <c r="IRQ22" s="662"/>
      <c r="IRR22" s="662"/>
      <c r="IRS22" s="662"/>
      <c r="IRT22" s="662"/>
      <c r="IRU22" s="662"/>
      <c r="IRV22" s="662"/>
      <c r="IRW22" s="662"/>
      <c r="IRX22" s="662"/>
      <c r="IRY22" s="662"/>
      <c r="IRZ22" s="662"/>
      <c r="ISA22" s="662"/>
      <c r="ISB22" s="662"/>
      <c r="ISC22" s="662"/>
      <c r="ISD22" s="662"/>
      <c r="ISE22" s="662"/>
      <c r="ISF22" s="662"/>
      <c r="ISG22" s="662"/>
      <c r="ISH22" s="662"/>
      <c r="ISI22" s="662"/>
      <c r="ISJ22" s="662"/>
      <c r="ISK22" s="662"/>
      <c r="ISL22" s="662"/>
      <c r="ISM22" s="662"/>
      <c r="ISN22" s="662"/>
      <c r="ISO22" s="662"/>
      <c r="ISP22" s="662"/>
      <c r="ISQ22" s="662"/>
      <c r="ISR22" s="662"/>
      <c r="ISS22" s="662"/>
      <c r="IST22" s="662"/>
      <c r="ISU22" s="662"/>
      <c r="ISV22" s="662"/>
      <c r="ISW22" s="662"/>
      <c r="ISX22" s="662"/>
      <c r="ISY22" s="662"/>
      <c r="ISZ22" s="662"/>
      <c r="ITA22" s="662"/>
      <c r="ITB22" s="662"/>
      <c r="ITC22" s="662"/>
      <c r="ITD22" s="662"/>
      <c r="ITE22" s="662"/>
      <c r="ITF22" s="662"/>
      <c r="ITG22" s="662"/>
      <c r="ITH22" s="662"/>
      <c r="ITI22" s="662"/>
      <c r="ITJ22" s="662"/>
      <c r="ITK22" s="662"/>
      <c r="ITL22" s="662"/>
      <c r="ITM22" s="662"/>
      <c r="ITN22" s="662"/>
      <c r="ITO22" s="662"/>
      <c r="ITP22" s="662"/>
      <c r="ITQ22" s="662"/>
      <c r="ITR22" s="662"/>
      <c r="ITS22" s="662"/>
      <c r="ITT22" s="662"/>
      <c r="ITU22" s="662"/>
      <c r="ITV22" s="662"/>
      <c r="ITW22" s="662"/>
      <c r="ITX22" s="662"/>
      <c r="ITY22" s="662"/>
      <c r="ITZ22" s="662"/>
      <c r="IUA22" s="662"/>
      <c r="IUB22" s="662"/>
      <c r="IUC22" s="662"/>
      <c r="IUD22" s="662"/>
      <c r="IUE22" s="662"/>
      <c r="IUF22" s="662"/>
      <c r="IUG22" s="662"/>
      <c r="IUH22" s="662"/>
      <c r="IUI22" s="662"/>
      <c r="IUJ22" s="662"/>
      <c r="IUK22" s="662"/>
      <c r="IUL22" s="662"/>
      <c r="IUM22" s="662"/>
      <c r="IUN22" s="662"/>
      <c r="IUO22" s="662"/>
      <c r="IUP22" s="662"/>
      <c r="IUQ22" s="662"/>
      <c r="IUR22" s="662"/>
      <c r="IUS22" s="662"/>
      <c r="IUT22" s="662"/>
      <c r="IUU22" s="662"/>
      <c r="IUV22" s="662"/>
      <c r="IUW22" s="662"/>
      <c r="IUX22" s="662"/>
      <c r="IUY22" s="662"/>
      <c r="IUZ22" s="662"/>
      <c r="IVA22" s="662"/>
      <c r="IVB22" s="662"/>
      <c r="IVC22" s="662"/>
      <c r="IVD22" s="662"/>
      <c r="IVE22" s="662"/>
      <c r="IVF22" s="662"/>
      <c r="IVG22" s="662"/>
      <c r="IVH22" s="662"/>
      <c r="IVI22" s="662"/>
      <c r="IVJ22" s="662"/>
      <c r="IVK22" s="662"/>
      <c r="IVL22" s="662"/>
      <c r="IVM22" s="662"/>
      <c r="IVN22" s="662"/>
      <c r="IVO22" s="662"/>
      <c r="IVP22" s="662"/>
      <c r="IVQ22" s="662"/>
      <c r="IVR22" s="662"/>
      <c r="IVS22" s="662"/>
      <c r="IVT22" s="662"/>
      <c r="IVU22" s="662"/>
      <c r="IVV22" s="662"/>
      <c r="IVW22" s="662"/>
      <c r="IVX22" s="662"/>
      <c r="IVY22" s="662"/>
      <c r="IVZ22" s="662"/>
      <c r="IWA22" s="662"/>
      <c r="IWB22" s="662"/>
      <c r="IWC22" s="662"/>
      <c r="IWD22" s="662"/>
      <c r="IWE22" s="662"/>
      <c r="IWF22" s="662"/>
      <c r="IWG22" s="662"/>
      <c r="IWH22" s="662"/>
      <c r="IWI22" s="662"/>
      <c r="IWJ22" s="662"/>
      <c r="IWK22" s="662"/>
      <c r="IWL22" s="662"/>
      <c r="IWM22" s="662"/>
      <c r="IWN22" s="662"/>
      <c r="IWO22" s="662"/>
      <c r="IWP22" s="662"/>
      <c r="IWQ22" s="662"/>
      <c r="IWR22" s="662"/>
      <c r="IWS22" s="662"/>
      <c r="IWT22" s="662"/>
      <c r="IWU22" s="662"/>
      <c r="IWV22" s="662"/>
      <c r="IWW22" s="662"/>
      <c r="IWX22" s="662"/>
      <c r="IWY22" s="662"/>
      <c r="IWZ22" s="662"/>
      <c r="IXA22" s="662"/>
      <c r="IXB22" s="662"/>
      <c r="IXC22" s="662"/>
      <c r="IXD22" s="662"/>
      <c r="IXE22" s="662"/>
      <c r="IXF22" s="662"/>
      <c r="IXG22" s="662"/>
      <c r="IXH22" s="662"/>
      <c r="IXI22" s="662"/>
      <c r="IXJ22" s="662"/>
      <c r="IXK22" s="662"/>
      <c r="IXL22" s="662"/>
      <c r="IXM22" s="662"/>
      <c r="IXN22" s="662"/>
      <c r="IXO22" s="662"/>
      <c r="IXP22" s="662"/>
      <c r="IXQ22" s="662"/>
      <c r="IXR22" s="662"/>
      <c r="IXS22" s="662"/>
      <c r="IXT22" s="662"/>
      <c r="IXU22" s="662"/>
      <c r="IXV22" s="662"/>
      <c r="IXW22" s="662"/>
      <c r="IXX22" s="662"/>
      <c r="IXY22" s="662"/>
      <c r="IXZ22" s="662"/>
      <c r="IYA22" s="662"/>
      <c r="IYB22" s="662"/>
      <c r="IYC22" s="662"/>
      <c r="IYD22" s="662"/>
      <c r="IYE22" s="662"/>
      <c r="IYF22" s="662"/>
      <c r="IYG22" s="662"/>
      <c r="IYH22" s="662"/>
      <c r="IYI22" s="662"/>
      <c r="IYJ22" s="662"/>
      <c r="IYK22" s="662"/>
      <c r="IYL22" s="662"/>
      <c r="IYM22" s="662"/>
      <c r="IYN22" s="662"/>
      <c r="IYO22" s="662"/>
      <c r="IYP22" s="662"/>
      <c r="IYQ22" s="662"/>
      <c r="IYR22" s="662"/>
      <c r="IYS22" s="662"/>
      <c r="IYT22" s="662"/>
      <c r="IYU22" s="662"/>
      <c r="IYV22" s="662"/>
      <c r="IYW22" s="662"/>
      <c r="IYX22" s="662"/>
      <c r="IYY22" s="662"/>
      <c r="IYZ22" s="662"/>
      <c r="IZA22" s="662"/>
      <c r="IZB22" s="662"/>
      <c r="IZC22" s="662"/>
      <c r="IZD22" s="662"/>
      <c r="IZE22" s="662"/>
      <c r="IZF22" s="662"/>
      <c r="IZG22" s="662"/>
      <c r="IZH22" s="662"/>
      <c r="IZI22" s="662"/>
      <c r="IZJ22" s="662"/>
      <c r="IZK22" s="662"/>
      <c r="IZL22" s="662"/>
      <c r="IZM22" s="662"/>
      <c r="IZN22" s="662"/>
      <c r="IZO22" s="662"/>
      <c r="IZP22" s="662"/>
      <c r="IZQ22" s="662"/>
      <c r="IZR22" s="662"/>
      <c r="IZS22" s="662"/>
      <c r="IZT22" s="662"/>
      <c r="IZU22" s="662"/>
      <c r="IZV22" s="662"/>
      <c r="IZW22" s="662"/>
      <c r="IZX22" s="662"/>
      <c r="IZY22" s="662"/>
      <c r="IZZ22" s="662"/>
      <c r="JAA22" s="662"/>
      <c r="JAB22" s="662"/>
      <c r="JAC22" s="662"/>
      <c r="JAD22" s="662"/>
      <c r="JAE22" s="662"/>
      <c r="JAF22" s="662"/>
      <c r="JAG22" s="662"/>
      <c r="JAH22" s="662"/>
      <c r="JAI22" s="662"/>
      <c r="JAJ22" s="662"/>
      <c r="JAK22" s="662"/>
      <c r="JAL22" s="662"/>
      <c r="JAM22" s="662"/>
      <c r="JAN22" s="662"/>
      <c r="JAO22" s="662"/>
      <c r="JAP22" s="662"/>
      <c r="JAQ22" s="662"/>
      <c r="JAR22" s="662"/>
      <c r="JAS22" s="662"/>
      <c r="JAT22" s="662"/>
      <c r="JAU22" s="662"/>
      <c r="JAV22" s="662"/>
      <c r="JAW22" s="662"/>
      <c r="JAX22" s="662"/>
      <c r="JAY22" s="662"/>
      <c r="JAZ22" s="662"/>
      <c r="JBA22" s="662"/>
      <c r="JBB22" s="662"/>
      <c r="JBC22" s="662"/>
      <c r="JBD22" s="662"/>
      <c r="JBE22" s="662"/>
      <c r="JBF22" s="662"/>
      <c r="JBG22" s="662"/>
      <c r="JBH22" s="662"/>
      <c r="JBI22" s="662"/>
      <c r="JBJ22" s="662"/>
      <c r="JBK22" s="662"/>
      <c r="JBL22" s="662"/>
      <c r="JBM22" s="662"/>
      <c r="JBN22" s="662"/>
      <c r="JBO22" s="662"/>
      <c r="JBP22" s="662"/>
      <c r="JBQ22" s="662"/>
      <c r="JBR22" s="662"/>
      <c r="JBS22" s="662"/>
      <c r="JBT22" s="662"/>
      <c r="JBU22" s="662"/>
      <c r="JBV22" s="662"/>
      <c r="JBW22" s="662"/>
      <c r="JBX22" s="662"/>
      <c r="JBY22" s="662"/>
      <c r="JBZ22" s="662"/>
      <c r="JCA22" s="662"/>
      <c r="JCB22" s="662"/>
      <c r="JCC22" s="662"/>
      <c r="JCD22" s="662"/>
      <c r="JCE22" s="662"/>
      <c r="JCF22" s="662"/>
      <c r="JCG22" s="662"/>
      <c r="JCH22" s="662"/>
      <c r="JCI22" s="662"/>
      <c r="JCJ22" s="662"/>
      <c r="JCK22" s="662"/>
      <c r="JCL22" s="662"/>
      <c r="JCM22" s="662"/>
      <c r="JCN22" s="662"/>
      <c r="JCO22" s="662"/>
      <c r="JCP22" s="662"/>
      <c r="JCQ22" s="662"/>
      <c r="JCR22" s="662"/>
      <c r="JCS22" s="662"/>
      <c r="JCT22" s="662"/>
      <c r="JCU22" s="662"/>
      <c r="JCV22" s="662"/>
      <c r="JCW22" s="662"/>
      <c r="JCX22" s="662"/>
      <c r="JCY22" s="662"/>
      <c r="JCZ22" s="662"/>
      <c r="JDA22" s="662"/>
      <c r="JDB22" s="662"/>
      <c r="JDC22" s="662"/>
      <c r="JDD22" s="662"/>
      <c r="JDE22" s="662"/>
      <c r="JDF22" s="662"/>
      <c r="JDG22" s="662"/>
      <c r="JDH22" s="662"/>
      <c r="JDI22" s="662"/>
      <c r="JDJ22" s="662"/>
      <c r="JDK22" s="662"/>
      <c r="JDL22" s="662"/>
      <c r="JDM22" s="662"/>
      <c r="JDN22" s="662"/>
      <c r="JDO22" s="662"/>
      <c r="JDP22" s="662"/>
      <c r="JDQ22" s="662"/>
      <c r="JDR22" s="662"/>
      <c r="JDS22" s="662"/>
      <c r="JDT22" s="662"/>
      <c r="JDU22" s="662"/>
      <c r="JDV22" s="662"/>
      <c r="JDW22" s="662"/>
      <c r="JDX22" s="662"/>
      <c r="JDY22" s="662"/>
      <c r="JDZ22" s="662"/>
      <c r="JEA22" s="662"/>
      <c r="JEB22" s="662"/>
      <c r="JEC22" s="662"/>
      <c r="JED22" s="662"/>
      <c r="JEE22" s="662"/>
      <c r="JEF22" s="662"/>
      <c r="JEG22" s="662"/>
      <c r="JEH22" s="662"/>
      <c r="JEI22" s="662"/>
      <c r="JEJ22" s="662"/>
      <c r="JEK22" s="662"/>
      <c r="JEL22" s="662"/>
      <c r="JEM22" s="662"/>
      <c r="JEN22" s="662"/>
      <c r="JEO22" s="662"/>
      <c r="JEP22" s="662"/>
      <c r="JEQ22" s="662"/>
      <c r="JER22" s="662"/>
      <c r="JES22" s="662"/>
      <c r="JET22" s="662"/>
      <c r="JEU22" s="662"/>
      <c r="JEV22" s="662"/>
      <c r="JEW22" s="662"/>
      <c r="JEX22" s="662"/>
      <c r="JEY22" s="662"/>
      <c r="JEZ22" s="662"/>
      <c r="JFA22" s="662"/>
      <c r="JFB22" s="662"/>
      <c r="JFC22" s="662"/>
      <c r="JFD22" s="662"/>
      <c r="JFE22" s="662"/>
      <c r="JFF22" s="662"/>
      <c r="JFG22" s="662"/>
      <c r="JFH22" s="662"/>
      <c r="JFI22" s="662"/>
      <c r="JFJ22" s="662"/>
      <c r="JFK22" s="662"/>
      <c r="JFL22" s="662"/>
      <c r="JFM22" s="662"/>
      <c r="JFN22" s="662"/>
      <c r="JFO22" s="662"/>
      <c r="JFP22" s="662"/>
      <c r="JFQ22" s="662"/>
      <c r="JFR22" s="662"/>
      <c r="JFS22" s="662"/>
      <c r="JFT22" s="662"/>
      <c r="JFU22" s="662"/>
      <c r="JFV22" s="662"/>
      <c r="JFW22" s="662"/>
      <c r="JFX22" s="662"/>
      <c r="JFY22" s="662"/>
      <c r="JFZ22" s="662"/>
      <c r="JGA22" s="662"/>
      <c r="JGB22" s="662"/>
      <c r="JGC22" s="662"/>
      <c r="JGD22" s="662"/>
      <c r="JGE22" s="662"/>
      <c r="JGF22" s="662"/>
      <c r="JGG22" s="662"/>
      <c r="JGH22" s="662"/>
      <c r="JGI22" s="662"/>
      <c r="JGJ22" s="662"/>
      <c r="JGK22" s="662"/>
      <c r="JGL22" s="662"/>
      <c r="JGM22" s="662"/>
      <c r="JGN22" s="662"/>
      <c r="JGO22" s="662"/>
      <c r="JGP22" s="662"/>
      <c r="JGQ22" s="662"/>
      <c r="JGR22" s="662"/>
      <c r="JGS22" s="662"/>
      <c r="JGT22" s="662"/>
      <c r="JGU22" s="662"/>
      <c r="JGV22" s="662"/>
      <c r="JGW22" s="662"/>
      <c r="JGX22" s="662"/>
      <c r="JGY22" s="662"/>
      <c r="JGZ22" s="662"/>
      <c r="JHA22" s="662"/>
      <c r="JHB22" s="662"/>
      <c r="JHC22" s="662"/>
      <c r="JHD22" s="662"/>
      <c r="JHE22" s="662"/>
      <c r="JHF22" s="662"/>
      <c r="JHG22" s="662"/>
      <c r="JHH22" s="662"/>
      <c r="JHI22" s="662"/>
      <c r="JHJ22" s="662"/>
      <c r="JHK22" s="662"/>
      <c r="JHL22" s="662"/>
      <c r="JHM22" s="662"/>
      <c r="JHN22" s="662"/>
      <c r="JHO22" s="662"/>
      <c r="JHP22" s="662"/>
      <c r="JHQ22" s="662"/>
      <c r="JHR22" s="662"/>
      <c r="JHS22" s="662"/>
      <c r="JHT22" s="662"/>
      <c r="JHU22" s="662"/>
      <c r="JHV22" s="662"/>
      <c r="JHW22" s="662"/>
      <c r="JHX22" s="662"/>
      <c r="JHY22" s="662"/>
      <c r="JHZ22" s="662"/>
      <c r="JIA22" s="662"/>
      <c r="JIB22" s="662"/>
      <c r="JIC22" s="662"/>
      <c r="JID22" s="662"/>
      <c r="JIE22" s="662"/>
      <c r="JIF22" s="662"/>
      <c r="JIG22" s="662"/>
      <c r="JIH22" s="662"/>
      <c r="JII22" s="662"/>
      <c r="JIJ22" s="662"/>
      <c r="JIK22" s="662"/>
      <c r="JIL22" s="662"/>
      <c r="JIM22" s="662"/>
      <c r="JIN22" s="662"/>
      <c r="JIO22" s="662"/>
      <c r="JIP22" s="662"/>
      <c r="JIQ22" s="662"/>
      <c r="JIR22" s="662"/>
      <c r="JIS22" s="662"/>
      <c r="JIT22" s="662"/>
      <c r="JIU22" s="662"/>
      <c r="JIV22" s="662"/>
      <c r="JIW22" s="662"/>
      <c r="JIX22" s="662"/>
      <c r="JIY22" s="662"/>
      <c r="JIZ22" s="662"/>
      <c r="JJA22" s="662"/>
      <c r="JJB22" s="662"/>
      <c r="JJC22" s="662"/>
      <c r="JJD22" s="662"/>
      <c r="JJE22" s="662"/>
      <c r="JJF22" s="662"/>
      <c r="JJG22" s="662"/>
      <c r="JJH22" s="662"/>
      <c r="JJI22" s="662"/>
      <c r="JJJ22" s="662"/>
      <c r="JJK22" s="662"/>
      <c r="JJL22" s="662"/>
      <c r="JJM22" s="662"/>
      <c r="JJN22" s="662"/>
      <c r="JJO22" s="662"/>
      <c r="JJP22" s="662"/>
      <c r="JJQ22" s="662"/>
      <c r="JJR22" s="662"/>
      <c r="JJS22" s="662"/>
      <c r="JJT22" s="662"/>
      <c r="JJU22" s="662"/>
      <c r="JJV22" s="662"/>
      <c r="JJW22" s="662"/>
      <c r="JJX22" s="662"/>
      <c r="JJY22" s="662"/>
      <c r="JJZ22" s="662"/>
      <c r="JKA22" s="662"/>
      <c r="JKB22" s="662"/>
      <c r="JKC22" s="662"/>
      <c r="JKD22" s="662"/>
      <c r="JKE22" s="662"/>
      <c r="JKF22" s="662"/>
      <c r="JKG22" s="662"/>
      <c r="JKH22" s="662"/>
      <c r="JKI22" s="662"/>
      <c r="JKJ22" s="662"/>
      <c r="JKK22" s="662"/>
      <c r="JKL22" s="662"/>
      <c r="JKM22" s="662"/>
      <c r="JKN22" s="662"/>
      <c r="JKO22" s="662"/>
      <c r="JKP22" s="662"/>
      <c r="JKQ22" s="662"/>
      <c r="JKR22" s="662"/>
      <c r="JKS22" s="662"/>
      <c r="JKT22" s="662"/>
      <c r="JKU22" s="662"/>
      <c r="JKV22" s="662"/>
      <c r="JKW22" s="662"/>
      <c r="JKX22" s="662"/>
      <c r="JKY22" s="662"/>
      <c r="JKZ22" s="662"/>
      <c r="JLA22" s="662"/>
      <c r="JLB22" s="662"/>
      <c r="JLC22" s="662"/>
      <c r="JLD22" s="662"/>
      <c r="JLE22" s="662"/>
      <c r="JLF22" s="662"/>
      <c r="JLG22" s="662"/>
      <c r="JLH22" s="662"/>
      <c r="JLI22" s="662"/>
      <c r="JLJ22" s="662"/>
      <c r="JLK22" s="662"/>
      <c r="JLL22" s="662"/>
      <c r="JLM22" s="662"/>
      <c r="JLN22" s="662"/>
      <c r="JLO22" s="662"/>
      <c r="JLP22" s="662"/>
      <c r="JLQ22" s="662"/>
      <c r="JLR22" s="662"/>
      <c r="JLS22" s="662"/>
      <c r="JLT22" s="662"/>
      <c r="JLU22" s="662"/>
      <c r="JLV22" s="662"/>
      <c r="JLW22" s="662"/>
      <c r="JLX22" s="662"/>
      <c r="JLY22" s="662"/>
      <c r="JLZ22" s="662"/>
      <c r="JMA22" s="662"/>
      <c r="JMB22" s="662"/>
      <c r="JMC22" s="662"/>
      <c r="JMD22" s="662"/>
      <c r="JME22" s="662"/>
      <c r="JMF22" s="662"/>
      <c r="JMG22" s="662"/>
      <c r="JMH22" s="662"/>
      <c r="JMI22" s="662"/>
      <c r="JMJ22" s="662"/>
      <c r="JMK22" s="662"/>
      <c r="JML22" s="662"/>
      <c r="JMM22" s="662"/>
      <c r="JMN22" s="662"/>
      <c r="JMO22" s="662"/>
      <c r="JMP22" s="662"/>
      <c r="JMQ22" s="662"/>
      <c r="JMR22" s="662"/>
      <c r="JMS22" s="662"/>
      <c r="JMT22" s="662"/>
      <c r="JMU22" s="662"/>
      <c r="JMV22" s="662"/>
      <c r="JMW22" s="662"/>
      <c r="JMX22" s="662"/>
      <c r="JMY22" s="662"/>
      <c r="JMZ22" s="662"/>
      <c r="JNA22" s="662"/>
      <c r="JNB22" s="662"/>
      <c r="JNC22" s="662"/>
      <c r="JND22" s="662"/>
      <c r="JNE22" s="662"/>
      <c r="JNF22" s="662"/>
      <c r="JNG22" s="662"/>
      <c r="JNH22" s="662"/>
      <c r="JNI22" s="662"/>
      <c r="JNJ22" s="662"/>
      <c r="JNK22" s="662"/>
      <c r="JNL22" s="662"/>
      <c r="JNM22" s="662"/>
      <c r="JNN22" s="662"/>
      <c r="JNO22" s="662"/>
      <c r="JNP22" s="662"/>
      <c r="JNQ22" s="662"/>
      <c r="JNR22" s="662"/>
      <c r="JNS22" s="662"/>
      <c r="JNT22" s="662"/>
      <c r="JNU22" s="662"/>
      <c r="JNV22" s="662"/>
      <c r="JNW22" s="662"/>
      <c r="JNX22" s="662"/>
      <c r="JNY22" s="662"/>
      <c r="JNZ22" s="662"/>
      <c r="JOA22" s="662"/>
      <c r="JOB22" s="662"/>
      <c r="JOC22" s="662"/>
      <c r="JOD22" s="662"/>
      <c r="JOE22" s="662"/>
      <c r="JOF22" s="662"/>
      <c r="JOG22" s="662"/>
      <c r="JOH22" s="662"/>
      <c r="JOI22" s="662"/>
      <c r="JOJ22" s="662"/>
      <c r="JOK22" s="662"/>
      <c r="JOL22" s="662"/>
      <c r="JOM22" s="662"/>
      <c r="JON22" s="662"/>
      <c r="JOO22" s="662"/>
      <c r="JOP22" s="662"/>
      <c r="JOQ22" s="662"/>
      <c r="JOR22" s="662"/>
      <c r="JOS22" s="662"/>
      <c r="JOT22" s="662"/>
      <c r="JOU22" s="662"/>
      <c r="JOV22" s="662"/>
      <c r="JOW22" s="662"/>
      <c r="JOX22" s="662"/>
      <c r="JOY22" s="662"/>
      <c r="JOZ22" s="662"/>
      <c r="JPA22" s="662"/>
      <c r="JPB22" s="662"/>
      <c r="JPC22" s="662"/>
      <c r="JPD22" s="662"/>
      <c r="JPE22" s="662"/>
      <c r="JPF22" s="662"/>
      <c r="JPG22" s="662"/>
      <c r="JPH22" s="662"/>
      <c r="JPI22" s="662"/>
      <c r="JPJ22" s="662"/>
      <c r="JPK22" s="662"/>
      <c r="JPL22" s="662"/>
      <c r="JPM22" s="662"/>
      <c r="JPN22" s="662"/>
      <c r="JPO22" s="662"/>
      <c r="JPP22" s="662"/>
      <c r="JPQ22" s="662"/>
      <c r="JPR22" s="662"/>
      <c r="JPS22" s="662"/>
      <c r="JPT22" s="662"/>
      <c r="JPU22" s="662"/>
      <c r="JPV22" s="662"/>
      <c r="JPW22" s="662"/>
      <c r="JPX22" s="662"/>
      <c r="JPY22" s="662"/>
      <c r="JPZ22" s="662"/>
      <c r="JQA22" s="662"/>
      <c r="JQB22" s="662"/>
      <c r="JQC22" s="662"/>
      <c r="JQD22" s="662"/>
      <c r="JQE22" s="662"/>
      <c r="JQF22" s="662"/>
      <c r="JQG22" s="662"/>
      <c r="JQH22" s="662"/>
      <c r="JQI22" s="662"/>
      <c r="JQJ22" s="662"/>
      <c r="JQK22" s="662"/>
      <c r="JQL22" s="662"/>
      <c r="JQM22" s="662"/>
      <c r="JQN22" s="662"/>
      <c r="JQO22" s="662"/>
      <c r="JQP22" s="662"/>
      <c r="JQQ22" s="662"/>
      <c r="JQR22" s="662"/>
      <c r="JQS22" s="662"/>
      <c r="JQT22" s="662"/>
      <c r="JQU22" s="662"/>
      <c r="JQV22" s="662"/>
      <c r="JQW22" s="662"/>
      <c r="JQX22" s="662"/>
      <c r="JQY22" s="662"/>
      <c r="JQZ22" s="662"/>
      <c r="JRA22" s="662"/>
      <c r="JRB22" s="662"/>
      <c r="JRC22" s="662"/>
      <c r="JRD22" s="662"/>
      <c r="JRE22" s="662"/>
      <c r="JRF22" s="662"/>
      <c r="JRG22" s="662"/>
      <c r="JRH22" s="662"/>
      <c r="JRI22" s="662"/>
      <c r="JRJ22" s="662"/>
      <c r="JRK22" s="662"/>
      <c r="JRL22" s="662"/>
      <c r="JRM22" s="662"/>
      <c r="JRN22" s="662"/>
      <c r="JRO22" s="662"/>
      <c r="JRP22" s="662"/>
      <c r="JRQ22" s="662"/>
      <c r="JRR22" s="662"/>
      <c r="JRS22" s="662"/>
      <c r="JRT22" s="662"/>
      <c r="JRU22" s="662"/>
      <c r="JRV22" s="662"/>
      <c r="JRW22" s="662"/>
      <c r="JRX22" s="662"/>
      <c r="JRY22" s="662"/>
      <c r="JRZ22" s="662"/>
      <c r="JSA22" s="662"/>
      <c r="JSB22" s="662"/>
      <c r="JSC22" s="662"/>
      <c r="JSD22" s="662"/>
      <c r="JSE22" s="662"/>
      <c r="JSF22" s="662"/>
      <c r="JSG22" s="662"/>
      <c r="JSH22" s="662"/>
      <c r="JSI22" s="662"/>
      <c r="JSJ22" s="662"/>
      <c r="JSK22" s="662"/>
      <c r="JSL22" s="662"/>
      <c r="JSM22" s="662"/>
      <c r="JSN22" s="662"/>
      <c r="JSO22" s="662"/>
      <c r="JSP22" s="662"/>
      <c r="JSQ22" s="662"/>
      <c r="JSR22" s="662"/>
      <c r="JSS22" s="662"/>
      <c r="JST22" s="662"/>
      <c r="JSU22" s="662"/>
      <c r="JSV22" s="662"/>
      <c r="JSW22" s="662"/>
      <c r="JSX22" s="662"/>
      <c r="JSY22" s="662"/>
      <c r="JSZ22" s="662"/>
      <c r="JTA22" s="662"/>
      <c r="JTB22" s="662"/>
      <c r="JTC22" s="662"/>
      <c r="JTD22" s="662"/>
      <c r="JTE22" s="662"/>
      <c r="JTF22" s="662"/>
      <c r="JTG22" s="662"/>
      <c r="JTH22" s="662"/>
      <c r="JTI22" s="662"/>
      <c r="JTJ22" s="662"/>
      <c r="JTK22" s="662"/>
      <c r="JTL22" s="662"/>
      <c r="JTM22" s="662"/>
      <c r="JTN22" s="662"/>
      <c r="JTO22" s="662"/>
      <c r="JTP22" s="662"/>
      <c r="JTQ22" s="662"/>
      <c r="JTR22" s="662"/>
      <c r="JTS22" s="662"/>
      <c r="JTT22" s="662"/>
      <c r="JTU22" s="662"/>
      <c r="JTV22" s="662"/>
      <c r="JTW22" s="662"/>
      <c r="JTX22" s="662"/>
      <c r="JTY22" s="662"/>
      <c r="JTZ22" s="662"/>
      <c r="JUA22" s="662"/>
      <c r="JUB22" s="662"/>
      <c r="JUC22" s="662"/>
      <c r="JUD22" s="662"/>
      <c r="JUE22" s="662"/>
      <c r="JUF22" s="662"/>
      <c r="JUG22" s="662"/>
      <c r="JUH22" s="662"/>
      <c r="JUI22" s="662"/>
      <c r="JUJ22" s="662"/>
      <c r="JUK22" s="662"/>
      <c r="JUL22" s="662"/>
      <c r="JUM22" s="662"/>
      <c r="JUN22" s="662"/>
      <c r="JUO22" s="662"/>
      <c r="JUP22" s="662"/>
      <c r="JUQ22" s="662"/>
      <c r="JUR22" s="662"/>
      <c r="JUS22" s="662"/>
      <c r="JUT22" s="662"/>
      <c r="JUU22" s="662"/>
      <c r="JUV22" s="662"/>
      <c r="JUW22" s="662"/>
      <c r="JUX22" s="662"/>
      <c r="JUY22" s="662"/>
      <c r="JUZ22" s="662"/>
      <c r="JVA22" s="662"/>
      <c r="JVB22" s="662"/>
      <c r="JVC22" s="662"/>
      <c r="JVD22" s="662"/>
      <c r="JVE22" s="662"/>
      <c r="JVF22" s="662"/>
      <c r="JVG22" s="662"/>
      <c r="JVH22" s="662"/>
      <c r="JVI22" s="662"/>
      <c r="JVJ22" s="662"/>
      <c r="JVK22" s="662"/>
      <c r="JVL22" s="662"/>
      <c r="JVM22" s="662"/>
      <c r="JVN22" s="662"/>
      <c r="JVO22" s="662"/>
      <c r="JVP22" s="662"/>
      <c r="JVQ22" s="662"/>
      <c r="JVR22" s="662"/>
      <c r="JVS22" s="662"/>
      <c r="JVT22" s="662"/>
      <c r="JVU22" s="662"/>
      <c r="JVV22" s="662"/>
      <c r="JVW22" s="662"/>
      <c r="JVX22" s="662"/>
      <c r="JVY22" s="662"/>
      <c r="JVZ22" s="662"/>
      <c r="JWA22" s="662"/>
      <c r="JWB22" s="662"/>
      <c r="JWC22" s="662"/>
      <c r="JWD22" s="662"/>
      <c r="JWE22" s="662"/>
      <c r="JWF22" s="662"/>
      <c r="JWG22" s="662"/>
      <c r="JWH22" s="662"/>
      <c r="JWI22" s="662"/>
      <c r="JWJ22" s="662"/>
      <c r="JWK22" s="662"/>
      <c r="JWL22" s="662"/>
      <c r="JWM22" s="662"/>
      <c r="JWN22" s="662"/>
      <c r="JWO22" s="662"/>
      <c r="JWP22" s="662"/>
      <c r="JWQ22" s="662"/>
      <c r="JWR22" s="662"/>
      <c r="JWS22" s="662"/>
      <c r="JWT22" s="662"/>
      <c r="JWU22" s="662"/>
      <c r="JWV22" s="662"/>
      <c r="JWW22" s="662"/>
      <c r="JWX22" s="662"/>
      <c r="JWY22" s="662"/>
      <c r="JWZ22" s="662"/>
      <c r="JXA22" s="662"/>
      <c r="JXB22" s="662"/>
      <c r="JXC22" s="662"/>
      <c r="JXD22" s="662"/>
      <c r="JXE22" s="662"/>
      <c r="JXF22" s="662"/>
      <c r="JXG22" s="662"/>
      <c r="JXH22" s="662"/>
      <c r="JXI22" s="662"/>
      <c r="JXJ22" s="662"/>
      <c r="JXK22" s="662"/>
      <c r="JXL22" s="662"/>
      <c r="JXM22" s="662"/>
      <c r="JXN22" s="662"/>
      <c r="JXO22" s="662"/>
      <c r="JXP22" s="662"/>
      <c r="JXQ22" s="662"/>
      <c r="JXR22" s="662"/>
      <c r="JXS22" s="662"/>
      <c r="JXT22" s="662"/>
      <c r="JXU22" s="662"/>
      <c r="JXV22" s="662"/>
      <c r="JXW22" s="662"/>
      <c r="JXX22" s="662"/>
      <c r="JXY22" s="662"/>
      <c r="JXZ22" s="662"/>
      <c r="JYA22" s="662"/>
      <c r="JYB22" s="662"/>
      <c r="JYC22" s="662"/>
      <c r="JYD22" s="662"/>
      <c r="JYE22" s="662"/>
      <c r="JYF22" s="662"/>
      <c r="JYG22" s="662"/>
      <c r="JYH22" s="662"/>
      <c r="JYI22" s="662"/>
      <c r="JYJ22" s="662"/>
      <c r="JYK22" s="662"/>
      <c r="JYL22" s="662"/>
      <c r="JYM22" s="662"/>
      <c r="JYN22" s="662"/>
      <c r="JYO22" s="662"/>
      <c r="JYP22" s="662"/>
      <c r="JYQ22" s="662"/>
      <c r="JYR22" s="662"/>
      <c r="JYS22" s="662"/>
      <c r="JYT22" s="662"/>
      <c r="JYU22" s="662"/>
      <c r="JYV22" s="662"/>
      <c r="JYW22" s="662"/>
      <c r="JYX22" s="662"/>
      <c r="JYY22" s="662"/>
      <c r="JYZ22" s="662"/>
      <c r="JZA22" s="662"/>
      <c r="JZB22" s="662"/>
      <c r="JZC22" s="662"/>
      <c r="JZD22" s="662"/>
      <c r="JZE22" s="662"/>
      <c r="JZF22" s="662"/>
      <c r="JZG22" s="662"/>
      <c r="JZH22" s="662"/>
      <c r="JZI22" s="662"/>
      <c r="JZJ22" s="662"/>
      <c r="JZK22" s="662"/>
      <c r="JZL22" s="662"/>
      <c r="JZM22" s="662"/>
      <c r="JZN22" s="662"/>
      <c r="JZO22" s="662"/>
      <c r="JZP22" s="662"/>
      <c r="JZQ22" s="662"/>
      <c r="JZR22" s="662"/>
      <c r="JZS22" s="662"/>
      <c r="JZT22" s="662"/>
      <c r="JZU22" s="662"/>
      <c r="JZV22" s="662"/>
      <c r="JZW22" s="662"/>
      <c r="JZX22" s="662"/>
      <c r="JZY22" s="662"/>
      <c r="JZZ22" s="662"/>
      <c r="KAA22" s="662"/>
      <c r="KAB22" s="662"/>
      <c r="KAC22" s="662"/>
      <c r="KAD22" s="662"/>
      <c r="KAE22" s="662"/>
      <c r="KAF22" s="662"/>
      <c r="KAG22" s="662"/>
      <c r="KAH22" s="662"/>
      <c r="KAI22" s="662"/>
      <c r="KAJ22" s="662"/>
      <c r="KAK22" s="662"/>
      <c r="KAL22" s="662"/>
      <c r="KAM22" s="662"/>
      <c r="KAN22" s="662"/>
      <c r="KAO22" s="662"/>
      <c r="KAP22" s="662"/>
      <c r="KAQ22" s="662"/>
      <c r="KAR22" s="662"/>
      <c r="KAS22" s="662"/>
      <c r="KAT22" s="662"/>
      <c r="KAU22" s="662"/>
      <c r="KAV22" s="662"/>
      <c r="KAW22" s="662"/>
      <c r="KAX22" s="662"/>
      <c r="KAY22" s="662"/>
      <c r="KAZ22" s="662"/>
      <c r="KBA22" s="662"/>
      <c r="KBB22" s="662"/>
      <c r="KBC22" s="662"/>
      <c r="KBD22" s="662"/>
      <c r="KBE22" s="662"/>
      <c r="KBF22" s="662"/>
      <c r="KBG22" s="662"/>
      <c r="KBH22" s="662"/>
      <c r="KBI22" s="662"/>
      <c r="KBJ22" s="662"/>
      <c r="KBK22" s="662"/>
      <c r="KBL22" s="662"/>
      <c r="KBM22" s="662"/>
      <c r="KBN22" s="662"/>
      <c r="KBO22" s="662"/>
      <c r="KBP22" s="662"/>
      <c r="KBQ22" s="662"/>
      <c r="KBR22" s="662"/>
      <c r="KBS22" s="662"/>
      <c r="KBT22" s="662"/>
      <c r="KBU22" s="662"/>
      <c r="KBV22" s="662"/>
      <c r="KBW22" s="662"/>
      <c r="KBX22" s="662"/>
      <c r="KBY22" s="662"/>
      <c r="KBZ22" s="662"/>
      <c r="KCA22" s="662"/>
      <c r="KCB22" s="662"/>
      <c r="KCC22" s="662"/>
      <c r="KCD22" s="662"/>
      <c r="KCE22" s="662"/>
      <c r="KCF22" s="662"/>
      <c r="KCG22" s="662"/>
      <c r="KCH22" s="662"/>
      <c r="KCI22" s="662"/>
      <c r="KCJ22" s="662"/>
      <c r="KCK22" s="662"/>
      <c r="KCL22" s="662"/>
      <c r="KCM22" s="662"/>
      <c r="KCN22" s="662"/>
      <c r="KCO22" s="662"/>
      <c r="KCP22" s="662"/>
      <c r="KCQ22" s="662"/>
      <c r="KCR22" s="662"/>
      <c r="KCS22" s="662"/>
      <c r="KCT22" s="662"/>
      <c r="KCU22" s="662"/>
      <c r="KCV22" s="662"/>
      <c r="KCW22" s="662"/>
      <c r="KCX22" s="662"/>
      <c r="KCY22" s="662"/>
      <c r="KCZ22" s="662"/>
      <c r="KDA22" s="662"/>
      <c r="KDB22" s="662"/>
      <c r="KDC22" s="662"/>
      <c r="KDD22" s="662"/>
      <c r="KDE22" s="662"/>
      <c r="KDF22" s="662"/>
      <c r="KDG22" s="662"/>
      <c r="KDH22" s="662"/>
      <c r="KDI22" s="662"/>
      <c r="KDJ22" s="662"/>
      <c r="KDK22" s="662"/>
      <c r="KDL22" s="662"/>
      <c r="KDM22" s="662"/>
      <c r="KDN22" s="662"/>
      <c r="KDO22" s="662"/>
      <c r="KDP22" s="662"/>
      <c r="KDQ22" s="662"/>
      <c r="KDR22" s="662"/>
      <c r="KDS22" s="662"/>
      <c r="KDT22" s="662"/>
      <c r="KDU22" s="662"/>
      <c r="KDV22" s="662"/>
      <c r="KDW22" s="662"/>
      <c r="KDX22" s="662"/>
      <c r="KDY22" s="662"/>
      <c r="KDZ22" s="662"/>
      <c r="KEA22" s="662"/>
      <c r="KEB22" s="662"/>
      <c r="KEC22" s="662"/>
      <c r="KED22" s="662"/>
      <c r="KEE22" s="662"/>
      <c r="KEF22" s="662"/>
      <c r="KEG22" s="662"/>
      <c r="KEH22" s="662"/>
      <c r="KEI22" s="662"/>
      <c r="KEJ22" s="662"/>
      <c r="KEK22" s="662"/>
      <c r="KEL22" s="662"/>
      <c r="KEM22" s="662"/>
      <c r="KEN22" s="662"/>
      <c r="KEO22" s="662"/>
      <c r="KEP22" s="662"/>
      <c r="KEQ22" s="662"/>
      <c r="KER22" s="662"/>
      <c r="KES22" s="662"/>
      <c r="KET22" s="662"/>
      <c r="KEU22" s="662"/>
      <c r="KEV22" s="662"/>
      <c r="KEW22" s="662"/>
      <c r="KEX22" s="662"/>
      <c r="KEY22" s="662"/>
      <c r="KEZ22" s="662"/>
      <c r="KFA22" s="662"/>
      <c r="KFB22" s="662"/>
      <c r="KFC22" s="662"/>
      <c r="KFD22" s="662"/>
      <c r="KFE22" s="662"/>
      <c r="KFF22" s="662"/>
      <c r="KFG22" s="662"/>
      <c r="KFH22" s="662"/>
      <c r="KFI22" s="662"/>
      <c r="KFJ22" s="662"/>
      <c r="KFK22" s="662"/>
      <c r="KFL22" s="662"/>
      <c r="KFM22" s="662"/>
      <c r="KFN22" s="662"/>
      <c r="KFO22" s="662"/>
      <c r="KFP22" s="662"/>
      <c r="KFQ22" s="662"/>
      <c r="KFR22" s="662"/>
      <c r="KFS22" s="662"/>
      <c r="KFT22" s="662"/>
      <c r="KFU22" s="662"/>
      <c r="KFV22" s="662"/>
      <c r="KFW22" s="662"/>
      <c r="KFX22" s="662"/>
      <c r="KFY22" s="662"/>
      <c r="KFZ22" s="662"/>
      <c r="KGA22" s="662"/>
      <c r="KGB22" s="662"/>
      <c r="KGC22" s="662"/>
      <c r="KGD22" s="662"/>
      <c r="KGE22" s="662"/>
      <c r="KGF22" s="662"/>
      <c r="KGG22" s="662"/>
      <c r="KGH22" s="662"/>
      <c r="KGI22" s="662"/>
      <c r="KGJ22" s="662"/>
      <c r="KGK22" s="662"/>
      <c r="KGL22" s="662"/>
      <c r="KGM22" s="662"/>
      <c r="KGN22" s="662"/>
      <c r="KGO22" s="662"/>
      <c r="KGP22" s="662"/>
      <c r="KGQ22" s="662"/>
      <c r="KGR22" s="662"/>
      <c r="KGS22" s="662"/>
      <c r="KGT22" s="662"/>
      <c r="KGU22" s="662"/>
      <c r="KGV22" s="662"/>
      <c r="KGW22" s="662"/>
      <c r="KGX22" s="662"/>
      <c r="KGY22" s="662"/>
      <c r="KGZ22" s="662"/>
      <c r="KHA22" s="662"/>
      <c r="KHB22" s="662"/>
      <c r="KHC22" s="662"/>
      <c r="KHD22" s="662"/>
      <c r="KHE22" s="662"/>
      <c r="KHF22" s="662"/>
      <c r="KHG22" s="662"/>
      <c r="KHH22" s="662"/>
      <c r="KHI22" s="662"/>
      <c r="KHJ22" s="662"/>
      <c r="KHK22" s="662"/>
      <c r="KHL22" s="662"/>
      <c r="KHM22" s="662"/>
      <c r="KHN22" s="662"/>
      <c r="KHO22" s="662"/>
      <c r="KHP22" s="662"/>
      <c r="KHQ22" s="662"/>
      <c r="KHR22" s="662"/>
      <c r="KHS22" s="662"/>
      <c r="KHT22" s="662"/>
      <c r="KHU22" s="662"/>
      <c r="KHV22" s="662"/>
      <c r="KHW22" s="662"/>
      <c r="KHX22" s="662"/>
      <c r="KHY22" s="662"/>
      <c r="KHZ22" s="662"/>
      <c r="KIA22" s="662"/>
      <c r="KIB22" s="662"/>
      <c r="KIC22" s="662"/>
      <c r="KID22" s="662"/>
      <c r="KIE22" s="662"/>
      <c r="KIF22" s="662"/>
      <c r="KIG22" s="662"/>
      <c r="KIH22" s="662"/>
      <c r="KII22" s="662"/>
      <c r="KIJ22" s="662"/>
      <c r="KIK22" s="662"/>
      <c r="KIL22" s="662"/>
      <c r="KIM22" s="662"/>
      <c r="KIN22" s="662"/>
      <c r="KIO22" s="662"/>
      <c r="KIP22" s="662"/>
      <c r="KIQ22" s="662"/>
      <c r="KIR22" s="662"/>
      <c r="KIS22" s="662"/>
      <c r="KIT22" s="662"/>
      <c r="KIU22" s="662"/>
      <c r="KIV22" s="662"/>
      <c r="KIW22" s="662"/>
      <c r="KIX22" s="662"/>
      <c r="KIY22" s="662"/>
      <c r="KIZ22" s="662"/>
      <c r="KJA22" s="662"/>
      <c r="KJB22" s="662"/>
      <c r="KJC22" s="662"/>
      <c r="KJD22" s="662"/>
      <c r="KJE22" s="662"/>
      <c r="KJF22" s="662"/>
      <c r="KJG22" s="662"/>
      <c r="KJH22" s="662"/>
      <c r="KJI22" s="662"/>
      <c r="KJJ22" s="662"/>
      <c r="KJK22" s="662"/>
      <c r="KJL22" s="662"/>
      <c r="KJM22" s="662"/>
      <c r="KJN22" s="662"/>
      <c r="KJO22" s="662"/>
      <c r="KJP22" s="662"/>
      <c r="KJQ22" s="662"/>
      <c r="KJR22" s="662"/>
      <c r="KJS22" s="662"/>
      <c r="KJT22" s="662"/>
      <c r="KJU22" s="662"/>
      <c r="KJV22" s="662"/>
      <c r="KJW22" s="662"/>
      <c r="KJX22" s="662"/>
      <c r="KJY22" s="662"/>
      <c r="KJZ22" s="662"/>
      <c r="KKA22" s="662"/>
      <c r="KKB22" s="662"/>
      <c r="KKC22" s="662"/>
      <c r="KKD22" s="662"/>
      <c r="KKE22" s="662"/>
      <c r="KKF22" s="662"/>
      <c r="KKG22" s="662"/>
      <c r="KKH22" s="662"/>
      <c r="KKI22" s="662"/>
      <c r="KKJ22" s="662"/>
      <c r="KKK22" s="662"/>
      <c r="KKL22" s="662"/>
      <c r="KKM22" s="662"/>
      <c r="KKN22" s="662"/>
      <c r="KKO22" s="662"/>
      <c r="KKP22" s="662"/>
      <c r="KKQ22" s="662"/>
      <c r="KKR22" s="662"/>
      <c r="KKS22" s="662"/>
      <c r="KKT22" s="662"/>
      <c r="KKU22" s="662"/>
      <c r="KKV22" s="662"/>
      <c r="KKW22" s="662"/>
      <c r="KKX22" s="662"/>
      <c r="KKY22" s="662"/>
      <c r="KKZ22" s="662"/>
      <c r="KLA22" s="662"/>
      <c r="KLB22" s="662"/>
      <c r="KLC22" s="662"/>
      <c r="KLD22" s="662"/>
      <c r="KLE22" s="662"/>
      <c r="KLF22" s="662"/>
      <c r="KLG22" s="662"/>
      <c r="KLH22" s="662"/>
      <c r="KLI22" s="662"/>
      <c r="KLJ22" s="662"/>
      <c r="KLK22" s="662"/>
      <c r="KLL22" s="662"/>
      <c r="KLM22" s="662"/>
      <c r="KLN22" s="662"/>
      <c r="KLO22" s="662"/>
      <c r="KLP22" s="662"/>
      <c r="KLQ22" s="662"/>
      <c r="KLR22" s="662"/>
      <c r="KLS22" s="662"/>
      <c r="KLT22" s="662"/>
      <c r="KLU22" s="662"/>
      <c r="KLV22" s="662"/>
      <c r="KLW22" s="662"/>
      <c r="KLX22" s="662"/>
      <c r="KLY22" s="662"/>
      <c r="KLZ22" s="662"/>
      <c r="KMA22" s="662"/>
      <c r="KMB22" s="662"/>
      <c r="KMC22" s="662"/>
      <c r="KMD22" s="662"/>
      <c r="KME22" s="662"/>
      <c r="KMF22" s="662"/>
      <c r="KMG22" s="662"/>
      <c r="KMH22" s="662"/>
      <c r="KMI22" s="662"/>
      <c r="KMJ22" s="662"/>
      <c r="KMK22" s="662"/>
      <c r="KML22" s="662"/>
      <c r="KMM22" s="662"/>
      <c r="KMN22" s="662"/>
      <c r="KMO22" s="662"/>
      <c r="KMP22" s="662"/>
      <c r="KMQ22" s="662"/>
      <c r="KMR22" s="662"/>
      <c r="KMS22" s="662"/>
      <c r="KMT22" s="662"/>
      <c r="KMU22" s="662"/>
      <c r="KMV22" s="662"/>
      <c r="KMW22" s="662"/>
      <c r="KMX22" s="662"/>
      <c r="KMY22" s="662"/>
      <c r="KMZ22" s="662"/>
      <c r="KNA22" s="662"/>
      <c r="KNB22" s="662"/>
      <c r="KNC22" s="662"/>
      <c r="KND22" s="662"/>
      <c r="KNE22" s="662"/>
      <c r="KNF22" s="662"/>
      <c r="KNG22" s="662"/>
      <c r="KNH22" s="662"/>
      <c r="KNI22" s="662"/>
      <c r="KNJ22" s="662"/>
      <c r="KNK22" s="662"/>
      <c r="KNL22" s="662"/>
      <c r="KNM22" s="662"/>
      <c r="KNN22" s="662"/>
      <c r="KNO22" s="662"/>
      <c r="KNP22" s="662"/>
      <c r="KNQ22" s="662"/>
      <c r="KNR22" s="662"/>
      <c r="KNS22" s="662"/>
      <c r="KNT22" s="662"/>
      <c r="KNU22" s="662"/>
      <c r="KNV22" s="662"/>
      <c r="KNW22" s="662"/>
      <c r="KNX22" s="662"/>
      <c r="KNY22" s="662"/>
      <c r="KNZ22" s="662"/>
      <c r="KOA22" s="662"/>
      <c r="KOB22" s="662"/>
      <c r="KOC22" s="662"/>
      <c r="KOD22" s="662"/>
      <c r="KOE22" s="662"/>
      <c r="KOF22" s="662"/>
      <c r="KOG22" s="662"/>
      <c r="KOH22" s="662"/>
      <c r="KOI22" s="662"/>
      <c r="KOJ22" s="662"/>
      <c r="KOK22" s="662"/>
      <c r="KOL22" s="662"/>
      <c r="KOM22" s="662"/>
      <c r="KON22" s="662"/>
      <c r="KOO22" s="662"/>
      <c r="KOP22" s="662"/>
      <c r="KOQ22" s="662"/>
      <c r="KOR22" s="662"/>
      <c r="KOS22" s="662"/>
      <c r="KOT22" s="662"/>
      <c r="KOU22" s="662"/>
      <c r="KOV22" s="662"/>
      <c r="KOW22" s="662"/>
      <c r="KOX22" s="662"/>
      <c r="KOY22" s="662"/>
      <c r="KOZ22" s="662"/>
      <c r="KPA22" s="662"/>
      <c r="KPB22" s="662"/>
      <c r="KPC22" s="662"/>
      <c r="KPD22" s="662"/>
      <c r="KPE22" s="662"/>
      <c r="KPF22" s="662"/>
      <c r="KPG22" s="662"/>
      <c r="KPH22" s="662"/>
      <c r="KPI22" s="662"/>
      <c r="KPJ22" s="662"/>
      <c r="KPK22" s="662"/>
      <c r="KPL22" s="662"/>
      <c r="KPM22" s="662"/>
      <c r="KPN22" s="662"/>
      <c r="KPO22" s="662"/>
      <c r="KPP22" s="662"/>
      <c r="KPQ22" s="662"/>
      <c r="KPR22" s="662"/>
      <c r="KPS22" s="662"/>
      <c r="KPT22" s="662"/>
      <c r="KPU22" s="662"/>
      <c r="KPV22" s="662"/>
      <c r="KPW22" s="662"/>
      <c r="KPX22" s="662"/>
      <c r="KPY22" s="662"/>
      <c r="KPZ22" s="662"/>
      <c r="KQA22" s="662"/>
      <c r="KQB22" s="662"/>
      <c r="KQC22" s="662"/>
      <c r="KQD22" s="662"/>
      <c r="KQE22" s="662"/>
      <c r="KQF22" s="662"/>
      <c r="KQG22" s="662"/>
      <c r="KQH22" s="662"/>
      <c r="KQI22" s="662"/>
      <c r="KQJ22" s="662"/>
      <c r="KQK22" s="662"/>
      <c r="KQL22" s="662"/>
      <c r="KQM22" s="662"/>
      <c r="KQN22" s="662"/>
      <c r="KQO22" s="662"/>
      <c r="KQP22" s="662"/>
      <c r="KQQ22" s="662"/>
      <c r="KQR22" s="662"/>
      <c r="KQS22" s="662"/>
      <c r="KQT22" s="662"/>
      <c r="KQU22" s="662"/>
      <c r="KQV22" s="662"/>
      <c r="KQW22" s="662"/>
      <c r="KQX22" s="662"/>
      <c r="KQY22" s="662"/>
      <c r="KQZ22" s="662"/>
      <c r="KRA22" s="662"/>
      <c r="KRB22" s="662"/>
      <c r="KRC22" s="662"/>
      <c r="KRD22" s="662"/>
      <c r="KRE22" s="662"/>
      <c r="KRF22" s="662"/>
      <c r="KRG22" s="662"/>
      <c r="KRH22" s="662"/>
      <c r="KRI22" s="662"/>
      <c r="KRJ22" s="662"/>
      <c r="KRK22" s="662"/>
      <c r="KRL22" s="662"/>
      <c r="KRM22" s="662"/>
      <c r="KRN22" s="662"/>
      <c r="KRO22" s="662"/>
      <c r="KRP22" s="662"/>
      <c r="KRQ22" s="662"/>
      <c r="KRR22" s="662"/>
      <c r="KRS22" s="662"/>
      <c r="KRT22" s="662"/>
      <c r="KRU22" s="662"/>
      <c r="KRV22" s="662"/>
      <c r="KRW22" s="662"/>
      <c r="KRX22" s="662"/>
      <c r="KRY22" s="662"/>
      <c r="KRZ22" s="662"/>
      <c r="KSA22" s="662"/>
      <c r="KSB22" s="662"/>
      <c r="KSC22" s="662"/>
      <c r="KSD22" s="662"/>
      <c r="KSE22" s="662"/>
      <c r="KSF22" s="662"/>
      <c r="KSG22" s="662"/>
      <c r="KSH22" s="662"/>
      <c r="KSI22" s="662"/>
      <c r="KSJ22" s="662"/>
      <c r="KSK22" s="662"/>
      <c r="KSL22" s="662"/>
      <c r="KSM22" s="662"/>
      <c r="KSN22" s="662"/>
      <c r="KSO22" s="662"/>
      <c r="KSP22" s="662"/>
      <c r="KSQ22" s="662"/>
      <c r="KSR22" s="662"/>
      <c r="KSS22" s="662"/>
      <c r="KST22" s="662"/>
      <c r="KSU22" s="662"/>
      <c r="KSV22" s="662"/>
      <c r="KSW22" s="662"/>
      <c r="KSX22" s="662"/>
      <c r="KSY22" s="662"/>
      <c r="KSZ22" s="662"/>
      <c r="KTA22" s="662"/>
      <c r="KTB22" s="662"/>
      <c r="KTC22" s="662"/>
      <c r="KTD22" s="662"/>
      <c r="KTE22" s="662"/>
      <c r="KTF22" s="662"/>
      <c r="KTG22" s="662"/>
      <c r="KTH22" s="662"/>
      <c r="KTI22" s="662"/>
      <c r="KTJ22" s="662"/>
      <c r="KTK22" s="662"/>
      <c r="KTL22" s="662"/>
      <c r="KTM22" s="662"/>
      <c r="KTN22" s="662"/>
      <c r="KTO22" s="662"/>
      <c r="KTP22" s="662"/>
      <c r="KTQ22" s="662"/>
      <c r="KTR22" s="662"/>
      <c r="KTS22" s="662"/>
      <c r="KTT22" s="662"/>
      <c r="KTU22" s="662"/>
      <c r="KTV22" s="662"/>
      <c r="KTW22" s="662"/>
      <c r="KTX22" s="662"/>
      <c r="KTY22" s="662"/>
      <c r="KTZ22" s="662"/>
      <c r="KUA22" s="662"/>
      <c r="KUB22" s="662"/>
      <c r="KUC22" s="662"/>
      <c r="KUD22" s="662"/>
      <c r="KUE22" s="662"/>
      <c r="KUF22" s="662"/>
      <c r="KUG22" s="662"/>
      <c r="KUH22" s="662"/>
      <c r="KUI22" s="662"/>
      <c r="KUJ22" s="662"/>
      <c r="KUK22" s="662"/>
      <c r="KUL22" s="662"/>
      <c r="KUM22" s="662"/>
      <c r="KUN22" s="662"/>
      <c r="KUO22" s="662"/>
      <c r="KUP22" s="662"/>
      <c r="KUQ22" s="662"/>
      <c r="KUR22" s="662"/>
      <c r="KUS22" s="662"/>
      <c r="KUT22" s="662"/>
      <c r="KUU22" s="662"/>
      <c r="KUV22" s="662"/>
      <c r="KUW22" s="662"/>
      <c r="KUX22" s="662"/>
      <c r="KUY22" s="662"/>
      <c r="KUZ22" s="662"/>
      <c r="KVA22" s="662"/>
      <c r="KVB22" s="662"/>
      <c r="KVC22" s="662"/>
      <c r="KVD22" s="662"/>
      <c r="KVE22" s="662"/>
      <c r="KVF22" s="662"/>
      <c r="KVG22" s="662"/>
      <c r="KVH22" s="662"/>
      <c r="KVI22" s="662"/>
      <c r="KVJ22" s="662"/>
      <c r="KVK22" s="662"/>
      <c r="KVL22" s="662"/>
      <c r="KVM22" s="662"/>
      <c r="KVN22" s="662"/>
      <c r="KVO22" s="662"/>
      <c r="KVP22" s="662"/>
      <c r="KVQ22" s="662"/>
      <c r="KVR22" s="662"/>
      <c r="KVS22" s="662"/>
      <c r="KVT22" s="662"/>
      <c r="KVU22" s="662"/>
      <c r="KVV22" s="662"/>
      <c r="KVW22" s="662"/>
      <c r="KVX22" s="662"/>
      <c r="KVY22" s="662"/>
      <c r="KVZ22" s="662"/>
      <c r="KWA22" s="662"/>
      <c r="KWB22" s="662"/>
      <c r="KWC22" s="662"/>
      <c r="KWD22" s="662"/>
      <c r="KWE22" s="662"/>
      <c r="KWF22" s="662"/>
      <c r="KWG22" s="662"/>
      <c r="KWH22" s="662"/>
      <c r="KWI22" s="662"/>
      <c r="KWJ22" s="662"/>
      <c r="KWK22" s="662"/>
      <c r="KWL22" s="662"/>
      <c r="KWM22" s="662"/>
      <c r="KWN22" s="662"/>
      <c r="KWO22" s="662"/>
      <c r="KWP22" s="662"/>
      <c r="KWQ22" s="662"/>
      <c r="KWR22" s="662"/>
      <c r="KWS22" s="662"/>
      <c r="KWT22" s="662"/>
      <c r="KWU22" s="662"/>
      <c r="KWV22" s="662"/>
      <c r="KWW22" s="662"/>
      <c r="KWX22" s="662"/>
      <c r="KWY22" s="662"/>
      <c r="KWZ22" s="662"/>
      <c r="KXA22" s="662"/>
      <c r="KXB22" s="662"/>
      <c r="KXC22" s="662"/>
      <c r="KXD22" s="662"/>
      <c r="KXE22" s="662"/>
      <c r="KXF22" s="662"/>
      <c r="KXG22" s="662"/>
      <c r="KXH22" s="662"/>
      <c r="KXI22" s="662"/>
      <c r="KXJ22" s="662"/>
      <c r="KXK22" s="662"/>
      <c r="KXL22" s="662"/>
      <c r="KXM22" s="662"/>
      <c r="KXN22" s="662"/>
      <c r="KXO22" s="662"/>
      <c r="KXP22" s="662"/>
      <c r="KXQ22" s="662"/>
      <c r="KXR22" s="662"/>
      <c r="KXS22" s="662"/>
      <c r="KXT22" s="662"/>
      <c r="KXU22" s="662"/>
      <c r="KXV22" s="662"/>
      <c r="KXW22" s="662"/>
      <c r="KXX22" s="662"/>
      <c r="KXY22" s="662"/>
      <c r="KXZ22" s="662"/>
      <c r="KYA22" s="662"/>
      <c r="KYB22" s="662"/>
      <c r="KYC22" s="662"/>
      <c r="KYD22" s="662"/>
      <c r="KYE22" s="662"/>
      <c r="KYF22" s="662"/>
      <c r="KYG22" s="662"/>
      <c r="KYH22" s="662"/>
      <c r="KYI22" s="662"/>
      <c r="KYJ22" s="662"/>
      <c r="KYK22" s="662"/>
      <c r="KYL22" s="662"/>
      <c r="KYM22" s="662"/>
      <c r="KYN22" s="662"/>
      <c r="KYO22" s="662"/>
      <c r="KYP22" s="662"/>
      <c r="KYQ22" s="662"/>
      <c r="KYR22" s="662"/>
      <c r="KYS22" s="662"/>
      <c r="KYT22" s="662"/>
      <c r="KYU22" s="662"/>
      <c r="KYV22" s="662"/>
      <c r="KYW22" s="662"/>
      <c r="KYX22" s="662"/>
      <c r="KYY22" s="662"/>
      <c r="KYZ22" s="662"/>
      <c r="KZA22" s="662"/>
      <c r="KZB22" s="662"/>
      <c r="KZC22" s="662"/>
      <c r="KZD22" s="662"/>
      <c r="KZE22" s="662"/>
      <c r="KZF22" s="662"/>
      <c r="KZG22" s="662"/>
      <c r="KZH22" s="662"/>
      <c r="KZI22" s="662"/>
      <c r="KZJ22" s="662"/>
      <c r="KZK22" s="662"/>
      <c r="KZL22" s="662"/>
      <c r="KZM22" s="662"/>
      <c r="KZN22" s="662"/>
      <c r="KZO22" s="662"/>
      <c r="KZP22" s="662"/>
      <c r="KZQ22" s="662"/>
      <c r="KZR22" s="662"/>
      <c r="KZS22" s="662"/>
      <c r="KZT22" s="662"/>
      <c r="KZU22" s="662"/>
      <c r="KZV22" s="662"/>
      <c r="KZW22" s="662"/>
      <c r="KZX22" s="662"/>
      <c r="KZY22" s="662"/>
      <c r="KZZ22" s="662"/>
      <c r="LAA22" s="662"/>
      <c r="LAB22" s="662"/>
      <c r="LAC22" s="662"/>
      <c r="LAD22" s="662"/>
      <c r="LAE22" s="662"/>
      <c r="LAF22" s="662"/>
      <c r="LAG22" s="662"/>
      <c r="LAH22" s="662"/>
      <c r="LAI22" s="662"/>
      <c r="LAJ22" s="662"/>
      <c r="LAK22" s="662"/>
      <c r="LAL22" s="662"/>
      <c r="LAM22" s="662"/>
      <c r="LAN22" s="662"/>
      <c r="LAO22" s="662"/>
      <c r="LAP22" s="662"/>
      <c r="LAQ22" s="662"/>
      <c r="LAR22" s="662"/>
      <c r="LAS22" s="662"/>
      <c r="LAT22" s="662"/>
      <c r="LAU22" s="662"/>
      <c r="LAV22" s="662"/>
      <c r="LAW22" s="662"/>
      <c r="LAX22" s="662"/>
      <c r="LAY22" s="662"/>
      <c r="LAZ22" s="662"/>
      <c r="LBA22" s="662"/>
      <c r="LBB22" s="662"/>
      <c r="LBC22" s="662"/>
      <c r="LBD22" s="662"/>
      <c r="LBE22" s="662"/>
      <c r="LBF22" s="662"/>
      <c r="LBG22" s="662"/>
      <c r="LBH22" s="662"/>
      <c r="LBI22" s="662"/>
      <c r="LBJ22" s="662"/>
      <c r="LBK22" s="662"/>
      <c r="LBL22" s="662"/>
      <c r="LBM22" s="662"/>
      <c r="LBN22" s="662"/>
      <c r="LBO22" s="662"/>
      <c r="LBP22" s="662"/>
      <c r="LBQ22" s="662"/>
      <c r="LBR22" s="662"/>
      <c r="LBS22" s="662"/>
      <c r="LBT22" s="662"/>
      <c r="LBU22" s="662"/>
      <c r="LBV22" s="662"/>
      <c r="LBW22" s="662"/>
      <c r="LBX22" s="662"/>
      <c r="LBY22" s="662"/>
      <c r="LBZ22" s="662"/>
      <c r="LCA22" s="662"/>
      <c r="LCB22" s="662"/>
      <c r="LCC22" s="662"/>
      <c r="LCD22" s="662"/>
      <c r="LCE22" s="662"/>
      <c r="LCF22" s="662"/>
      <c r="LCG22" s="662"/>
      <c r="LCH22" s="662"/>
      <c r="LCI22" s="662"/>
      <c r="LCJ22" s="662"/>
      <c r="LCK22" s="662"/>
      <c r="LCL22" s="662"/>
      <c r="LCM22" s="662"/>
      <c r="LCN22" s="662"/>
      <c r="LCO22" s="662"/>
      <c r="LCP22" s="662"/>
      <c r="LCQ22" s="662"/>
      <c r="LCR22" s="662"/>
      <c r="LCS22" s="662"/>
      <c r="LCT22" s="662"/>
      <c r="LCU22" s="662"/>
      <c r="LCV22" s="662"/>
      <c r="LCW22" s="662"/>
      <c r="LCX22" s="662"/>
      <c r="LCY22" s="662"/>
      <c r="LCZ22" s="662"/>
      <c r="LDA22" s="662"/>
      <c r="LDB22" s="662"/>
      <c r="LDC22" s="662"/>
      <c r="LDD22" s="662"/>
      <c r="LDE22" s="662"/>
      <c r="LDF22" s="662"/>
      <c r="LDG22" s="662"/>
      <c r="LDH22" s="662"/>
      <c r="LDI22" s="662"/>
      <c r="LDJ22" s="662"/>
      <c r="LDK22" s="662"/>
      <c r="LDL22" s="662"/>
      <c r="LDM22" s="662"/>
      <c r="LDN22" s="662"/>
      <c r="LDO22" s="662"/>
      <c r="LDP22" s="662"/>
      <c r="LDQ22" s="662"/>
      <c r="LDR22" s="662"/>
      <c r="LDS22" s="662"/>
      <c r="LDT22" s="662"/>
      <c r="LDU22" s="662"/>
      <c r="LDV22" s="662"/>
      <c r="LDW22" s="662"/>
      <c r="LDX22" s="662"/>
      <c r="LDY22" s="662"/>
      <c r="LDZ22" s="662"/>
      <c r="LEA22" s="662"/>
      <c r="LEB22" s="662"/>
      <c r="LEC22" s="662"/>
      <c r="LED22" s="662"/>
      <c r="LEE22" s="662"/>
      <c r="LEF22" s="662"/>
      <c r="LEG22" s="662"/>
      <c r="LEH22" s="662"/>
      <c r="LEI22" s="662"/>
      <c r="LEJ22" s="662"/>
      <c r="LEK22" s="662"/>
      <c r="LEL22" s="662"/>
      <c r="LEM22" s="662"/>
      <c r="LEN22" s="662"/>
      <c r="LEO22" s="662"/>
      <c r="LEP22" s="662"/>
      <c r="LEQ22" s="662"/>
      <c r="LER22" s="662"/>
      <c r="LES22" s="662"/>
      <c r="LET22" s="662"/>
      <c r="LEU22" s="662"/>
      <c r="LEV22" s="662"/>
      <c r="LEW22" s="662"/>
      <c r="LEX22" s="662"/>
      <c r="LEY22" s="662"/>
      <c r="LEZ22" s="662"/>
      <c r="LFA22" s="662"/>
      <c r="LFB22" s="662"/>
      <c r="LFC22" s="662"/>
      <c r="LFD22" s="662"/>
      <c r="LFE22" s="662"/>
      <c r="LFF22" s="662"/>
      <c r="LFG22" s="662"/>
      <c r="LFH22" s="662"/>
      <c r="LFI22" s="662"/>
      <c r="LFJ22" s="662"/>
      <c r="LFK22" s="662"/>
      <c r="LFL22" s="662"/>
      <c r="LFM22" s="662"/>
      <c r="LFN22" s="662"/>
      <c r="LFO22" s="662"/>
      <c r="LFP22" s="662"/>
      <c r="LFQ22" s="662"/>
      <c r="LFR22" s="662"/>
      <c r="LFS22" s="662"/>
      <c r="LFT22" s="662"/>
      <c r="LFU22" s="662"/>
      <c r="LFV22" s="662"/>
      <c r="LFW22" s="662"/>
      <c r="LFX22" s="662"/>
      <c r="LFY22" s="662"/>
      <c r="LFZ22" s="662"/>
      <c r="LGA22" s="662"/>
      <c r="LGB22" s="662"/>
      <c r="LGC22" s="662"/>
      <c r="LGD22" s="662"/>
      <c r="LGE22" s="662"/>
      <c r="LGF22" s="662"/>
      <c r="LGG22" s="662"/>
      <c r="LGH22" s="662"/>
      <c r="LGI22" s="662"/>
      <c r="LGJ22" s="662"/>
      <c r="LGK22" s="662"/>
      <c r="LGL22" s="662"/>
      <c r="LGM22" s="662"/>
      <c r="LGN22" s="662"/>
      <c r="LGO22" s="662"/>
      <c r="LGP22" s="662"/>
      <c r="LGQ22" s="662"/>
      <c r="LGR22" s="662"/>
      <c r="LGS22" s="662"/>
      <c r="LGT22" s="662"/>
      <c r="LGU22" s="662"/>
      <c r="LGV22" s="662"/>
      <c r="LGW22" s="662"/>
      <c r="LGX22" s="662"/>
      <c r="LGY22" s="662"/>
      <c r="LGZ22" s="662"/>
      <c r="LHA22" s="662"/>
      <c r="LHB22" s="662"/>
      <c r="LHC22" s="662"/>
      <c r="LHD22" s="662"/>
      <c r="LHE22" s="662"/>
      <c r="LHF22" s="662"/>
      <c r="LHG22" s="662"/>
      <c r="LHH22" s="662"/>
      <c r="LHI22" s="662"/>
      <c r="LHJ22" s="662"/>
      <c r="LHK22" s="662"/>
      <c r="LHL22" s="662"/>
      <c r="LHM22" s="662"/>
      <c r="LHN22" s="662"/>
      <c r="LHO22" s="662"/>
      <c r="LHP22" s="662"/>
      <c r="LHQ22" s="662"/>
      <c r="LHR22" s="662"/>
      <c r="LHS22" s="662"/>
      <c r="LHT22" s="662"/>
      <c r="LHU22" s="662"/>
      <c r="LHV22" s="662"/>
      <c r="LHW22" s="662"/>
      <c r="LHX22" s="662"/>
      <c r="LHY22" s="662"/>
      <c r="LHZ22" s="662"/>
      <c r="LIA22" s="662"/>
      <c r="LIB22" s="662"/>
      <c r="LIC22" s="662"/>
      <c r="LID22" s="662"/>
      <c r="LIE22" s="662"/>
      <c r="LIF22" s="662"/>
      <c r="LIG22" s="662"/>
      <c r="LIH22" s="662"/>
      <c r="LII22" s="662"/>
      <c r="LIJ22" s="662"/>
      <c r="LIK22" s="662"/>
      <c r="LIL22" s="662"/>
      <c r="LIM22" s="662"/>
      <c r="LIN22" s="662"/>
      <c r="LIO22" s="662"/>
      <c r="LIP22" s="662"/>
      <c r="LIQ22" s="662"/>
      <c r="LIR22" s="662"/>
      <c r="LIS22" s="662"/>
      <c r="LIT22" s="662"/>
      <c r="LIU22" s="662"/>
      <c r="LIV22" s="662"/>
      <c r="LIW22" s="662"/>
      <c r="LIX22" s="662"/>
      <c r="LIY22" s="662"/>
      <c r="LIZ22" s="662"/>
      <c r="LJA22" s="662"/>
      <c r="LJB22" s="662"/>
      <c r="LJC22" s="662"/>
      <c r="LJD22" s="662"/>
      <c r="LJE22" s="662"/>
      <c r="LJF22" s="662"/>
      <c r="LJG22" s="662"/>
      <c r="LJH22" s="662"/>
      <c r="LJI22" s="662"/>
      <c r="LJJ22" s="662"/>
      <c r="LJK22" s="662"/>
      <c r="LJL22" s="662"/>
      <c r="LJM22" s="662"/>
      <c r="LJN22" s="662"/>
      <c r="LJO22" s="662"/>
      <c r="LJP22" s="662"/>
      <c r="LJQ22" s="662"/>
      <c r="LJR22" s="662"/>
      <c r="LJS22" s="662"/>
      <c r="LJT22" s="662"/>
      <c r="LJU22" s="662"/>
      <c r="LJV22" s="662"/>
      <c r="LJW22" s="662"/>
      <c r="LJX22" s="662"/>
      <c r="LJY22" s="662"/>
      <c r="LJZ22" s="662"/>
      <c r="LKA22" s="662"/>
      <c r="LKB22" s="662"/>
      <c r="LKC22" s="662"/>
      <c r="LKD22" s="662"/>
      <c r="LKE22" s="662"/>
      <c r="LKF22" s="662"/>
      <c r="LKG22" s="662"/>
      <c r="LKH22" s="662"/>
      <c r="LKI22" s="662"/>
      <c r="LKJ22" s="662"/>
      <c r="LKK22" s="662"/>
      <c r="LKL22" s="662"/>
      <c r="LKM22" s="662"/>
      <c r="LKN22" s="662"/>
      <c r="LKO22" s="662"/>
      <c r="LKP22" s="662"/>
      <c r="LKQ22" s="662"/>
      <c r="LKR22" s="662"/>
      <c r="LKS22" s="662"/>
      <c r="LKT22" s="662"/>
      <c r="LKU22" s="662"/>
      <c r="LKV22" s="662"/>
      <c r="LKW22" s="662"/>
      <c r="LKX22" s="662"/>
      <c r="LKY22" s="662"/>
      <c r="LKZ22" s="662"/>
      <c r="LLA22" s="662"/>
      <c r="LLB22" s="662"/>
      <c r="LLC22" s="662"/>
      <c r="LLD22" s="662"/>
      <c r="LLE22" s="662"/>
      <c r="LLF22" s="662"/>
      <c r="LLG22" s="662"/>
      <c r="LLH22" s="662"/>
      <c r="LLI22" s="662"/>
      <c r="LLJ22" s="662"/>
      <c r="LLK22" s="662"/>
      <c r="LLL22" s="662"/>
      <c r="LLM22" s="662"/>
      <c r="LLN22" s="662"/>
      <c r="LLO22" s="662"/>
      <c r="LLP22" s="662"/>
      <c r="LLQ22" s="662"/>
      <c r="LLR22" s="662"/>
      <c r="LLS22" s="662"/>
      <c r="LLT22" s="662"/>
      <c r="LLU22" s="662"/>
      <c r="LLV22" s="662"/>
      <c r="LLW22" s="662"/>
      <c r="LLX22" s="662"/>
      <c r="LLY22" s="662"/>
      <c r="LLZ22" s="662"/>
      <c r="LMA22" s="662"/>
      <c r="LMB22" s="662"/>
      <c r="LMC22" s="662"/>
      <c r="LMD22" s="662"/>
      <c r="LME22" s="662"/>
      <c r="LMF22" s="662"/>
      <c r="LMG22" s="662"/>
      <c r="LMH22" s="662"/>
      <c r="LMI22" s="662"/>
      <c r="LMJ22" s="662"/>
      <c r="LMK22" s="662"/>
      <c r="LML22" s="662"/>
      <c r="LMM22" s="662"/>
      <c r="LMN22" s="662"/>
      <c r="LMO22" s="662"/>
      <c r="LMP22" s="662"/>
      <c r="LMQ22" s="662"/>
      <c r="LMR22" s="662"/>
      <c r="LMS22" s="662"/>
      <c r="LMT22" s="662"/>
      <c r="LMU22" s="662"/>
      <c r="LMV22" s="662"/>
      <c r="LMW22" s="662"/>
      <c r="LMX22" s="662"/>
      <c r="LMY22" s="662"/>
      <c r="LMZ22" s="662"/>
      <c r="LNA22" s="662"/>
      <c r="LNB22" s="662"/>
      <c r="LNC22" s="662"/>
      <c r="LND22" s="662"/>
      <c r="LNE22" s="662"/>
      <c r="LNF22" s="662"/>
      <c r="LNG22" s="662"/>
      <c r="LNH22" s="662"/>
      <c r="LNI22" s="662"/>
      <c r="LNJ22" s="662"/>
      <c r="LNK22" s="662"/>
      <c r="LNL22" s="662"/>
      <c r="LNM22" s="662"/>
      <c r="LNN22" s="662"/>
      <c r="LNO22" s="662"/>
      <c r="LNP22" s="662"/>
      <c r="LNQ22" s="662"/>
      <c r="LNR22" s="662"/>
      <c r="LNS22" s="662"/>
      <c r="LNT22" s="662"/>
      <c r="LNU22" s="662"/>
      <c r="LNV22" s="662"/>
      <c r="LNW22" s="662"/>
      <c r="LNX22" s="662"/>
      <c r="LNY22" s="662"/>
      <c r="LNZ22" s="662"/>
      <c r="LOA22" s="662"/>
      <c r="LOB22" s="662"/>
      <c r="LOC22" s="662"/>
      <c r="LOD22" s="662"/>
      <c r="LOE22" s="662"/>
      <c r="LOF22" s="662"/>
      <c r="LOG22" s="662"/>
      <c r="LOH22" s="662"/>
      <c r="LOI22" s="662"/>
      <c r="LOJ22" s="662"/>
      <c r="LOK22" s="662"/>
      <c r="LOL22" s="662"/>
      <c r="LOM22" s="662"/>
      <c r="LON22" s="662"/>
      <c r="LOO22" s="662"/>
      <c r="LOP22" s="662"/>
      <c r="LOQ22" s="662"/>
      <c r="LOR22" s="662"/>
      <c r="LOS22" s="662"/>
      <c r="LOT22" s="662"/>
      <c r="LOU22" s="662"/>
      <c r="LOV22" s="662"/>
      <c r="LOW22" s="662"/>
      <c r="LOX22" s="662"/>
      <c r="LOY22" s="662"/>
      <c r="LOZ22" s="662"/>
      <c r="LPA22" s="662"/>
      <c r="LPB22" s="662"/>
      <c r="LPC22" s="662"/>
      <c r="LPD22" s="662"/>
      <c r="LPE22" s="662"/>
      <c r="LPF22" s="662"/>
      <c r="LPG22" s="662"/>
      <c r="LPH22" s="662"/>
      <c r="LPI22" s="662"/>
      <c r="LPJ22" s="662"/>
      <c r="LPK22" s="662"/>
      <c r="LPL22" s="662"/>
      <c r="LPM22" s="662"/>
      <c r="LPN22" s="662"/>
      <c r="LPO22" s="662"/>
      <c r="LPP22" s="662"/>
      <c r="LPQ22" s="662"/>
      <c r="LPR22" s="662"/>
      <c r="LPS22" s="662"/>
      <c r="LPT22" s="662"/>
      <c r="LPU22" s="662"/>
      <c r="LPV22" s="662"/>
      <c r="LPW22" s="662"/>
      <c r="LPX22" s="662"/>
      <c r="LPY22" s="662"/>
      <c r="LPZ22" s="662"/>
      <c r="LQA22" s="662"/>
      <c r="LQB22" s="662"/>
      <c r="LQC22" s="662"/>
      <c r="LQD22" s="662"/>
      <c r="LQE22" s="662"/>
      <c r="LQF22" s="662"/>
      <c r="LQG22" s="662"/>
      <c r="LQH22" s="662"/>
      <c r="LQI22" s="662"/>
      <c r="LQJ22" s="662"/>
      <c r="LQK22" s="662"/>
      <c r="LQL22" s="662"/>
      <c r="LQM22" s="662"/>
      <c r="LQN22" s="662"/>
      <c r="LQO22" s="662"/>
      <c r="LQP22" s="662"/>
      <c r="LQQ22" s="662"/>
      <c r="LQR22" s="662"/>
      <c r="LQS22" s="662"/>
      <c r="LQT22" s="662"/>
      <c r="LQU22" s="662"/>
      <c r="LQV22" s="662"/>
      <c r="LQW22" s="662"/>
      <c r="LQX22" s="662"/>
      <c r="LQY22" s="662"/>
      <c r="LQZ22" s="662"/>
      <c r="LRA22" s="662"/>
      <c r="LRB22" s="662"/>
      <c r="LRC22" s="662"/>
      <c r="LRD22" s="662"/>
      <c r="LRE22" s="662"/>
      <c r="LRF22" s="662"/>
      <c r="LRG22" s="662"/>
      <c r="LRH22" s="662"/>
      <c r="LRI22" s="662"/>
      <c r="LRJ22" s="662"/>
      <c r="LRK22" s="662"/>
      <c r="LRL22" s="662"/>
      <c r="LRM22" s="662"/>
      <c r="LRN22" s="662"/>
      <c r="LRO22" s="662"/>
      <c r="LRP22" s="662"/>
      <c r="LRQ22" s="662"/>
      <c r="LRR22" s="662"/>
      <c r="LRS22" s="662"/>
      <c r="LRT22" s="662"/>
      <c r="LRU22" s="662"/>
      <c r="LRV22" s="662"/>
      <c r="LRW22" s="662"/>
      <c r="LRX22" s="662"/>
      <c r="LRY22" s="662"/>
      <c r="LRZ22" s="662"/>
      <c r="LSA22" s="662"/>
      <c r="LSB22" s="662"/>
      <c r="LSC22" s="662"/>
      <c r="LSD22" s="662"/>
      <c r="LSE22" s="662"/>
      <c r="LSF22" s="662"/>
      <c r="LSG22" s="662"/>
      <c r="LSH22" s="662"/>
      <c r="LSI22" s="662"/>
      <c r="LSJ22" s="662"/>
      <c r="LSK22" s="662"/>
      <c r="LSL22" s="662"/>
      <c r="LSM22" s="662"/>
      <c r="LSN22" s="662"/>
      <c r="LSO22" s="662"/>
      <c r="LSP22" s="662"/>
      <c r="LSQ22" s="662"/>
      <c r="LSR22" s="662"/>
      <c r="LSS22" s="662"/>
      <c r="LST22" s="662"/>
      <c r="LSU22" s="662"/>
      <c r="LSV22" s="662"/>
      <c r="LSW22" s="662"/>
      <c r="LSX22" s="662"/>
      <c r="LSY22" s="662"/>
      <c r="LSZ22" s="662"/>
      <c r="LTA22" s="662"/>
      <c r="LTB22" s="662"/>
      <c r="LTC22" s="662"/>
      <c r="LTD22" s="662"/>
      <c r="LTE22" s="662"/>
      <c r="LTF22" s="662"/>
      <c r="LTG22" s="662"/>
      <c r="LTH22" s="662"/>
      <c r="LTI22" s="662"/>
      <c r="LTJ22" s="662"/>
      <c r="LTK22" s="662"/>
      <c r="LTL22" s="662"/>
      <c r="LTM22" s="662"/>
      <c r="LTN22" s="662"/>
      <c r="LTO22" s="662"/>
      <c r="LTP22" s="662"/>
      <c r="LTQ22" s="662"/>
      <c r="LTR22" s="662"/>
      <c r="LTS22" s="662"/>
      <c r="LTT22" s="662"/>
      <c r="LTU22" s="662"/>
      <c r="LTV22" s="662"/>
      <c r="LTW22" s="662"/>
      <c r="LTX22" s="662"/>
      <c r="LTY22" s="662"/>
      <c r="LTZ22" s="662"/>
      <c r="LUA22" s="662"/>
      <c r="LUB22" s="662"/>
      <c r="LUC22" s="662"/>
      <c r="LUD22" s="662"/>
      <c r="LUE22" s="662"/>
      <c r="LUF22" s="662"/>
      <c r="LUG22" s="662"/>
      <c r="LUH22" s="662"/>
      <c r="LUI22" s="662"/>
      <c r="LUJ22" s="662"/>
      <c r="LUK22" s="662"/>
      <c r="LUL22" s="662"/>
      <c r="LUM22" s="662"/>
      <c r="LUN22" s="662"/>
      <c r="LUO22" s="662"/>
      <c r="LUP22" s="662"/>
      <c r="LUQ22" s="662"/>
      <c r="LUR22" s="662"/>
      <c r="LUS22" s="662"/>
      <c r="LUT22" s="662"/>
      <c r="LUU22" s="662"/>
      <c r="LUV22" s="662"/>
      <c r="LUW22" s="662"/>
      <c r="LUX22" s="662"/>
      <c r="LUY22" s="662"/>
      <c r="LUZ22" s="662"/>
      <c r="LVA22" s="662"/>
      <c r="LVB22" s="662"/>
      <c r="LVC22" s="662"/>
      <c r="LVD22" s="662"/>
      <c r="LVE22" s="662"/>
      <c r="LVF22" s="662"/>
      <c r="LVG22" s="662"/>
      <c r="LVH22" s="662"/>
      <c r="LVI22" s="662"/>
      <c r="LVJ22" s="662"/>
      <c r="LVK22" s="662"/>
      <c r="LVL22" s="662"/>
      <c r="LVM22" s="662"/>
      <c r="LVN22" s="662"/>
      <c r="LVO22" s="662"/>
      <c r="LVP22" s="662"/>
      <c r="LVQ22" s="662"/>
      <c r="LVR22" s="662"/>
      <c r="LVS22" s="662"/>
      <c r="LVT22" s="662"/>
      <c r="LVU22" s="662"/>
      <c r="LVV22" s="662"/>
      <c r="LVW22" s="662"/>
      <c r="LVX22" s="662"/>
      <c r="LVY22" s="662"/>
      <c r="LVZ22" s="662"/>
      <c r="LWA22" s="662"/>
      <c r="LWB22" s="662"/>
      <c r="LWC22" s="662"/>
      <c r="LWD22" s="662"/>
      <c r="LWE22" s="662"/>
      <c r="LWF22" s="662"/>
      <c r="LWG22" s="662"/>
      <c r="LWH22" s="662"/>
      <c r="LWI22" s="662"/>
      <c r="LWJ22" s="662"/>
      <c r="LWK22" s="662"/>
      <c r="LWL22" s="662"/>
      <c r="LWM22" s="662"/>
      <c r="LWN22" s="662"/>
      <c r="LWO22" s="662"/>
      <c r="LWP22" s="662"/>
      <c r="LWQ22" s="662"/>
      <c r="LWR22" s="662"/>
      <c r="LWS22" s="662"/>
      <c r="LWT22" s="662"/>
      <c r="LWU22" s="662"/>
      <c r="LWV22" s="662"/>
      <c r="LWW22" s="662"/>
      <c r="LWX22" s="662"/>
      <c r="LWY22" s="662"/>
      <c r="LWZ22" s="662"/>
      <c r="LXA22" s="662"/>
      <c r="LXB22" s="662"/>
      <c r="LXC22" s="662"/>
      <c r="LXD22" s="662"/>
      <c r="LXE22" s="662"/>
      <c r="LXF22" s="662"/>
      <c r="LXG22" s="662"/>
      <c r="LXH22" s="662"/>
      <c r="LXI22" s="662"/>
      <c r="LXJ22" s="662"/>
      <c r="LXK22" s="662"/>
      <c r="LXL22" s="662"/>
      <c r="LXM22" s="662"/>
      <c r="LXN22" s="662"/>
      <c r="LXO22" s="662"/>
      <c r="LXP22" s="662"/>
      <c r="LXQ22" s="662"/>
      <c r="LXR22" s="662"/>
      <c r="LXS22" s="662"/>
      <c r="LXT22" s="662"/>
      <c r="LXU22" s="662"/>
      <c r="LXV22" s="662"/>
      <c r="LXW22" s="662"/>
      <c r="LXX22" s="662"/>
      <c r="LXY22" s="662"/>
      <c r="LXZ22" s="662"/>
      <c r="LYA22" s="662"/>
      <c r="LYB22" s="662"/>
      <c r="LYC22" s="662"/>
      <c r="LYD22" s="662"/>
      <c r="LYE22" s="662"/>
      <c r="LYF22" s="662"/>
      <c r="LYG22" s="662"/>
      <c r="LYH22" s="662"/>
      <c r="LYI22" s="662"/>
      <c r="LYJ22" s="662"/>
      <c r="LYK22" s="662"/>
      <c r="LYL22" s="662"/>
      <c r="LYM22" s="662"/>
      <c r="LYN22" s="662"/>
      <c r="LYO22" s="662"/>
      <c r="LYP22" s="662"/>
      <c r="LYQ22" s="662"/>
      <c r="LYR22" s="662"/>
      <c r="LYS22" s="662"/>
      <c r="LYT22" s="662"/>
      <c r="LYU22" s="662"/>
      <c r="LYV22" s="662"/>
      <c r="LYW22" s="662"/>
      <c r="LYX22" s="662"/>
      <c r="LYY22" s="662"/>
      <c r="LYZ22" s="662"/>
      <c r="LZA22" s="662"/>
      <c r="LZB22" s="662"/>
      <c r="LZC22" s="662"/>
      <c r="LZD22" s="662"/>
      <c r="LZE22" s="662"/>
      <c r="LZF22" s="662"/>
      <c r="LZG22" s="662"/>
      <c r="LZH22" s="662"/>
      <c r="LZI22" s="662"/>
      <c r="LZJ22" s="662"/>
      <c r="LZK22" s="662"/>
      <c r="LZL22" s="662"/>
      <c r="LZM22" s="662"/>
      <c r="LZN22" s="662"/>
      <c r="LZO22" s="662"/>
      <c r="LZP22" s="662"/>
      <c r="LZQ22" s="662"/>
      <c r="LZR22" s="662"/>
      <c r="LZS22" s="662"/>
      <c r="LZT22" s="662"/>
      <c r="LZU22" s="662"/>
      <c r="LZV22" s="662"/>
      <c r="LZW22" s="662"/>
      <c r="LZX22" s="662"/>
      <c r="LZY22" s="662"/>
      <c r="LZZ22" s="662"/>
      <c r="MAA22" s="662"/>
      <c r="MAB22" s="662"/>
      <c r="MAC22" s="662"/>
      <c r="MAD22" s="662"/>
      <c r="MAE22" s="662"/>
      <c r="MAF22" s="662"/>
      <c r="MAG22" s="662"/>
      <c r="MAH22" s="662"/>
      <c r="MAI22" s="662"/>
      <c r="MAJ22" s="662"/>
      <c r="MAK22" s="662"/>
      <c r="MAL22" s="662"/>
      <c r="MAM22" s="662"/>
      <c r="MAN22" s="662"/>
      <c r="MAO22" s="662"/>
      <c r="MAP22" s="662"/>
      <c r="MAQ22" s="662"/>
      <c r="MAR22" s="662"/>
      <c r="MAS22" s="662"/>
      <c r="MAT22" s="662"/>
      <c r="MAU22" s="662"/>
      <c r="MAV22" s="662"/>
      <c r="MAW22" s="662"/>
      <c r="MAX22" s="662"/>
      <c r="MAY22" s="662"/>
      <c r="MAZ22" s="662"/>
      <c r="MBA22" s="662"/>
      <c r="MBB22" s="662"/>
      <c r="MBC22" s="662"/>
      <c r="MBD22" s="662"/>
      <c r="MBE22" s="662"/>
      <c r="MBF22" s="662"/>
      <c r="MBG22" s="662"/>
      <c r="MBH22" s="662"/>
      <c r="MBI22" s="662"/>
      <c r="MBJ22" s="662"/>
      <c r="MBK22" s="662"/>
      <c r="MBL22" s="662"/>
      <c r="MBM22" s="662"/>
      <c r="MBN22" s="662"/>
      <c r="MBO22" s="662"/>
      <c r="MBP22" s="662"/>
      <c r="MBQ22" s="662"/>
      <c r="MBR22" s="662"/>
      <c r="MBS22" s="662"/>
      <c r="MBT22" s="662"/>
      <c r="MBU22" s="662"/>
      <c r="MBV22" s="662"/>
      <c r="MBW22" s="662"/>
      <c r="MBX22" s="662"/>
      <c r="MBY22" s="662"/>
      <c r="MBZ22" s="662"/>
      <c r="MCA22" s="662"/>
      <c r="MCB22" s="662"/>
      <c r="MCC22" s="662"/>
      <c r="MCD22" s="662"/>
      <c r="MCE22" s="662"/>
      <c r="MCF22" s="662"/>
      <c r="MCG22" s="662"/>
      <c r="MCH22" s="662"/>
      <c r="MCI22" s="662"/>
      <c r="MCJ22" s="662"/>
      <c r="MCK22" s="662"/>
      <c r="MCL22" s="662"/>
      <c r="MCM22" s="662"/>
      <c r="MCN22" s="662"/>
      <c r="MCO22" s="662"/>
      <c r="MCP22" s="662"/>
      <c r="MCQ22" s="662"/>
      <c r="MCR22" s="662"/>
      <c r="MCS22" s="662"/>
      <c r="MCT22" s="662"/>
      <c r="MCU22" s="662"/>
      <c r="MCV22" s="662"/>
      <c r="MCW22" s="662"/>
      <c r="MCX22" s="662"/>
      <c r="MCY22" s="662"/>
      <c r="MCZ22" s="662"/>
      <c r="MDA22" s="662"/>
      <c r="MDB22" s="662"/>
      <c r="MDC22" s="662"/>
      <c r="MDD22" s="662"/>
      <c r="MDE22" s="662"/>
      <c r="MDF22" s="662"/>
      <c r="MDG22" s="662"/>
      <c r="MDH22" s="662"/>
      <c r="MDI22" s="662"/>
      <c r="MDJ22" s="662"/>
      <c r="MDK22" s="662"/>
      <c r="MDL22" s="662"/>
      <c r="MDM22" s="662"/>
      <c r="MDN22" s="662"/>
      <c r="MDO22" s="662"/>
      <c r="MDP22" s="662"/>
      <c r="MDQ22" s="662"/>
      <c r="MDR22" s="662"/>
      <c r="MDS22" s="662"/>
      <c r="MDT22" s="662"/>
      <c r="MDU22" s="662"/>
      <c r="MDV22" s="662"/>
      <c r="MDW22" s="662"/>
      <c r="MDX22" s="662"/>
      <c r="MDY22" s="662"/>
      <c r="MDZ22" s="662"/>
      <c r="MEA22" s="662"/>
      <c r="MEB22" s="662"/>
      <c r="MEC22" s="662"/>
      <c r="MED22" s="662"/>
      <c r="MEE22" s="662"/>
      <c r="MEF22" s="662"/>
      <c r="MEG22" s="662"/>
      <c r="MEH22" s="662"/>
      <c r="MEI22" s="662"/>
      <c r="MEJ22" s="662"/>
      <c r="MEK22" s="662"/>
      <c r="MEL22" s="662"/>
      <c r="MEM22" s="662"/>
      <c r="MEN22" s="662"/>
      <c r="MEO22" s="662"/>
      <c r="MEP22" s="662"/>
      <c r="MEQ22" s="662"/>
      <c r="MER22" s="662"/>
      <c r="MES22" s="662"/>
      <c r="MET22" s="662"/>
      <c r="MEU22" s="662"/>
      <c r="MEV22" s="662"/>
      <c r="MEW22" s="662"/>
      <c r="MEX22" s="662"/>
      <c r="MEY22" s="662"/>
      <c r="MEZ22" s="662"/>
      <c r="MFA22" s="662"/>
      <c r="MFB22" s="662"/>
      <c r="MFC22" s="662"/>
      <c r="MFD22" s="662"/>
      <c r="MFE22" s="662"/>
      <c r="MFF22" s="662"/>
      <c r="MFG22" s="662"/>
      <c r="MFH22" s="662"/>
      <c r="MFI22" s="662"/>
      <c r="MFJ22" s="662"/>
      <c r="MFK22" s="662"/>
      <c r="MFL22" s="662"/>
      <c r="MFM22" s="662"/>
      <c r="MFN22" s="662"/>
      <c r="MFO22" s="662"/>
      <c r="MFP22" s="662"/>
      <c r="MFQ22" s="662"/>
      <c r="MFR22" s="662"/>
      <c r="MFS22" s="662"/>
      <c r="MFT22" s="662"/>
      <c r="MFU22" s="662"/>
      <c r="MFV22" s="662"/>
      <c r="MFW22" s="662"/>
      <c r="MFX22" s="662"/>
      <c r="MFY22" s="662"/>
      <c r="MFZ22" s="662"/>
      <c r="MGA22" s="662"/>
      <c r="MGB22" s="662"/>
      <c r="MGC22" s="662"/>
      <c r="MGD22" s="662"/>
      <c r="MGE22" s="662"/>
      <c r="MGF22" s="662"/>
      <c r="MGG22" s="662"/>
      <c r="MGH22" s="662"/>
      <c r="MGI22" s="662"/>
      <c r="MGJ22" s="662"/>
      <c r="MGK22" s="662"/>
      <c r="MGL22" s="662"/>
      <c r="MGM22" s="662"/>
      <c r="MGN22" s="662"/>
      <c r="MGO22" s="662"/>
      <c r="MGP22" s="662"/>
      <c r="MGQ22" s="662"/>
      <c r="MGR22" s="662"/>
      <c r="MGS22" s="662"/>
      <c r="MGT22" s="662"/>
      <c r="MGU22" s="662"/>
      <c r="MGV22" s="662"/>
      <c r="MGW22" s="662"/>
      <c r="MGX22" s="662"/>
      <c r="MGY22" s="662"/>
      <c r="MGZ22" s="662"/>
      <c r="MHA22" s="662"/>
      <c r="MHB22" s="662"/>
      <c r="MHC22" s="662"/>
      <c r="MHD22" s="662"/>
      <c r="MHE22" s="662"/>
      <c r="MHF22" s="662"/>
      <c r="MHG22" s="662"/>
      <c r="MHH22" s="662"/>
      <c r="MHI22" s="662"/>
      <c r="MHJ22" s="662"/>
      <c r="MHK22" s="662"/>
      <c r="MHL22" s="662"/>
      <c r="MHM22" s="662"/>
      <c r="MHN22" s="662"/>
      <c r="MHO22" s="662"/>
      <c r="MHP22" s="662"/>
      <c r="MHQ22" s="662"/>
      <c r="MHR22" s="662"/>
      <c r="MHS22" s="662"/>
      <c r="MHT22" s="662"/>
      <c r="MHU22" s="662"/>
      <c r="MHV22" s="662"/>
      <c r="MHW22" s="662"/>
      <c r="MHX22" s="662"/>
      <c r="MHY22" s="662"/>
      <c r="MHZ22" s="662"/>
      <c r="MIA22" s="662"/>
      <c r="MIB22" s="662"/>
      <c r="MIC22" s="662"/>
      <c r="MID22" s="662"/>
      <c r="MIE22" s="662"/>
      <c r="MIF22" s="662"/>
      <c r="MIG22" s="662"/>
      <c r="MIH22" s="662"/>
      <c r="MII22" s="662"/>
      <c r="MIJ22" s="662"/>
      <c r="MIK22" s="662"/>
      <c r="MIL22" s="662"/>
      <c r="MIM22" s="662"/>
      <c r="MIN22" s="662"/>
      <c r="MIO22" s="662"/>
      <c r="MIP22" s="662"/>
      <c r="MIQ22" s="662"/>
      <c r="MIR22" s="662"/>
      <c r="MIS22" s="662"/>
      <c r="MIT22" s="662"/>
      <c r="MIU22" s="662"/>
      <c r="MIV22" s="662"/>
      <c r="MIW22" s="662"/>
      <c r="MIX22" s="662"/>
      <c r="MIY22" s="662"/>
      <c r="MIZ22" s="662"/>
      <c r="MJA22" s="662"/>
      <c r="MJB22" s="662"/>
      <c r="MJC22" s="662"/>
      <c r="MJD22" s="662"/>
      <c r="MJE22" s="662"/>
      <c r="MJF22" s="662"/>
      <c r="MJG22" s="662"/>
      <c r="MJH22" s="662"/>
      <c r="MJI22" s="662"/>
      <c r="MJJ22" s="662"/>
      <c r="MJK22" s="662"/>
      <c r="MJL22" s="662"/>
      <c r="MJM22" s="662"/>
      <c r="MJN22" s="662"/>
      <c r="MJO22" s="662"/>
      <c r="MJP22" s="662"/>
      <c r="MJQ22" s="662"/>
      <c r="MJR22" s="662"/>
      <c r="MJS22" s="662"/>
      <c r="MJT22" s="662"/>
      <c r="MJU22" s="662"/>
      <c r="MJV22" s="662"/>
      <c r="MJW22" s="662"/>
      <c r="MJX22" s="662"/>
      <c r="MJY22" s="662"/>
      <c r="MJZ22" s="662"/>
      <c r="MKA22" s="662"/>
      <c r="MKB22" s="662"/>
      <c r="MKC22" s="662"/>
      <c r="MKD22" s="662"/>
      <c r="MKE22" s="662"/>
      <c r="MKF22" s="662"/>
      <c r="MKG22" s="662"/>
      <c r="MKH22" s="662"/>
      <c r="MKI22" s="662"/>
      <c r="MKJ22" s="662"/>
      <c r="MKK22" s="662"/>
      <c r="MKL22" s="662"/>
      <c r="MKM22" s="662"/>
      <c r="MKN22" s="662"/>
      <c r="MKO22" s="662"/>
      <c r="MKP22" s="662"/>
      <c r="MKQ22" s="662"/>
      <c r="MKR22" s="662"/>
      <c r="MKS22" s="662"/>
      <c r="MKT22" s="662"/>
      <c r="MKU22" s="662"/>
      <c r="MKV22" s="662"/>
      <c r="MKW22" s="662"/>
      <c r="MKX22" s="662"/>
      <c r="MKY22" s="662"/>
      <c r="MKZ22" s="662"/>
      <c r="MLA22" s="662"/>
      <c r="MLB22" s="662"/>
      <c r="MLC22" s="662"/>
      <c r="MLD22" s="662"/>
      <c r="MLE22" s="662"/>
      <c r="MLF22" s="662"/>
      <c r="MLG22" s="662"/>
      <c r="MLH22" s="662"/>
      <c r="MLI22" s="662"/>
      <c r="MLJ22" s="662"/>
      <c r="MLK22" s="662"/>
      <c r="MLL22" s="662"/>
      <c r="MLM22" s="662"/>
      <c r="MLN22" s="662"/>
      <c r="MLO22" s="662"/>
      <c r="MLP22" s="662"/>
      <c r="MLQ22" s="662"/>
      <c r="MLR22" s="662"/>
      <c r="MLS22" s="662"/>
      <c r="MLT22" s="662"/>
      <c r="MLU22" s="662"/>
      <c r="MLV22" s="662"/>
      <c r="MLW22" s="662"/>
      <c r="MLX22" s="662"/>
      <c r="MLY22" s="662"/>
      <c r="MLZ22" s="662"/>
      <c r="MMA22" s="662"/>
      <c r="MMB22" s="662"/>
      <c r="MMC22" s="662"/>
      <c r="MMD22" s="662"/>
      <c r="MME22" s="662"/>
      <c r="MMF22" s="662"/>
      <c r="MMG22" s="662"/>
      <c r="MMH22" s="662"/>
      <c r="MMI22" s="662"/>
      <c r="MMJ22" s="662"/>
      <c r="MMK22" s="662"/>
      <c r="MML22" s="662"/>
      <c r="MMM22" s="662"/>
      <c r="MMN22" s="662"/>
      <c r="MMO22" s="662"/>
      <c r="MMP22" s="662"/>
      <c r="MMQ22" s="662"/>
      <c r="MMR22" s="662"/>
      <c r="MMS22" s="662"/>
      <c r="MMT22" s="662"/>
      <c r="MMU22" s="662"/>
      <c r="MMV22" s="662"/>
      <c r="MMW22" s="662"/>
      <c r="MMX22" s="662"/>
      <c r="MMY22" s="662"/>
      <c r="MMZ22" s="662"/>
      <c r="MNA22" s="662"/>
      <c r="MNB22" s="662"/>
      <c r="MNC22" s="662"/>
      <c r="MND22" s="662"/>
      <c r="MNE22" s="662"/>
      <c r="MNF22" s="662"/>
      <c r="MNG22" s="662"/>
      <c r="MNH22" s="662"/>
      <c r="MNI22" s="662"/>
      <c r="MNJ22" s="662"/>
      <c r="MNK22" s="662"/>
      <c r="MNL22" s="662"/>
      <c r="MNM22" s="662"/>
      <c r="MNN22" s="662"/>
      <c r="MNO22" s="662"/>
      <c r="MNP22" s="662"/>
      <c r="MNQ22" s="662"/>
      <c r="MNR22" s="662"/>
      <c r="MNS22" s="662"/>
      <c r="MNT22" s="662"/>
      <c r="MNU22" s="662"/>
      <c r="MNV22" s="662"/>
      <c r="MNW22" s="662"/>
      <c r="MNX22" s="662"/>
      <c r="MNY22" s="662"/>
      <c r="MNZ22" s="662"/>
      <c r="MOA22" s="662"/>
      <c r="MOB22" s="662"/>
      <c r="MOC22" s="662"/>
      <c r="MOD22" s="662"/>
      <c r="MOE22" s="662"/>
      <c r="MOF22" s="662"/>
      <c r="MOG22" s="662"/>
      <c r="MOH22" s="662"/>
      <c r="MOI22" s="662"/>
      <c r="MOJ22" s="662"/>
      <c r="MOK22" s="662"/>
      <c r="MOL22" s="662"/>
      <c r="MOM22" s="662"/>
      <c r="MON22" s="662"/>
      <c r="MOO22" s="662"/>
      <c r="MOP22" s="662"/>
      <c r="MOQ22" s="662"/>
      <c r="MOR22" s="662"/>
      <c r="MOS22" s="662"/>
      <c r="MOT22" s="662"/>
      <c r="MOU22" s="662"/>
      <c r="MOV22" s="662"/>
      <c r="MOW22" s="662"/>
      <c r="MOX22" s="662"/>
      <c r="MOY22" s="662"/>
      <c r="MOZ22" s="662"/>
      <c r="MPA22" s="662"/>
      <c r="MPB22" s="662"/>
      <c r="MPC22" s="662"/>
      <c r="MPD22" s="662"/>
      <c r="MPE22" s="662"/>
      <c r="MPF22" s="662"/>
      <c r="MPG22" s="662"/>
      <c r="MPH22" s="662"/>
      <c r="MPI22" s="662"/>
      <c r="MPJ22" s="662"/>
      <c r="MPK22" s="662"/>
      <c r="MPL22" s="662"/>
      <c r="MPM22" s="662"/>
      <c r="MPN22" s="662"/>
      <c r="MPO22" s="662"/>
      <c r="MPP22" s="662"/>
      <c r="MPQ22" s="662"/>
      <c r="MPR22" s="662"/>
      <c r="MPS22" s="662"/>
      <c r="MPT22" s="662"/>
      <c r="MPU22" s="662"/>
      <c r="MPV22" s="662"/>
      <c r="MPW22" s="662"/>
      <c r="MPX22" s="662"/>
      <c r="MPY22" s="662"/>
      <c r="MPZ22" s="662"/>
      <c r="MQA22" s="662"/>
      <c r="MQB22" s="662"/>
      <c r="MQC22" s="662"/>
      <c r="MQD22" s="662"/>
      <c r="MQE22" s="662"/>
      <c r="MQF22" s="662"/>
      <c r="MQG22" s="662"/>
      <c r="MQH22" s="662"/>
      <c r="MQI22" s="662"/>
      <c r="MQJ22" s="662"/>
      <c r="MQK22" s="662"/>
      <c r="MQL22" s="662"/>
      <c r="MQM22" s="662"/>
      <c r="MQN22" s="662"/>
      <c r="MQO22" s="662"/>
      <c r="MQP22" s="662"/>
      <c r="MQQ22" s="662"/>
      <c r="MQR22" s="662"/>
      <c r="MQS22" s="662"/>
      <c r="MQT22" s="662"/>
      <c r="MQU22" s="662"/>
      <c r="MQV22" s="662"/>
      <c r="MQW22" s="662"/>
      <c r="MQX22" s="662"/>
      <c r="MQY22" s="662"/>
      <c r="MQZ22" s="662"/>
      <c r="MRA22" s="662"/>
      <c r="MRB22" s="662"/>
      <c r="MRC22" s="662"/>
      <c r="MRD22" s="662"/>
      <c r="MRE22" s="662"/>
      <c r="MRF22" s="662"/>
      <c r="MRG22" s="662"/>
      <c r="MRH22" s="662"/>
      <c r="MRI22" s="662"/>
      <c r="MRJ22" s="662"/>
      <c r="MRK22" s="662"/>
      <c r="MRL22" s="662"/>
      <c r="MRM22" s="662"/>
      <c r="MRN22" s="662"/>
      <c r="MRO22" s="662"/>
      <c r="MRP22" s="662"/>
      <c r="MRQ22" s="662"/>
      <c r="MRR22" s="662"/>
      <c r="MRS22" s="662"/>
      <c r="MRT22" s="662"/>
      <c r="MRU22" s="662"/>
      <c r="MRV22" s="662"/>
      <c r="MRW22" s="662"/>
      <c r="MRX22" s="662"/>
      <c r="MRY22" s="662"/>
      <c r="MRZ22" s="662"/>
      <c r="MSA22" s="662"/>
      <c r="MSB22" s="662"/>
      <c r="MSC22" s="662"/>
      <c r="MSD22" s="662"/>
      <c r="MSE22" s="662"/>
      <c r="MSF22" s="662"/>
      <c r="MSG22" s="662"/>
      <c r="MSH22" s="662"/>
      <c r="MSI22" s="662"/>
      <c r="MSJ22" s="662"/>
      <c r="MSK22" s="662"/>
      <c r="MSL22" s="662"/>
      <c r="MSM22" s="662"/>
      <c r="MSN22" s="662"/>
      <c r="MSO22" s="662"/>
      <c r="MSP22" s="662"/>
      <c r="MSQ22" s="662"/>
      <c r="MSR22" s="662"/>
      <c r="MSS22" s="662"/>
      <c r="MST22" s="662"/>
      <c r="MSU22" s="662"/>
      <c r="MSV22" s="662"/>
      <c r="MSW22" s="662"/>
      <c r="MSX22" s="662"/>
      <c r="MSY22" s="662"/>
      <c r="MSZ22" s="662"/>
      <c r="MTA22" s="662"/>
      <c r="MTB22" s="662"/>
      <c r="MTC22" s="662"/>
      <c r="MTD22" s="662"/>
      <c r="MTE22" s="662"/>
      <c r="MTF22" s="662"/>
      <c r="MTG22" s="662"/>
      <c r="MTH22" s="662"/>
      <c r="MTI22" s="662"/>
      <c r="MTJ22" s="662"/>
      <c r="MTK22" s="662"/>
      <c r="MTL22" s="662"/>
      <c r="MTM22" s="662"/>
      <c r="MTN22" s="662"/>
      <c r="MTO22" s="662"/>
      <c r="MTP22" s="662"/>
      <c r="MTQ22" s="662"/>
      <c r="MTR22" s="662"/>
      <c r="MTS22" s="662"/>
      <c r="MTT22" s="662"/>
      <c r="MTU22" s="662"/>
      <c r="MTV22" s="662"/>
      <c r="MTW22" s="662"/>
      <c r="MTX22" s="662"/>
      <c r="MTY22" s="662"/>
      <c r="MTZ22" s="662"/>
      <c r="MUA22" s="662"/>
      <c r="MUB22" s="662"/>
      <c r="MUC22" s="662"/>
      <c r="MUD22" s="662"/>
      <c r="MUE22" s="662"/>
      <c r="MUF22" s="662"/>
      <c r="MUG22" s="662"/>
      <c r="MUH22" s="662"/>
      <c r="MUI22" s="662"/>
      <c r="MUJ22" s="662"/>
      <c r="MUK22" s="662"/>
      <c r="MUL22" s="662"/>
      <c r="MUM22" s="662"/>
      <c r="MUN22" s="662"/>
      <c r="MUO22" s="662"/>
      <c r="MUP22" s="662"/>
      <c r="MUQ22" s="662"/>
      <c r="MUR22" s="662"/>
      <c r="MUS22" s="662"/>
      <c r="MUT22" s="662"/>
      <c r="MUU22" s="662"/>
      <c r="MUV22" s="662"/>
      <c r="MUW22" s="662"/>
      <c r="MUX22" s="662"/>
      <c r="MUY22" s="662"/>
      <c r="MUZ22" s="662"/>
      <c r="MVA22" s="662"/>
      <c r="MVB22" s="662"/>
      <c r="MVC22" s="662"/>
      <c r="MVD22" s="662"/>
      <c r="MVE22" s="662"/>
      <c r="MVF22" s="662"/>
      <c r="MVG22" s="662"/>
      <c r="MVH22" s="662"/>
      <c r="MVI22" s="662"/>
      <c r="MVJ22" s="662"/>
      <c r="MVK22" s="662"/>
      <c r="MVL22" s="662"/>
      <c r="MVM22" s="662"/>
      <c r="MVN22" s="662"/>
      <c r="MVO22" s="662"/>
      <c r="MVP22" s="662"/>
      <c r="MVQ22" s="662"/>
      <c r="MVR22" s="662"/>
      <c r="MVS22" s="662"/>
      <c r="MVT22" s="662"/>
      <c r="MVU22" s="662"/>
      <c r="MVV22" s="662"/>
      <c r="MVW22" s="662"/>
      <c r="MVX22" s="662"/>
      <c r="MVY22" s="662"/>
      <c r="MVZ22" s="662"/>
      <c r="MWA22" s="662"/>
      <c r="MWB22" s="662"/>
      <c r="MWC22" s="662"/>
      <c r="MWD22" s="662"/>
      <c r="MWE22" s="662"/>
      <c r="MWF22" s="662"/>
      <c r="MWG22" s="662"/>
      <c r="MWH22" s="662"/>
      <c r="MWI22" s="662"/>
      <c r="MWJ22" s="662"/>
      <c r="MWK22" s="662"/>
      <c r="MWL22" s="662"/>
      <c r="MWM22" s="662"/>
      <c r="MWN22" s="662"/>
      <c r="MWO22" s="662"/>
      <c r="MWP22" s="662"/>
      <c r="MWQ22" s="662"/>
      <c r="MWR22" s="662"/>
      <c r="MWS22" s="662"/>
      <c r="MWT22" s="662"/>
      <c r="MWU22" s="662"/>
      <c r="MWV22" s="662"/>
      <c r="MWW22" s="662"/>
      <c r="MWX22" s="662"/>
      <c r="MWY22" s="662"/>
      <c r="MWZ22" s="662"/>
      <c r="MXA22" s="662"/>
      <c r="MXB22" s="662"/>
      <c r="MXC22" s="662"/>
      <c r="MXD22" s="662"/>
      <c r="MXE22" s="662"/>
      <c r="MXF22" s="662"/>
      <c r="MXG22" s="662"/>
      <c r="MXH22" s="662"/>
      <c r="MXI22" s="662"/>
      <c r="MXJ22" s="662"/>
      <c r="MXK22" s="662"/>
      <c r="MXL22" s="662"/>
      <c r="MXM22" s="662"/>
      <c r="MXN22" s="662"/>
      <c r="MXO22" s="662"/>
      <c r="MXP22" s="662"/>
      <c r="MXQ22" s="662"/>
      <c r="MXR22" s="662"/>
      <c r="MXS22" s="662"/>
      <c r="MXT22" s="662"/>
      <c r="MXU22" s="662"/>
      <c r="MXV22" s="662"/>
      <c r="MXW22" s="662"/>
      <c r="MXX22" s="662"/>
      <c r="MXY22" s="662"/>
      <c r="MXZ22" s="662"/>
      <c r="MYA22" s="662"/>
      <c r="MYB22" s="662"/>
      <c r="MYC22" s="662"/>
      <c r="MYD22" s="662"/>
      <c r="MYE22" s="662"/>
      <c r="MYF22" s="662"/>
      <c r="MYG22" s="662"/>
      <c r="MYH22" s="662"/>
      <c r="MYI22" s="662"/>
      <c r="MYJ22" s="662"/>
      <c r="MYK22" s="662"/>
      <c r="MYL22" s="662"/>
      <c r="MYM22" s="662"/>
      <c r="MYN22" s="662"/>
      <c r="MYO22" s="662"/>
      <c r="MYP22" s="662"/>
      <c r="MYQ22" s="662"/>
      <c r="MYR22" s="662"/>
      <c r="MYS22" s="662"/>
      <c r="MYT22" s="662"/>
      <c r="MYU22" s="662"/>
      <c r="MYV22" s="662"/>
      <c r="MYW22" s="662"/>
      <c r="MYX22" s="662"/>
      <c r="MYY22" s="662"/>
      <c r="MYZ22" s="662"/>
      <c r="MZA22" s="662"/>
      <c r="MZB22" s="662"/>
      <c r="MZC22" s="662"/>
      <c r="MZD22" s="662"/>
      <c r="MZE22" s="662"/>
      <c r="MZF22" s="662"/>
      <c r="MZG22" s="662"/>
      <c r="MZH22" s="662"/>
      <c r="MZI22" s="662"/>
      <c r="MZJ22" s="662"/>
      <c r="MZK22" s="662"/>
      <c r="MZL22" s="662"/>
      <c r="MZM22" s="662"/>
      <c r="MZN22" s="662"/>
      <c r="MZO22" s="662"/>
      <c r="MZP22" s="662"/>
      <c r="MZQ22" s="662"/>
      <c r="MZR22" s="662"/>
      <c r="MZS22" s="662"/>
      <c r="MZT22" s="662"/>
      <c r="MZU22" s="662"/>
      <c r="MZV22" s="662"/>
      <c r="MZW22" s="662"/>
      <c r="MZX22" s="662"/>
      <c r="MZY22" s="662"/>
      <c r="MZZ22" s="662"/>
      <c r="NAA22" s="662"/>
      <c r="NAB22" s="662"/>
      <c r="NAC22" s="662"/>
      <c r="NAD22" s="662"/>
      <c r="NAE22" s="662"/>
      <c r="NAF22" s="662"/>
      <c r="NAG22" s="662"/>
      <c r="NAH22" s="662"/>
      <c r="NAI22" s="662"/>
      <c r="NAJ22" s="662"/>
      <c r="NAK22" s="662"/>
      <c r="NAL22" s="662"/>
      <c r="NAM22" s="662"/>
      <c r="NAN22" s="662"/>
      <c r="NAO22" s="662"/>
      <c r="NAP22" s="662"/>
      <c r="NAQ22" s="662"/>
      <c r="NAR22" s="662"/>
      <c r="NAS22" s="662"/>
      <c r="NAT22" s="662"/>
      <c r="NAU22" s="662"/>
      <c r="NAV22" s="662"/>
      <c r="NAW22" s="662"/>
      <c r="NAX22" s="662"/>
      <c r="NAY22" s="662"/>
      <c r="NAZ22" s="662"/>
      <c r="NBA22" s="662"/>
      <c r="NBB22" s="662"/>
      <c r="NBC22" s="662"/>
      <c r="NBD22" s="662"/>
      <c r="NBE22" s="662"/>
      <c r="NBF22" s="662"/>
      <c r="NBG22" s="662"/>
      <c r="NBH22" s="662"/>
      <c r="NBI22" s="662"/>
      <c r="NBJ22" s="662"/>
      <c r="NBK22" s="662"/>
      <c r="NBL22" s="662"/>
      <c r="NBM22" s="662"/>
      <c r="NBN22" s="662"/>
      <c r="NBO22" s="662"/>
      <c r="NBP22" s="662"/>
      <c r="NBQ22" s="662"/>
      <c r="NBR22" s="662"/>
      <c r="NBS22" s="662"/>
      <c r="NBT22" s="662"/>
      <c r="NBU22" s="662"/>
      <c r="NBV22" s="662"/>
      <c r="NBW22" s="662"/>
      <c r="NBX22" s="662"/>
      <c r="NBY22" s="662"/>
      <c r="NBZ22" s="662"/>
      <c r="NCA22" s="662"/>
      <c r="NCB22" s="662"/>
      <c r="NCC22" s="662"/>
      <c r="NCD22" s="662"/>
      <c r="NCE22" s="662"/>
      <c r="NCF22" s="662"/>
      <c r="NCG22" s="662"/>
      <c r="NCH22" s="662"/>
      <c r="NCI22" s="662"/>
      <c r="NCJ22" s="662"/>
      <c r="NCK22" s="662"/>
      <c r="NCL22" s="662"/>
      <c r="NCM22" s="662"/>
      <c r="NCN22" s="662"/>
      <c r="NCO22" s="662"/>
      <c r="NCP22" s="662"/>
      <c r="NCQ22" s="662"/>
      <c r="NCR22" s="662"/>
      <c r="NCS22" s="662"/>
      <c r="NCT22" s="662"/>
      <c r="NCU22" s="662"/>
      <c r="NCV22" s="662"/>
      <c r="NCW22" s="662"/>
      <c r="NCX22" s="662"/>
      <c r="NCY22" s="662"/>
      <c r="NCZ22" s="662"/>
      <c r="NDA22" s="662"/>
      <c r="NDB22" s="662"/>
      <c r="NDC22" s="662"/>
      <c r="NDD22" s="662"/>
      <c r="NDE22" s="662"/>
      <c r="NDF22" s="662"/>
      <c r="NDG22" s="662"/>
      <c r="NDH22" s="662"/>
      <c r="NDI22" s="662"/>
      <c r="NDJ22" s="662"/>
      <c r="NDK22" s="662"/>
      <c r="NDL22" s="662"/>
      <c r="NDM22" s="662"/>
      <c r="NDN22" s="662"/>
      <c r="NDO22" s="662"/>
      <c r="NDP22" s="662"/>
      <c r="NDQ22" s="662"/>
      <c r="NDR22" s="662"/>
      <c r="NDS22" s="662"/>
      <c r="NDT22" s="662"/>
      <c r="NDU22" s="662"/>
      <c r="NDV22" s="662"/>
      <c r="NDW22" s="662"/>
      <c r="NDX22" s="662"/>
      <c r="NDY22" s="662"/>
      <c r="NDZ22" s="662"/>
      <c r="NEA22" s="662"/>
      <c r="NEB22" s="662"/>
      <c r="NEC22" s="662"/>
      <c r="NED22" s="662"/>
      <c r="NEE22" s="662"/>
      <c r="NEF22" s="662"/>
      <c r="NEG22" s="662"/>
      <c r="NEH22" s="662"/>
      <c r="NEI22" s="662"/>
      <c r="NEJ22" s="662"/>
      <c r="NEK22" s="662"/>
      <c r="NEL22" s="662"/>
      <c r="NEM22" s="662"/>
      <c r="NEN22" s="662"/>
      <c r="NEO22" s="662"/>
      <c r="NEP22" s="662"/>
      <c r="NEQ22" s="662"/>
      <c r="NER22" s="662"/>
      <c r="NES22" s="662"/>
      <c r="NET22" s="662"/>
      <c r="NEU22" s="662"/>
      <c r="NEV22" s="662"/>
      <c r="NEW22" s="662"/>
      <c r="NEX22" s="662"/>
      <c r="NEY22" s="662"/>
      <c r="NEZ22" s="662"/>
      <c r="NFA22" s="662"/>
      <c r="NFB22" s="662"/>
      <c r="NFC22" s="662"/>
      <c r="NFD22" s="662"/>
      <c r="NFE22" s="662"/>
      <c r="NFF22" s="662"/>
      <c r="NFG22" s="662"/>
      <c r="NFH22" s="662"/>
      <c r="NFI22" s="662"/>
      <c r="NFJ22" s="662"/>
      <c r="NFK22" s="662"/>
      <c r="NFL22" s="662"/>
      <c r="NFM22" s="662"/>
      <c r="NFN22" s="662"/>
      <c r="NFO22" s="662"/>
      <c r="NFP22" s="662"/>
      <c r="NFQ22" s="662"/>
      <c r="NFR22" s="662"/>
      <c r="NFS22" s="662"/>
      <c r="NFT22" s="662"/>
      <c r="NFU22" s="662"/>
      <c r="NFV22" s="662"/>
      <c r="NFW22" s="662"/>
      <c r="NFX22" s="662"/>
      <c r="NFY22" s="662"/>
      <c r="NFZ22" s="662"/>
      <c r="NGA22" s="662"/>
      <c r="NGB22" s="662"/>
      <c r="NGC22" s="662"/>
      <c r="NGD22" s="662"/>
      <c r="NGE22" s="662"/>
      <c r="NGF22" s="662"/>
      <c r="NGG22" s="662"/>
      <c r="NGH22" s="662"/>
      <c r="NGI22" s="662"/>
      <c r="NGJ22" s="662"/>
      <c r="NGK22" s="662"/>
      <c r="NGL22" s="662"/>
      <c r="NGM22" s="662"/>
      <c r="NGN22" s="662"/>
      <c r="NGO22" s="662"/>
      <c r="NGP22" s="662"/>
      <c r="NGQ22" s="662"/>
      <c r="NGR22" s="662"/>
      <c r="NGS22" s="662"/>
      <c r="NGT22" s="662"/>
      <c r="NGU22" s="662"/>
      <c r="NGV22" s="662"/>
      <c r="NGW22" s="662"/>
      <c r="NGX22" s="662"/>
      <c r="NGY22" s="662"/>
      <c r="NGZ22" s="662"/>
      <c r="NHA22" s="662"/>
      <c r="NHB22" s="662"/>
      <c r="NHC22" s="662"/>
      <c r="NHD22" s="662"/>
      <c r="NHE22" s="662"/>
      <c r="NHF22" s="662"/>
      <c r="NHG22" s="662"/>
      <c r="NHH22" s="662"/>
      <c r="NHI22" s="662"/>
      <c r="NHJ22" s="662"/>
      <c r="NHK22" s="662"/>
      <c r="NHL22" s="662"/>
      <c r="NHM22" s="662"/>
      <c r="NHN22" s="662"/>
      <c r="NHO22" s="662"/>
      <c r="NHP22" s="662"/>
      <c r="NHQ22" s="662"/>
      <c r="NHR22" s="662"/>
      <c r="NHS22" s="662"/>
      <c r="NHT22" s="662"/>
      <c r="NHU22" s="662"/>
      <c r="NHV22" s="662"/>
      <c r="NHW22" s="662"/>
      <c r="NHX22" s="662"/>
      <c r="NHY22" s="662"/>
      <c r="NHZ22" s="662"/>
      <c r="NIA22" s="662"/>
      <c r="NIB22" s="662"/>
      <c r="NIC22" s="662"/>
      <c r="NID22" s="662"/>
      <c r="NIE22" s="662"/>
      <c r="NIF22" s="662"/>
      <c r="NIG22" s="662"/>
      <c r="NIH22" s="662"/>
      <c r="NII22" s="662"/>
      <c r="NIJ22" s="662"/>
      <c r="NIK22" s="662"/>
      <c r="NIL22" s="662"/>
      <c r="NIM22" s="662"/>
      <c r="NIN22" s="662"/>
      <c r="NIO22" s="662"/>
      <c r="NIP22" s="662"/>
      <c r="NIQ22" s="662"/>
      <c r="NIR22" s="662"/>
      <c r="NIS22" s="662"/>
      <c r="NIT22" s="662"/>
      <c r="NIU22" s="662"/>
      <c r="NIV22" s="662"/>
      <c r="NIW22" s="662"/>
      <c r="NIX22" s="662"/>
      <c r="NIY22" s="662"/>
      <c r="NIZ22" s="662"/>
      <c r="NJA22" s="662"/>
      <c r="NJB22" s="662"/>
      <c r="NJC22" s="662"/>
      <c r="NJD22" s="662"/>
      <c r="NJE22" s="662"/>
      <c r="NJF22" s="662"/>
      <c r="NJG22" s="662"/>
      <c r="NJH22" s="662"/>
      <c r="NJI22" s="662"/>
      <c r="NJJ22" s="662"/>
      <c r="NJK22" s="662"/>
      <c r="NJL22" s="662"/>
      <c r="NJM22" s="662"/>
      <c r="NJN22" s="662"/>
      <c r="NJO22" s="662"/>
      <c r="NJP22" s="662"/>
      <c r="NJQ22" s="662"/>
      <c r="NJR22" s="662"/>
      <c r="NJS22" s="662"/>
      <c r="NJT22" s="662"/>
      <c r="NJU22" s="662"/>
      <c r="NJV22" s="662"/>
      <c r="NJW22" s="662"/>
      <c r="NJX22" s="662"/>
      <c r="NJY22" s="662"/>
      <c r="NJZ22" s="662"/>
      <c r="NKA22" s="662"/>
      <c r="NKB22" s="662"/>
      <c r="NKC22" s="662"/>
      <c r="NKD22" s="662"/>
      <c r="NKE22" s="662"/>
      <c r="NKF22" s="662"/>
      <c r="NKG22" s="662"/>
      <c r="NKH22" s="662"/>
      <c r="NKI22" s="662"/>
      <c r="NKJ22" s="662"/>
      <c r="NKK22" s="662"/>
      <c r="NKL22" s="662"/>
      <c r="NKM22" s="662"/>
      <c r="NKN22" s="662"/>
      <c r="NKO22" s="662"/>
      <c r="NKP22" s="662"/>
      <c r="NKQ22" s="662"/>
      <c r="NKR22" s="662"/>
      <c r="NKS22" s="662"/>
      <c r="NKT22" s="662"/>
      <c r="NKU22" s="662"/>
      <c r="NKV22" s="662"/>
      <c r="NKW22" s="662"/>
      <c r="NKX22" s="662"/>
      <c r="NKY22" s="662"/>
      <c r="NKZ22" s="662"/>
      <c r="NLA22" s="662"/>
      <c r="NLB22" s="662"/>
      <c r="NLC22" s="662"/>
      <c r="NLD22" s="662"/>
      <c r="NLE22" s="662"/>
      <c r="NLF22" s="662"/>
      <c r="NLG22" s="662"/>
      <c r="NLH22" s="662"/>
      <c r="NLI22" s="662"/>
      <c r="NLJ22" s="662"/>
      <c r="NLK22" s="662"/>
      <c r="NLL22" s="662"/>
      <c r="NLM22" s="662"/>
      <c r="NLN22" s="662"/>
      <c r="NLO22" s="662"/>
      <c r="NLP22" s="662"/>
      <c r="NLQ22" s="662"/>
      <c r="NLR22" s="662"/>
      <c r="NLS22" s="662"/>
      <c r="NLT22" s="662"/>
      <c r="NLU22" s="662"/>
      <c r="NLV22" s="662"/>
      <c r="NLW22" s="662"/>
      <c r="NLX22" s="662"/>
      <c r="NLY22" s="662"/>
      <c r="NLZ22" s="662"/>
      <c r="NMA22" s="662"/>
      <c r="NMB22" s="662"/>
      <c r="NMC22" s="662"/>
      <c r="NMD22" s="662"/>
      <c r="NME22" s="662"/>
      <c r="NMF22" s="662"/>
      <c r="NMG22" s="662"/>
      <c r="NMH22" s="662"/>
      <c r="NMI22" s="662"/>
      <c r="NMJ22" s="662"/>
      <c r="NMK22" s="662"/>
      <c r="NML22" s="662"/>
      <c r="NMM22" s="662"/>
      <c r="NMN22" s="662"/>
      <c r="NMO22" s="662"/>
      <c r="NMP22" s="662"/>
      <c r="NMQ22" s="662"/>
      <c r="NMR22" s="662"/>
      <c r="NMS22" s="662"/>
      <c r="NMT22" s="662"/>
      <c r="NMU22" s="662"/>
      <c r="NMV22" s="662"/>
      <c r="NMW22" s="662"/>
      <c r="NMX22" s="662"/>
      <c r="NMY22" s="662"/>
      <c r="NMZ22" s="662"/>
      <c r="NNA22" s="662"/>
      <c r="NNB22" s="662"/>
      <c r="NNC22" s="662"/>
      <c r="NND22" s="662"/>
      <c r="NNE22" s="662"/>
      <c r="NNF22" s="662"/>
      <c r="NNG22" s="662"/>
      <c r="NNH22" s="662"/>
      <c r="NNI22" s="662"/>
      <c r="NNJ22" s="662"/>
      <c r="NNK22" s="662"/>
      <c r="NNL22" s="662"/>
      <c r="NNM22" s="662"/>
      <c r="NNN22" s="662"/>
      <c r="NNO22" s="662"/>
      <c r="NNP22" s="662"/>
      <c r="NNQ22" s="662"/>
      <c r="NNR22" s="662"/>
      <c r="NNS22" s="662"/>
      <c r="NNT22" s="662"/>
      <c r="NNU22" s="662"/>
      <c r="NNV22" s="662"/>
      <c r="NNW22" s="662"/>
      <c r="NNX22" s="662"/>
      <c r="NNY22" s="662"/>
      <c r="NNZ22" s="662"/>
      <c r="NOA22" s="662"/>
      <c r="NOB22" s="662"/>
      <c r="NOC22" s="662"/>
      <c r="NOD22" s="662"/>
      <c r="NOE22" s="662"/>
      <c r="NOF22" s="662"/>
      <c r="NOG22" s="662"/>
      <c r="NOH22" s="662"/>
      <c r="NOI22" s="662"/>
      <c r="NOJ22" s="662"/>
      <c r="NOK22" s="662"/>
      <c r="NOL22" s="662"/>
      <c r="NOM22" s="662"/>
      <c r="NON22" s="662"/>
      <c r="NOO22" s="662"/>
      <c r="NOP22" s="662"/>
      <c r="NOQ22" s="662"/>
      <c r="NOR22" s="662"/>
      <c r="NOS22" s="662"/>
      <c r="NOT22" s="662"/>
      <c r="NOU22" s="662"/>
      <c r="NOV22" s="662"/>
      <c r="NOW22" s="662"/>
      <c r="NOX22" s="662"/>
      <c r="NOY22" s="662"/>
      <c r="NOZ22" s="662"/>
      <c r="NPA22" s="662"/>
      <c r="NPB22" s="662"/>
      <c r="NPC22" s="662"/>
      <c r="NPD22" s="662"/>
      <c r="NPE22" s="662"/>
      <c r="NPF22" s="662"/>
      <c r="NPG22" s="662"/>
      <c r="NPH22" s="662"/>
      <c r="NPI22" s="662"/>
      <c r="NPJ22" s="662"/>
      <c r="NPK22" s="662"/>
      <c r="NPL22" s="662"/>
      <c r="NPM22" s="662"/>
      <c r="NPN22" s="662"/>
      <c r="NPO22" s="662"/>
      <c r="NPP22" s="662"/>
      <c r="NPQ22" s="662"/>
      <c r="NPR22" s="662"/>
      <c r="NPS22" s="662"/>
      <c r="NPT22" s="662"/>
      <c r="NPU22" s="662"/>
      <c r="NPV22" s="662"/>
      <c r="NPW22" s="662"/>
      <c r="NPX22" s="662"/>
      <c r="NPY22" s="662"/>
      <c r="NPZ22" s="662"/>
      <c r="NQA22" s="662"/>
      <c r="NQB22" s="662"/>
      <c r="NQC22" s="662"/>
      <c r="NQD22" s="662"/>
      <c r="NQE22" s="662"/>
      <c r="NQF22" s="662"/>
      <c r="NQG22" s="662"/>
      <c r="NQH22" s="662"/>
      <c r="NQI22" s="662"/>
      <c r="NQJ22" s="662"/>
      <c r="NQK22" s="662"/>
      <c r="NQL22" s="662"/>
      <c r="NQM22" s="662"/>
      <c r="NQN22" s="662"/>
      <c r="NQO22" s="662"/>
      <c r="NQP22" s="662"/>
      <c r="NQQ22" s="662"/>
      <c r="NQR22" s="662"/>
      <c r="NQS22" s="662"/>
      <c r="NQT22" s="662"/>
      <c r="NQU22" s="662"/>
      <c r="NQV22" s="662"/>
      <c r="NQW22" s="662"/>
      <c r="NQX22" s="662"/>
      <c r="NQY22" s="662"/>
      <c r="NQZ22" s="662"/>
      <c r="NRA22" s="662"/>
      <c r="NRB22" s="662"/>
      <c r="NRC22" s="662"/>
      <c r="NRD22" s="662"/>
      <c r="NRE22" s="662"/>
      <c r="NRF22" s="662"/>
      <c r="NRG22" s="662"/>
      <c r="NRH22" s="662"/>
      <c r="NRI22" s="662"/>
      <c r="NRJ22" s="662"/>
      <c r="NRK22" s="662"/>
      <c r="NRL22" s="662"/>
      <c r="NRM22" s="662"/>
      <c r="NRN22" s="662"/>
      <c r="NRO22" s="662"/>
      <c r="NRP22" s="662"/>
      <c r="NRQ22" s="662"/>
      <c r="NRR22" s="662"/>
      <c r="NRS22" s="662"/>
      <c r="NRT22" s="662"/>
      <c r="NRU22" s="662"/>
      <c r="NRV22" s="662"/>
      <c r="NRW22" s="662"/>
      <c r="NRX22" s="662"/>
      <c r="NRY22" s="662"/>
      <c r="NRZ22" s="662"/>
      <c r="NSA22" s="662"/>
      <c r="NSB22" s="662"/>
      <c r="NSC22" s="662"/>
      <c r="NSD22" s="662"/>
      <c r="NSE22" s="662"/>
      <c r="NSF22" s="662"/>
      <c r="NSG22" s="662"/>
      <c r="NSH22" s="662"/>
      <c r="NSI22" s="662"/>
      <c r="NSJ22" s="662"/>
      <c r="NSK22" s="662"/>
      <c r="NSL22" s="662"/>
      <c r="NSM22" s="662"/>
      <c r="NSN22" s="662"/>
      <c r="NSO22" s="662"/>
      <c r="NSP22" s="662"/>
      <c r="NSQ22" s="662"/>
      <c r="NSR22" s="662"/>
      <c r="NSS22" s="662"/>
      <c r="NST22" s="662"/>
      <c r="NSU22" s="662"/>
      <c r="NSV22" s="662"/>
      <c r="NSW22" s="662"/>
      <c r="NSX22" s="662"/>
      <c r="NSY22" s="662"/>
      <c r="NSZ22" s="662"/>
      <c r="NTA22" s="662"/>
      <c r="NTB22" s="662"/>
      <c r="NTC22" s="662"/>
      <c r="NTD22" s="662"/>
      <c r="NTE22" s="662"/>
      <c r="NTF22" s="662"/>
      <c r="NTG22" s="662"/>
      <c r="NTH22" s="662"/>
      <c r="NTI22" s="662"/>
      <c r="NTJ22" s="662"/>
      <c r="NTK22" s="662"/>
      <c r="NTL22" s="662"/>
      <c r="NTM22" s="662"/>
      <c r="NTN22" s="662"/>
      <c r="NTO22" s="662"/>
      <c r="NTP22" s="662"/>
      <c r="NTQ22" s="662"/>
      <c r="NTR22" s="662"/>
      <c r="NTS22" s="662"/>
      <c r="NTT22" s="662"/>
      <c r="NTU22" s="662"/>
      <c r="NTV22" s="662"/>
      <c r="NTW22" s="662"/>
      <c r="NTX22" s="662"/>
      <c r="NTY22" s="662"/>
      <c r="NTZ22" s="662"/>
      <c r="NUA22" s="662"/>
      <c r="NUB22" s="662"/>
      <c r="NUC22" s="662"/>
      <c r="NUD22" s="662"/>
      <c r="NUE22" s="662"/>
      <c r="NUF22" s="662"/>
      <c r="NUG22" s="662"/>
      <c r="NUH22" s="662"/>
      <c r="NUI22" s="662"/>
      <c r="NUJ22" s="662"/>
      <c r="NUK22" s="662"/>
      <c r="NUL22" s="662"/>
      <c r="NUM22" s="662"/>
      <c r="NUN22" s="662"/>
      <c r="NUO22" s="662"/>
      <c r="NUP22" s="662"/>
      <c r="NUQ22" s="662"/>
      <c r="NUR22" s="662"/>
      <c r="NUS22" s="662"/>
      <c r="NUT22" s="662"/>
      <c r="NUU22" s="662"/>
      <c r="NUV22" s="662"/>
      <c r="NUW22" s="662"/>
      <c r="NUX22" s="662"/>
      <c r="NUY22" s="662"/>
      <c r="NUZ22" s="662"/>
      <c r="NVA22" s="662"/>
      <c r="NVB22" s="662"/>
      <c r="NVC22" s="662"/>
      <c r="NVD22" s="662"/>
      <c r="NVE22" s="662"/>
      <c r="NVF22" s="662"/>
      <c r="NVG22" s="662"/>
      <c r="NVH22" s="662"/>
      <c r="NVI22" s="662"/>
      <c r="NVJ22" s="662"/>
      <c r="NVK22" s="662"/>
      <c r="NVL22" s="662"/>
      <c r="NVM22" s="662"/>
      <c r="NVN22" s="662"/>
      <c r="NVO22" s="662"/>
      <c r="NVP22" s="662"/>
      <c r="NVQ22" s="662"/>
      <c r="NVR22" s="662"/>
      <c r="NVS22" s="662"/>
      <c r="NVT22" s="662"/>
      <c r="NVU22" s="662"/>
      <c r="NVV22" s="662"/>
      <c r="NVW22" s="662"/>
      <c r="NVX22" s="662"/>
      <c r="NVY22" s="662"/>
      <c r="NVZ22" s="662"/>
      <c r="NWA22" s="662"/>
      <c r="NWB22" s="662"/>
      <c r="NWC22" s="662"/>
      <c r="NWD22" s="662"/>
      <c r="NWE22" s="662"/>
      <c r="NWF22" s="662"/>
      <c r="NWG22" s="662"/>
      <c r="NWH22" s="662"/>
      <c r="NWI22" s="662"/>
      <c r="NWJ22" s="662"/>
      <c r="NWK22" s="662"/>
      <c r="NWL22" s="662"/>
      <c r="NWM22" s="662"/>
      <c r="NWN22" s="662"/>
      <c r="NWO22" s="662"/>
      <c r="NWP22" s="662"/>
      <c r="NWQ22" s="662"/>
      <c r="NWR22" s="662"/>
      <c r="NWS22" s="662"/>
      <c r="NWT22" s="662"/>
      <c r="NWU22" s="662"/>
      <c r="NWV22" s="662"/>
      <c r="NWW22" s="662"/>
      <c r="NWX22" s="662"/>
      <c r="NWY22" s="662"/>
      <c r="NWZ22" s="662"/>
      <c r="NXA22" s="662"/>
      <c r="NXB22" s="662"/>
      <c r="NXC22" s="662"/>
      <c r="NXD22" s="662"/>
      <c r="NXE22" s="662"/>
      <c r="NXF22" s="662"/>
      <c r="NXG22" s="662"/>
      <c r="NXH22" s="662"/>
      <c r="NXI22" s="662"/>
      <c r="NXJ22" s="662"/>
      <c r="NXK22" s="662"/>
      <c r="NXL22" s="662"/>
      <c r="NXM22" s="662"/>
      <c r="NXN22" s="662"/>
      <c r="NXO22" s="662"/>
      <c r="NXP22" s="662"/>
      <c r="NXQ22" s="662"/>
      <c r="NXR22" s="662"/>
      <c r="NXS22" s="662"/>
      <c r="NXT22" s="662"/>
      <c r="NXU22" s="662"/>
      <c r="NXV22" s="662"/>
      <c r="NXW22" s="662"/>
      <c r="NXX22" s="662"/>
      <c r="NXY22" s="662"/>
      <c r="NXZ22" s="662"/>
      <c r="NYA22" s="662"/>
      <c r="NYB22" s="662"/>
      <c r="NYC22" s="662"/>
      <c r="NYD22" s="662"/>
      <c r="NYE22" s="662"/>
      <c r="NYF22" s="662"/>
      <c r="NYG22" s="662"/>
      <c r="NYH22" s="662"/>
      <c r="NYI22" s="662"/>
      <c r="NYJ22" s="662"/>
      <c r="NYK22" s="662"/>
      <c r="NYL22" s="662"/>
      <c r="NYM22" s="662"/>
      <c r="NYN22" s="662"/>
      <c r="NYO22" s="662"/>
      <c r="NYP22" s="662"/>
      <c r="NYQ22" s="662"/>
      <c r="NYR22" s="662"/>
      <c r="NYS22" s="662"/>
      <c r="NYT22" s="662"/>
      <c r="NYU22" s="662"/>
      <c r="NYV22" s="662"/>
      <c r="NYW22" s="662"/>
      <c r="NYX22" s="662"/>
      <c r="NYY22" s="662"/>
      <c r="NYZ22" s="662"/>
      <c r="NZA22" s="662"/>
      <c r="NZB22" s="662"/>
      <c r="NZC22" s="662"/>
      <c r="NZD22" s="662"/>
      <c r="NZE22" s="662"/>
      <c r="NZF22" s="662"/>
      <c r="NZG22" s="662"/>
      <c r="NZH22" s="662"/>
      <c r="NZI22" s="662"/>
      <c r="NZJ22" s="662"/>
      <c r="NZK22" s="662"/>
      <c r="NZL22" s="662"/>
      <c r="NZM22" s="662"/>
      <c r="NZN22" s="662"/>
      <c r="NZO22" s="662"/>
      <c r="NZP22" s="662"/>
      <c r="NZQ22" s="662"/>
      <c r="NZR22" s="662"/>
      <c r="NZS22" s="662"/>
      <c r="NZT22" s="662"/>
      <c r="NZU22" s="662"/>
      <c r="NZV22" s="662"/>
      <c r="NZW22" s="662"/>
      <c r="NZX22" s="662"/>
      <c r="NZY22" s="662"/>
      <c r="NZZ22" s="662"/>
      <c r="OAA22" s="662"/>
      <c r="OAB22" s="662"/>
      <c r="OAC22" s="662"/>
      <c r="OAD22" s="662"/>
      <c r="OAE22" s="662"/>
      <c r="OAF22" s="662"/>
      <c r="OAG22" s="662"/>
      <c r="OAH22" s="662"/>
      <c r="OAI22" s="662"/>
      <c r="OAJ22" s="662"/>
      <c r="OAK22" s="662"/>
      <c r="OAL22" s="662"/>
      <c r="OAM22" s="662"/>
      <c r="OAN22" s="662"/>
      <c r="OAO22" s="662"/>
      <c r="OAP22" s="662"/>
      <c r="OAQ22" s="662"/>
      <c r="OAR22" s="662"/>
      <c r="OAS22" s="662"/>
      <c r="OAT22" s="662"/>
      <c r="OAU22" s="662"/>
      <c r="OAV22" s="662"/>
      <c r="OAW22" s="662"/>
      <c r="OAX22" s="662"/>
      <c r="OAY22" s="662"/>
      <c r="OAZ22" s="662"/>
      <c r="OBA22" s="662"/>
      <c r="OBB22" s="662"/>
      <c r="OBC22" s="662"/>
      <c r="OBD22" s="662"/>
      <c r="OBE22" s="662"/>
      <c r="OBF22" s="662"/>
      <c r="OBG22" s="662"/>
      <c r="OBH22" s="662"/>
      <c r="OBI22" s="662"/>
      <c r="OBJ22" s="662"/>
      <c r="OBK22" s="662"/>
      <c r="OBL22" s="662"/>
      <c r="OBM22" s="662"/>
      <c r="OBN22" s="662"/>
      <c r="OBO22" s="662"/>
      <c r="OBP22" s="662"/>
      <c r="OBQ22" s="662"/>
      <c r="OBR22" s="662"/>
      <c r="OBS22" s="662"/>
      <c r="OBT22" s="662"/>
      <c r="OBU22" s="662"/>
      <c r="OBV22" s="662"/>
      <c r="OBW22" s="662"/>
      <c r="OBX22" s="662"/>
      <c r="OBY22" s="662"/>
      <c r="OBZ22" s="662"/>
      <c r="OCA22" s="662"/>
      <c r="OCB22" s="662"/>
      <c r="OCC22" s="662"/>
      <c r="OCD22" s="662"/>
      <c r="OCE22" s="662"/>
      <c r="OCF22" s="662"/>
      <c r="OCG22" s="662"/>
      <c r="OCH22" s="662"/>
      <c r="OCI22" s="662"/>
      <c r="OCJ22" s="662"/>
      <c r="OCK22" s="662"/>
      <c r="OCL22" s="662"/>
      <c r="OCM22" s="662"/>
      <c r="OCN22" s="662"/>
      <c r="OCO22" s="662"/>
      <c r="OCP22" s="662"/>
      <c r="OCQ22" s="662"/>
      <c r="OCR22" s="662"/>
      <c r="OCS22" s="662"/>
      <c r="OCT22" s="662"/>
      <c r="OCU22" s="662"/>
      <c r="OCV22" s="662"/>
      <c r="OCW22" s="662"/>
      <c r="OCX22" s="662"/>
      <c r="OCY22" s="662"/>
      <c r="OCZ22" s="662"/>
      <c r="ODA22" s="662"/>
      <c r="ODB22" s="662"/>
      <c r="ODC22" s="662"/>
      <c r="ODD22" s="662"/>
      <c r="ODE22" s="662"/>
      <c r="ODF22" s="662"/>
      <c r="ODG22" s="662"/>
      <c r="ODH22" s="662"/>
      <c r="ODI22" s="662"/>
      <c r="ODJ22" s="662"/>
      <c r="ODK22" s="662"/>
      <c r="ODL22" s="662"/>
      <c r="ODM22" s="662"/>
      <c r="ODN22" s="662"/>
      <c r="ODO22" s="662"/>
      <c r="ODP22" s="662"/>
      <c r="ODQ22" s="662"/>
      <c r="ODR22" s="662"/>
      <c r="ODS22" s="662"/>
      <c r="ODT22" s="662"/>
      <c r="ODU22" s="662"/>
      <c r="ODV22" s="662"/>
      <c r="ODW22" s="662"/>
      <c r="ODX22" s="662"/>
      <c r="ODY22" s="662"/>
      <c r="ODZ22" s="662"/>
      <c r="OEA22" s="662"/>
      <c r="OEB22" s="662"/>
      <c r="OEC22" s="662"/>
      <c r="OED22" s="662"/>
      <c r="OEE22" s="662"/>
      <c r="OEF22" s="662"/>
      <c r="OEG22" s="662"/>
      <c r="OEH22" s="662"/>
      <c r="OEI22" s="662"/>
      <c r="OEJ22" s="662"/>
      <c r="OEK22" s="662"/>
      <c r="OEL22" s="662"/>
      <c r="OEM22" s="662"/>
      <c r="OEN22" s="662"/>
      <c r="OEO22" s="662"/>
      <c r="OEP22" s="662"/>
      <c r="OEQ22" s="662"/>
      <c r="OER22" s="662"/>
      <c r="OES22" s="662"/>
      <c r="OET22" s="662"/>
      <c r="OEU22" s="662"/>
      <c r="OEV22" s="662"/>
      <c r="OEW22" s="662"/>
      <c r="OEX22" s="662"/>
      <c r="OEY22" s="662"/>
      <c r="OEZ22" s="662"/>
      <c r="OFA22" s="662"/>
      <c r="OFB22" s="662"/>
      <c r="OFC22" s="662"/>
      <c r="OFD22" s="662"/>
      <c r="OFE22" s="662"/>
      <c r="OFF22" s="662"/>
      <c r="OFG22" s="662"/>
      <c r="OFH22" s="662"/>
      <c r="OFI22" s="662"/>
      <c r="OFJ22" s="662"/>
      <c r="OFK22" s="662"/>
      <c r="OFL22" s="662"/>
      <c r="OFM22" s="662"/>
      <c r="OFN22" s="662"/>
      <c r="OFO22" s="662"/>
      <c r="OFP22" s="662"/>
      <c r="OFQ22" s="662"/>
      <c r="OFR22" s="662"/>
      <c r="OFS22" s="662"/>
      <c r="OFT22" s="662"/>
      <c r="OFU22" s="662"/>
      <c r="OFV22" s="662"/>
      <c r="OFW22" s="662"/>
      <c r="OFX22" s="662"/>
      <c r="OFY22" s="662"/>
      <c r="OFZ22" s="662"/>
      <c r="OGA22" s="662"/>
      <c r="OGB22" s="662"/>
      <c r="OGC22" s="662"/>
      <c r="OGD22" s="662"/>
      <c r="OGE22" s="662"/>
      <c r="OGF22" s="662"/>
      <c r="OGG22" s="662"/>
      <c r="OGH22" s="662"/>
      <c r="OGI22" s="662"/>
      <c r="OGJ22" s="662"/>
      <c r="OGK22" s="662"/>
      <c r="OGL22" s="662"/>
      <c r="OGM22" s="662"/>
      <c r="OGN22" s="662"/>
      <c r="OGO22" s="662"/>
      <c r="OGP22" s="662"/>
      <c r="OGQ22" s="662"/>
      <c r="OGR22" s="662"/>
      <c r="OGS22" s="662"/>
      <c r="OGT22" s="662"/>
      <c r="OGU22" s="662"/>
      <c r="OGV22" s="662"/>
      <c r="OGW22" s="662"/>
      <c r="OGX22" s="662"/>
      <c r="OGY22" s="662"/>
      <c r="OGZ22" s="662"/>
      <c r="OHA22" s="662"/>
      <c r="OHB22" s="662"/>
      <c r="OHC22" s="662"/>
      <c r="OHD22" s="662"/>
      <c r="OHE22" s="662"/>
      <c r="OHF22" s="662"/>
      <c r="OHG22" s="662"/>
      <c r="OHH22" s="662"/>
      <c r="OHI22" s="662"/>
      <c r="OHJ22" s="662"/>
      <c r="OHK22" s="662"/>
      <c r="OHL22" s="662"/>
      <c r="OHM22" s="662"/>
      <c r="OHN22" s="662"/>
      <c r="OHO22" s="662"/>
      <c r="OHP22" s="662"/>
      <c r="OHQ22" s="662"/>
      <c r="OHR22" s="662"/>
      <c r="OHS22" s="662"/>
      <c r="OHT22" s="662"/>
      <c r="OHU22" s="662"/>
      <c r="OHV22" s="662"/>
      <c r="OHW22" s="662"/>
      <c r="OHX22" s="662"/>
      <c r="OHY22" s="662"/>
      <c r="OHZ22" s="662"/>
      <c r="OIA22" s="662"/>
      <c r="OIB22" s="662"/>
      <c r="OIC22" s="662"/>
      <c r="OID22" s="662"/>
      <c r="OIE22" s="662"/>
      <c r="OIF22" s="662"/>
      <c r="OIG22" s="662"/>
      <c r="OIH22" s="662"/>
      <c r="OII22" s="662"/>
      <c r="OIJ22" s="662"/>
      <c r="OIK22" s="662"/>
      <c r="OIL22" s="662"/>
      <c r="OIM22" s="662"/>
      <c r="OIN22" s="662"/>
      <c r="OIO22" s="662"/>
      <c r="OIP22" s="662"/>
      <c r="OIQ22" s="662"/>
      <c r="OIR22" s="662"/>
      <c r="OIS22" s="662"/>
      <c r="OIT22" s="662"/>
      <c r="OIU22" s="662"/>
      <c r="OIV22" s="662"/>
      <c r="OIW22" s="662"/>
      <c r="OIX22" s="662"/>
      <c r="OIY22" s="662"/>
      <c r="OIZ22" s="662"/>
      <c r="OJA22" s="662"/>
      <c r="OJB22" s="662"/>
      <c r="OJC22" s="662"/>
      <c r="OJD22" s="662"/>
      <c r="OJE22" s="662"/>
      <c r="OJF22" s="662"/>
      <c r="OJG22" s="662"/>
      <c r="OJH22" s="662"/>
      <c r="OJI22" s="662"/>
      <c r="OJJ22" s="662"/>
      <c r="OJK22" s="662"/>
      <c r="OJL22" s="662"/>
      <c r="OJM22" s="662"/>
      <c r="OJN22" s="662"/>
      <c r="OJO22" s="662"/>
      <c r="OJP22" s="662"/>
      <c r="OJQ22" s="662"/>
      <c r="OJR22" s="662"/>
      <c r="OJS22" s="662"/>
      <c r="OJT22" s="662"/>
      <c r="OJU22" s="662"/>
      <c r="OJV22" s="662"/>
      <c r="OJW22" s="662"/>
      <c r="OJX22" s="662"/>
      <c r="OJY22" s="662"/>
      <c r="OJZ22" s="662"/>
      <c r="OKA22" s="662"/>
      <c r="OKB22" s="662"/>
      <c r="OKC22" s="662"/>
      <c r="OKD22" s="662"/>
      <c r="OKE22" s="662"/>
      <c r="OKF22" s="662"/>
      <c r="OKG22" s="662"/>
      <c r="OKH22" s="662"/>
      <c r="OKI22" s="662"/>
      <c r="OKJ22" s="662"/>
      <c r="OKK22" s="662"/>
      <c r="OKL22" s="662"/>
      <c r="OKM22" s="662"/>
      <c r="OKN22" s="662"/>
      <c r="OKO22" s="662"/>
      <c r="OKP22" s="662"/>
      <c r="OKQ22" s="662"/>
      <c r="OKR22" s="662"/>
      <c r="OKS22" s="662"/>
      <c r="OKT22" s="662"/>
      <c r="OKU22" s="662"/>
      <c r="OKV22" s="662"/>
      <c r="OKW22" s="662"/>
      <c r="OKX22" s="662"/>
      <c r="OKY22" s="662"/>
      <c r="OKZ22" s="662"/>
      <c r="OLA22" s="662"/>
      <c r="OLB22" s="662"/>
      <c r="OLC22" s="662"/>
      <c r="OLD22" s="662"/>
      <c r="OLE22" s="662"/>
      <c r="OLF22" s="662"/>
      <c r="OLG22" s="662"/>
      <c r="OLH22" s="662"/>
      <c r="OLI22" s="662"/>
      <c r="OLJ22" s="662"/>
      <c r="OLK22" s="662"/>
      <c r="OLL22" s="662"/>
      <c r="OLM22" s="662"/>
      <c r="OLN22" s="662"/>
      <c r="OLO22" s="662"/>
      <c r="OLP22" s="662"/>
      <c r="OLQ22" s="662"/>
      <c r="OLR22" s="662"/>
      <c r="OLS22" s="662"/>
      <c r="OLT22" s="662"/>
      <c r="OLU22" s="662"/>
      <c r="OLV22" s="662"/>
      <c r="OLW22" s="662"/>
      <c r="OLX22" s="662"/>
      <c r="OLY22" s="662"/>
      <c r="OLZ22" s="662"/>
      <c r="OMA22" s="662"/>
      <c r="OMB22" s="662"/>
      <c r="OMC22" s="662"/>
      <c r="OMD22" s="662"/>
      <c r="OME22" s="662"/>
      <c r="OMF22" s="662"/>
      <c r="OMG22" s="662"/>
      <c r="OMH22" s="662"/>
      <c r="OMI22" s="662"/>
      <c r="OMJ22" s="662"/>
      <c r="OMK22" s="662"/>
      <c r="OML22" s="662"/>
      <c r="OMM22" s="662"/>
      <c r="OMN22" s="662"/>
      <c r="OMO22" s="662"/>
      <c r="OMP22" s="662"/>
      <c r="OMQ22" s="662"/>
      <c r="OMR22" s="662"/>
      <c r="OMS22" s="662"/>
      <c r="OMT22" s="662"/>
      <c r="OMU22" s="662"/>
      <c r="OMV22" s="662"/>
      <c r="OMW22" s="662"/>
      <c r="OMX22" s="662"/>
      <c r="OMY22" s="662"/>
      <c r="OMZ22" s="662"/>
      <c r="ONA22" s="662"/>
      <c r="ONB22" s="662"/>
      <c r="ONC22" s="662"/>
      <c r="OND22" s="662"/>
      <c r="ONE22" s="662"/>
      <c r="ONF22" s="662"/>
      <c r="ONG22" s="662"/>
      <c r="ONH22" s="662"/>
      <c r="ONI22" s="662"/>
      <c r="ONJ22" s="662"/>
      <c r="ONK22" s="662"/>
      <c r="ONL22" s="662"/>
      <c r="ONM22" s="662"/>
      <c r="ONN22" s="662"/>
      <c r="ONO22" s="662"/>
      <c r="ONP22" s="662"/>
      <c r="ONQ22" s="662"/>
      <c r="ONR22" s="662"/>
      <c r="ONS22" s="662"/>
      <c r="ONT22" s="662"/>
      <c r="ONU22" s="662"/>
      <c r="ONV22" s="662"/>
      <c r="ONW22" s="662"/>
      <c r="ONX22" s="662"/>
      <c r="ONY22" s="662"/>
      <c r="ONZ22" s="662"/>
      <c r="OOA22" s="662"/>
      <c r="OOB22" s="662"/>
      <c r="OOC22" s="662"/>
      <c r="OOD22" s="662"/>
      <c r="OOE22" s="662"/>
      <c r="OOF22" s="662"/>
      <c r="OOG22" s="662"/>
      <c r="OOH22" s="662"/>
      <c r="OOI22" s="662"/>
      <c r="OOJ22" s="662"/>
      <c r="OOK22" s="662"/>
      <c r="OOL22" s="662"/>
      <c r="OOM22" s="662"/>
      <c r="OON22" s="662"/>
      <c r="OOO22" s="662"/>
      <c r="OOP22" s="662"/>
      <c r="OOQ22" s="662"/>
      <c r="OOR22" s="662"/>
      <c r="OOS22" s="662"/>
      <c r="OOT22" s="662"/>
      <c r="OOU22" s="662"/>
      <c r="OOV22" s="662"/>
      <c r="OOW22" s="662"/>
      <c r="OOX22" s="662"/>
      <c r="OOY22" s="662"/>
      <c r="OOZ22" s="662"/>
      <c r="OPA22" s="662"/>
      <c r="OPB22" s="662"/>
      <c r="OPC22" s="662"/>
      <c r="OPD22" s="662"/>
      <c r="OPE22" s="662"/>
      <c r="OPF22" s="662"/>
      <c r="OPG22" s="662"/>
      <c r="OPH22" s="662"/>
      <c r="OPI22" s="662"/>
      <c r="OPJ22" s="662"/>
      <c r="OPK22" s="662"/>
      <c r="OPL22" s="662"/>
      <c r="OPM22" s="662"/>
      <c r="OPN22" s="662"/>
      <c r="OPO22" s="662"/>
      <c r="OPP22" s="662"/>
      <c r="OPQ22" s="662"/>
      <c r="OPR22" s="662"/>
      <c r="OPS22" s="662"/>
      <c r="OPT22" s="662"/>
      <c r="OPU22" s="662"/>
      <c r="OPV22" s="662"/>
      <c r="OPW22" s="662"/>
      <c r="OPX22" s="662"/>
      <c r="OPY22" s="662"/>
      <c r="OPZ22" s="662"/>
      <c r="OQA22" s="662"/>
      <c r="OQB22" s="662"/>
      <c r="OQC22" s="662"/>
      <c r="OQD22" s="662"/>
      <c r="OQE22" s="662"/>
      <c r="OQF22" s="662"/>
      <c r="OQG22" s="662"/>
      <c r="OQH22" s="662"/>
      <c r="OQI22" s="662"/>
      <c r="OQJ22" s="662"/>
      <c r="OQK22" s="662"/>
      <c r="OQL22" s="662"/>
      <c r="OQM22" s="662"/>
      <c r="OQN22" s="662"/>
      <c r="OQO22" s="662"/>
      <c r="OQP22" s="662"/>
      <c r="OQQ22" s="662"/>
      <c r="OQR22" s="662"/>
      <c r="OQS22" s="662"/>
      <c r="OQT22" s="662"/>
      <c r="OQU22" s="662"/>
      <c r="OQV22" s="662"/>
      <c r="OQW22" s="662"/>
      <c r="OQX22" s="662"/>
      <c r="OQY22" s="662"/>
      <c r="OQZ22" s="662"/>
      <c r="ORA22" s="662"/>
      <c r="ORB22" s="662"/>
      <c r="ORC22" s="662"/>
      <c r="ORD22" s="662"/>
      <c r="ORE22" s="662"/>
      <c r="ORF22" s="662"/>
      <c r="ORG22" s="662"/>
      <c r="ORH22" s="662"/>
      <c r="ORI22" s="662"/>
      <c r="ORJ22" s="662"/>
      <c r="ORK22" s="662"/>
      <c r="ORL22" s="662"/>
      <c r="ORM22" s="662"/>
      <c r="ORN22" s="662"/>
      <c r="ORO22" s="662"/>
      <c r="ORP22" s="662"/>
      <c r="ORQ22" s="662"/>
      <c r="ORR22" s="662"/>
      <c r="ORS22" s="662"/>
      <c r="ORT22" s="662"/>
      <c r="ORU22" s="662"/>
      <c r="ORV22" s="662"/>
      <c r="ORW22" s="662"/>
      <c r="ORX22" s="662"/>
      <c r="ORY22" s="662"/>
      <c r="ORZ22" s="662"/>
      <c r="OSA22" s="662"/>
      <c r="OSB22" s="662"/>
      <c r="OSC22" s="662"/>
      <c r="OSD22" s="662"/>
      <c r="OSE22" s="662"/>
      <c r="OSF22" s="662"/>
      <c r="OSG22" s="662"/>
      <c r="OSH22" s="662"/>
      <c r="OSI22" s="662"/>
      <c r="OSJ22" s="662"/>
      <c r="OSK22" s="662"/>
      <c r="OSL22" s="662"/>
      <c r="OSM22" s="662"/>
      <c r="OSN22" s="662"/>
      <c r="OSO22" s="662"/>
      <c r="OSP22" s="662"/>
      <c r="OSQ22" s="662"/>
      <c r="OSR22" s="662"/>
      <c r="OSS22" s="662"/>
      <c r="OST22" s="662"/>
      <c r="OSU22" s="662"/>
      <c r="OSV22" s="662"/>
      <c r="OSW22" s="662"/>
      <c r="OSX22" s="662"/>
      <c r="OSY22" s="662"/>
      <c r="OSZ22" s="662"/>
      <c r="OTA22" s="662"/>
      <c r="OTB22" s="662"/>
      <c r="OTC22" s="662"/>
      <c r="OTD22" s="662"/>
      <c r="OTE22" s="662"/>
      <c r="OTF22" s="662"/>
      <c r="OTG22" s="662"/>
      <c r="OTH22" s="662"/>
      <c r="OTI22" s="662"/>
      <c r="OTJ22" s="662"/>
      <c r="OTK22" s="662"/>
      <c r="OTL22" s="662"/>
      <c r="OTM22" s="662"/>
      <c r="OTN22" s="662"/>
      <c r="OTO22" s="662"/>
      <c r="OTP22" s="662"/>
      <c r="OTQ22" s="662"/>
      <c r="OTR22" s="662"/>
      <c r="OTS22" s="662"/>
      <c r="OTT22" s="662"/>
      <c r="OTU22" s="662"/>
      <c r="OTV22" s="662"/>
      <c r="OTW22" s="662"/>
      <c r="OTX22" s="662"/>
      <c r="OTY22" s="662"/>
      <c r="OTZ22" s="662"/>
      <c r="OUA22" s="662"/>
      <c r="OUB22" s="662"/>
      <c r="OUC22" s="662"/>
      <c r="OUD22" s="662"/>
      <c r="OUE22" s="662"/>
      <c r="OUF22" s="662"/>
      <c r="OUG22" s="662"/>
      <c r="OUH22" s="662"/>
      <c r="OUI22" s="662"/>
      <c r="OUJ22" s="662"/>
      <c r="OUK22" s="662"/>
      <c r="OUL22" s="662"/>
      <c r="OUM22" s="662"/>
      <c r="OUN22" s="662"/>
      <c r="OUO22" s="662"/>
      <c r="OUP22" s="662"/>
      <c r="OUQ22" s="662"/>
      <c r="OUR22" s="662"/>
      <c r="OUS22" s="662"/>
      <c r="OUT22" s="662"/>
      <c r="OUU22" s="662"/>
      <c r="OUV22" s="662"/>
      <c r="OUW22" s="662"/>
      <c r="OUX22" s="662"/>
      <c r="OUY22" s="662"/>
      <c r="OUZ22" s="662"/>
      <c r="OVA22" s="662"/>
      <c r="OVB22" s="662"/>
      <c r="OVC22" s="662"/>
      <c r="OVD22" s="662"/>
      <c r="OVE22" s="662"/>
      <c r="OVF22" s="662"/>
      <c r="OVG22" s="662"/>
      <c r="OVH22" s="662"/>
      <c r="OVI22" s="662"/>
      <c r="OVJ22" s="662"/>
      <c r="OVK22" s="662"/>
      <c r="OVL22" s="662"/>
      <c r="OVM22" s="662"/>
      <c r="OVN22" s="662"/>
      <c r="OVO22" s="662"/>
      <c r="OVP22" s="662"/>
      <c r="OVQ22" s="662"/>
      <c r="OVR22" s="662"/>
      <c r="OVS22" s="662"/>
      <c r="OVT22" s="662"/>
      <c r="OVU22" s="662"/>
      <c r="OVV22" s="662"/>
      <c r="OVW22" s="662"/>
      <c r="OVX22" s="662"/>
      <c r="OVY22" s="662"/>
      <c r="OVZ22" s="662"/>
      <c r="OWA22" s="662"/>
      <c r="OWB22" s="662"/>
      <c r="OWC22" s="662"/>
      <c r="OWD22" s="662"/>
      <c r="OWE22" s="662"/>
      <c r="OWF22" s="662"/>
      <c r="OWG22" s="662"/>
      <c r="OWH22" s="662"/>
      <c r="OWI22" s="662"/>
      <c r="OWJ22" s="662"/>
      <c r="OWK22" s="662"/>
      <c r="OWL22" s="662"/>
      <c r="OWM22" s="662"/>
      <c r="OWN22" s="662"/>
      <c r="OWO22" s="662"/>
      <c r="OWP22" s="662"/>
      <c r="OWQ22" s="662"/>
      <c r="OWR22" s="662"/>
      <c r="OWS22" s="662"/>
      <c r="OWT22" s="662"/>
      <c r="OWU22" s="662"/>
      <c r="OWV22" s="662"/>
      <c r="OWW22" s="662"/>
      <c r="OWX22" s="662"/>
      <c r="OWY22" s="662"/>
      <c r="OWZ22" s="662"/>
      <c r="OXA22" s="662"/>
      <c r="OXB22" s="662"/>
      <c r="OXC22" s="662"/>
      <c r="OXD22" s="662"/>
      <c r="OXE22" s="662"/>
      <c r="OXF22" s="662"/>
      <c r="OXG22" s="662"/>
      <c r="OXH22" s="662"/>
      <c r="OXI22" s="662"/>
      <c r="OXJ22" s="662"/>
      <c r="OXK22" s="662"/>
      <c r="OXL22" s="662"/>
      <c r="OXM22" s="662"/>
      <c r="OXN22" s="662"/>
      <c r="OXO22" s="662"/>
      <c r="OXP22" s="662"/>
      <c r="OXQ22" s="662"/>
      <c r="OXR22" s="662"/>
      <c r="OXS22" s="662"/>
      <c r="OXT22" s="662"/>
      <c r="OXU22" s="662"/>
      <c r="OXV22" s="662"/>
      <c r="OXW22" s="662"/>
      <c r="OXX22" s="662"/>
      <c r="OXY22" s="662"/>
      <c r="OXZ22" s="662"/>
      <c r="OYA22" s="662"/>
      <c r="OYB22" s="662"/>
      <c r="OYC22" s="662"/>
      <c r="OYD22" s="662"/>
      <c r="OYE22" s="662"/>
      <c r="OYF22" s="662"/>
      <c r="OYG22" s="662"/>
      <c r="OYH22" s="662"/>
      <c r="OYI22" s="662"/>
      <c r="OYJ22" s="662"/>
      <c r="OYK22" s="662"/>
      <c r="OYL22" s="662"/>
      <c r="OYM22" s="662"/>
      <c r="OYN22" s="662"/>
      <c r="OYO22" s="662"/>
      <c r="OYP22" s="662"/>
      <c r="OYQ22" s="662"/>
      <c r="OYR22" s="662"/>
      <c r="OYS22" s="662"/>
      <c r="OYT22" s="662"/>
      <c r="OYU22" s="662"/>
      <c r="OYV22" s="662"/>
      <c r="OYW22" s="662"/>
      <c r="OYX22" s="662"/>
      <c r="OYY22" s="662"/>
      <c r="OYZ22" s="662"/>
      <c r="OZA22" s="662"/>
      <c r="OZB22" s="662"/>
      <c r="OZC22" s="662"/>
      <c r="OZD22" s="662"/>
      <c r="OZE22" s="662"/>
      <c r="OZF22" s="662"/>
      <c r="OZG22" s="662"/>
      <c r="OZH22" s="662"/>
      <c r="OZI22" s="662"/>
      <c r="OZJ22" s="662"/>
      <c r="OZK22" s="662"/>
      <c r="OZL22" s="662"/>
      <c r="OZM22" s="662"/>
      <c r="OZN22" s="662"/>
      <c r="OZO22" s="662"/>
      <c r="OZP22" s="662"/>
      <c r="OZQ22" s="662"/>
      <c r="OZR22" s="662"/>
      <c r="OZS22" s="662"/>
      <c r="OZT22" s="662"/>
      <c r="OZU22" s="662"/>
      <c r="OZV22" s="662"/>
      <c r="OZW22" s="662"/>
      <c r="OZX22" s="662"/>
      <c r="OZY22" s="662"/>
      <c r="OZZ22" s="662"/>
      <c r="PAA22" s="662"/>
      <c r="PAB22" s="662"/>
      <c r="PAC22" s="662"/>
      <c r="PAD22" s="662"/>
      <c r="PAE22" s="662"/>
      <c r="PAF22" s="662"/>
      <c r="PAG22" s="662"/>
      <c r="PAH22" s="662"/>
      <c r="PAI22" s="662"/>
      <c r="PAJ22" s="662"/>
      <c r="PAK22" s="662"/>
      <c r="PAL22" s="662"/>
      <c r="PAM22" s="662"/>
      <c r="PAN22" s="662"/>
      <c r="PAO22" s="662"/>
      <c r="PAP22" s="662"/>
      <c r="PAQ22" s="662"/>
      <c r="PAR22" s="662"/>
      <c r="PAS22" s="662"/>
      <c r="PAT22" s="662"/>
      <c r="PAU22" s="662"/>
      <c r="PAV22" s="662"/>
      <c r="PAW22" s="662"/>
      <c r="PAX22" s="662"/>
      <c r="PAY22" s="662"/>
      <c r="PAZ22" s="662"/>
      <c r="PBA22" s="662"/>
      <c r="PBB22" s="662"/>
      <c r="PBC22" s="662"/>
      <c r="PBD22" s="662"/>
      <c r="PBE22" s="662"/>
      <c r="PBF22" s="662"/>
      <c r="PBG22" s="662"/>
      <c r="PBH22" s="662"/>
      <c r="PBI22" s="662"/>
      <c r="PBJ22" s="662"/>
      <c r="PBK22" s="662"/>
      <c r="PBL22" s="662"/>
      <c r="PBM22" s="662"/>
      <c r="PBN22" s="662"/>
      <c r="PBO22" s="662"/>
      <c r="PBP22" s="662"/>
      <c r="PBQ22" s="662"/>
      <c r="PBR22" s="662"/>
      <c r="PBS22" s="662"/>
      <c r="PBT22" s="662"/>
      <c r="PBU22" s="662"/>
      <c r="PBV22" s="662"/>
      <c r="PBW22" s="662"/>
      <c r="PBX22" s="662"/>
      <c r="PBY22" s="662"/>
      <c r="PBZ22" s="662"/>
      <c r="PCA22" s="662"/>
      <c r="PCB22" s="662"/>
      <c r="PCC22" s="662"/>
      <c r="PCD22" s="662"/>
      <c r="PCE22" s="662"/>
      <c r="PCF22" s="662"/>
      <c r="PCG22" s="662"/>
      <c r="PCH22" s="662"/>
      <c r="PCI22" s="662"/>
      <c r="PCJ22" s="662"/>
      <c r="PCK22" s="662"/>
      <c r="PCL22" s="662"/>
      <c r="PCM22" s="662"/>
      <c r="PCN22" s="662"/>
      <c r="PCO22" s="662"/>
      <c r="PCP22" s="662"/>
      <c r="PCQ22" s="662"/>
      <c r="PCR22" s="662"/>
      <c r="PCS22" s="662"/>
      <c r="PCT22" s="662"/>
      <c r="PCU22" s="662"/>
      <c r="PCV22" s="662"/>
      <c r="PCW22" s="662"/>
      <c r="PCX22" s="662"/>
      <c r="PCY22" s="662"/>
      <c r="PCZ22" s="662"/>
      <c r="PDA22" s="662"/>
      <c r="PDB22" s="662"/>
      <c r="PDC22" s="662"/>
      <c r="PDD22" s="662"/>
      <c r="PDE22" s="662"/>
      <c r="PDF22" s="662"/>
      <c r="PDG22" s="662"/>
      <c r="PDH22" s="662"/>
      <c r="PDI22" s="662"/>
      <c r="PDJ22" s="662"/>
      <c r="PDK22" s="662"/>
      <c r="PDL22" s="662"/>
      <c r="PDM22" s="662"/>
      <c r="PDN22" s="662"/>
      <c r="PDO22" s="662"/>
      <c r="PDP22" s="662"/>
      <c r="PDQ22" s="662"/>
      <c r="PDR22" s="662"/>
      <c r="PDS22" s="662"/>
      <c r="PDT22" s="662"/>
      <c r="PDU22" s="662"/>
      <c r="PDV22" s="662"/>
      <c r="PDW22" s="662"/>
      <c r="PDX22" s="662"/>
      <c r="PDY22" s="662"/>
      <c r="PDZ22" s="662"/>
      <c r="PEA22" s="662"/>
      <c r="PEB22" s="662"/>
      <c r="PEC22" s="662"/>
      <c r="PED22" s="662"/>
      <c r="PEE22" s="662"/>
      <c r="PEF22" s="662"/>
      <c r="PEG22" s="662"/>
      <c r="PEH22" s="662"/>
      <c r="PEI22" s="662"/>
      <c r="PEJ22" s="662"/>
      <c r="PEK22" s="662"/>
      <c r="PEL22" s="662"/>
      <c r="PEM22" s="662"/>
      <c r="PEN22" s="662"/>
      <c r="PEO22" s="662"/>
      <c r="PEP22" s="662"/>
      <c r="PEQ22" s="662"/>
      <c r="PER22" s="662"/>
      <c r="PES22" s="662"/>
      <c r="PET22" s="662"/>
      <c r="PEU22" s="662"/>
      <c r="PEV22" s="662"/>
      <c r="PEW22" s="662"/>
      <c r="PEX22" s="662"/>
      <c r="PEY22" s="662"/>
      <c r="PEZ22" s="662"/>
      <c r="PFA22" s="662"/>
      <c r="PFB22" s="662"/>
      <c r="PFC22" s="662"/>
      <c r="PFD22" s="662"/>
      <c r="PFE22" s="662"/>
      <c r="PFF22" s="662"/>
      <c r="PFG22" s="662"/>
      <c r="PFH22" s="662"/>
      <c r="PFI22" s="662"/>
      <c r="PFJ22" s="662"/>
      <c r="PFK22" s="662"/>
      <c r="PFL22" s="662"/>
      <c r="PFM22" s="662"/>
      <c r="PFN22" s="662"/>
      <c r="PFO22" s="662"/>
      <c r="PFP22" s="662"/>
      <c r="PFQ22" s="662"/>
      <c r="PFR22" s="662"/>
      <c r="PFS22" s="662"/>
      <c r="PFT22" s="662"/>
      <c r="PFU22" s="662"/>
      <c r="PFV22" s="662"/>
      <c r="PFW22" s="662"/>
      <c r="PFX22" s="662"/>
      <c r="PFY22" s="662"/>
      <c r="PFZ22" s="662"/>
      <c r="PGA22" s="662"/>
      <c r="PGB22" s="662"/>
      <c r="PGC22" s="662"/>
      <c r="PGD22" s="662"/>
      <c r="PGE22" s="662"/>
      <c r="PGF22" s="662"/>
      <c r="PGG22" s="662"/>
      <c r="PGH22" s="662"/>
      <c r="PGI22" s="662"/>
      <c r="PGJ22" s="662"/>
      <c r="PGK22" s="662"/>
      <c r="PGL22" s="662"/>
      <c r="PGM22" s="662"/>
      <c r="PGN22" s="662"/>
      <c r="PGO22" s="662"/>
      <c r="PGP22" s="662"/>
      <c r="PGQ22" s="662"/>
      <c r="PGR22" s="662"/>
      <c r="PGS22" s="662"/>
      <c r="PGT22" s="662"/>
      <c r="PGU22" s="662"/>
      <c r="PGV22" s="662"/>
      <c r="PGW22" s="662"/>
      <c r="PGX22" s="662"/>
      <c r="PGY22" s="662"/>
      <c r="PGZ22" s="662"/>
      <c r="PHA22" s="662"/>
      <c r="PHB22" s="662"/>
      <c r="PHC22" s="662"/>
      <c r="PHD22" s="662"/>
      <c r="PHE22" s="662"/>
      <c r="PHF22" s="662"/>
      <c r="PHG22" s="662"/>
      <c r="PHH22" s="662"/>
      <c r="PHI22" s="662"/>
      <c r="PHJ22" s="662"/>
      <c r="PHK22" s="662"/>
      <c r="PHL22" s="662"/>
      <c r="PHM22" s="662"/>
      <c r="PHN22" s="662"/>
      <c r="PHO22" s="662"/>
      <c r="PHP22" s="662"/>
      <c r="PHQ22" s="662"/>
      <c r="PHR22" s="662"/>
      <c r="PHS22" s="662"/>
      <c r="PHT22" s="662"/>
      <c r="PHU22" s="662"/>
      <c r="PHV22" s="662"/>
      <c r="PHW22" s="662"/>
      <c r="PHX22" s="662"/>
      <c r="PHY22" s="662"/>
      <c r="PHZ22" s="662"/>
      <c r="PIA22" s="662"/>
      <c r="PIB22" s="662"/>
      <c r="PIC22" s="662"/>
      <c r="PID22" s="662"/>
      <c r="PIE22" s="662"/>
      <c r="PIF22" s="662"/>
      <c r="PIG22" s="662"/>
      <c r="PIH22" s="662"/>
      <c r="PII22" s="662"/>
      <c r="PIJ22" s="662"/>
      <c r="PIK22" s="662"/>
      <c r="PIL22" s="662"/>
      <c r="PIM22" s="662"/>
      <c r="PIN22" s="662"/>
      <c r="PIO22" s="662"/>
      <c r="PIP22" s="662"/>
      <c r="PIQ22" s="662"/>
      <c r="PIR22" s="662"/>
      <c r="PIS22" s="662"/>
      <c r="PIT22" s="662"/>
      <c r="PIU22" s="662"/>
      <c r="PIV22" s="662"/>
      <c r="PIW22" s="662"/>
      <c r="PIX22" s="662"/>
      <c r="PIY22" s="662"/>
      <c r="PIZ22" s="662"/>
      <c r="PJA22" s="662"/>
      <c r="PJB22" s="662"/>
      <c r="PJC22" s="662"/>
      <c r="PJD22" s="662"/>
      <c r="PJE22" s="662"/>
      <c r="PJF22" s="662"/>
      <c r="PJG22" s="662"/>
      <c r="PJH22" s="662"/>
      <c r="PJI22" s="662"/>
      <c r="PJJ22" s="662"/>
      <c r="PJK22" s="662"/>
      <c r="PJL22" s="662"/>
      <c r="PJM22" s="662"/>
      <c r="PJN22" s="662"/>
      <c r="PJO22" s="662"/>
      <c r="PJP22" s="662"/>
      <c r="PJQ22" s="662"/>
      <c r="PJR22" s="662"/>
      <c r="PJS22" s="662"/>
      <c r="PJT22" s="662"/>
      <c r="PJU22" s="662"/>
      <c r="PJV22" s="662"/>
      <c r="PJW22" s="662"/>
      <c r="PJX22" s="662"/>
      <c r="PJY22" s="662"/>
      <c r="PJZ22" s="662"/>
      <c r="PKA22" s="662"/>
      <c r="PKB22" s="662"/>
      <c r="PKC22" s="662"/>
      <c r="PKD22" s="662"/>
      <c r="PKE22" s="662"/>
      <c r="PKF22" s="662"/>
      <c r="PKG22" s="662"/>
      <c r="PKH22" s="662"/>
      <c r="PKI22" s="662"/>
      <c r="PKJ22" s="662"/>
      <c r="PKK22" s="662"/>
      <c r="PKL22" s="662"/>
      <c r="PKM22" s="662"/>
      <c r="PKN22" s="662"/>
      <c r="PKO22" s="662"/>
      <c r="PKP22" s="662"/>
      <c r="PKQ22" s="662"/>
      <c r="PKR22" s="662"/>
      <c r="PKS22" s="662"/>
      <c r="PKT22" s="662"/>
      <c r="PKU22" s="662"/>
      <c r="PKV22" s="662"/>
      <c r="PKW22" s="662"/>
      <c r="PKX22" s="662"/>
      <c r="PKY22" s="662"/>
      <c r="PKZ22" s="662"/>
      <c r="PLA22" s="662"/>
      <c r="PLB22" s="662"/>
      <c r="PLC22" s="662"/>
      <c r="PLD22" s="662"/>
      <c r="PLE22" s="662"/>
      <c r="PLF22" s="662"/>
      <c r="PLG22" s="662"/>
      <c r="PLH22" s="662"/>
      <c r="PLI22" s="662"/>
      <c r="PLJ22" s="662"/>
      <c r="PLK22" s="662"/>
      <c r="PLL22" s="662"/>
      <c r="PLM22" s="662"/>
      <c r="PLN22" s="662"/>
      <c r="PLO22" s="662"/>
      <c r="PLP22" s="662"/>
      <c r="PLQ22" s="662"/>
      <c r="PLR22" s="662"/>
      <c r="PLS22" s="662"/>
      <c r="PLT22" s="662"/>
      <c r="PLU22" s="662"/>
      <c r="PLV22" s="662"/>
      <c r="PLW22" s="662"/>
      <c r="PLX22" s="662"/>
      <c r="PLY22" s="662"/>
      <c r="PLZ22" s="662"/>
      <c r="PMA22" s="662"/>
      <c r="PMB22" s="662"/>
      <c r="PMC22" s="662"/>
      <c r="PMD22" s="662"/>
      <c r="PME22" s="662"/>
      <c r="PMF22" s="662"/>
      <c r="PMG22" s="662"/>
      <c r="PMH22" s="662"/>
      <c r="PMI22" s="662"/>
      <c r="PMJ22" s="662"/>
      <c r="PMK22" s="662"/>
      <c r="PML22" s="662"/>
      <c r="PMM22" s="662"/>
      <c r="PMN22" s="662"/>
      <c r="PMO22" s="662"/>
      <c r="PMP22" s="662"/>
      <c r="PMQ22" s="662"/>
      <c r="PMR22" s="662"/>
      <c r="PMS22" s="662"/>
      <c r="PMT22" s="662"/>
      <c r="PMU22" s="662"/>
      <c r="PMV22" s="662"/>
      <c r="PMW22" s="662"/>
      <c r="PMX22" s="662"/>
      <c r="PMY22" s="662"/>
      <c r="PMZ22" s="662"/>
      <c r="PNA22" s="662"/>
      <c r="PNB22" s="662"/>
      <c r="PNC22" s="662"/>
      <c r="PND22" s="662"/>
      <c r="PNE22" s="662"/>
      <c r="PNF22" s="662"/>
      <c r="PNG22" s="662"/>
      <c r="PNH22" s="662"/>
      <c r="PNI22" s="662"/>
      <c r="PNJ22" s="662"/>
      <c r="PNK22" s="662"/>
      <c r="PNL22" s="662"/>
      <c r="PNM22" s="662"/>
      <c r="PNN22" s="662"/>
      <c r="PNO22" s="662"/>
      <c r="PNP22" s="662"/>
      <c r="PNQ22" s="662"/>
      <c r="PNR22" s="662"/>
      <c r="PNS22" s="662"/>
      <c r="PNT22" s="662"/>
      <c r="PNU22" s="662"/>
      <c r="PNV22" s="662"/>
      <c r="PNW22" s="662"/>
      <c r="PNX22" s="662"/>
      <c r="PNY22" s="662"/>
      <c r="PNZ22" s="662"/>
      <c r="POA22" s="662"/>
      <c r="POB22" s="662"/>
      <c r="POC22" s="662"/>
      <c r="POD22" s="662"/>
      <c r="POE22" s="662"/>
      <c r="POF22" s="662"/>
      <c r="POG22" s="662"/>
      <c r="POH22" s="662"/>
      <c r="POI22" s="662"/>
      <c r="POJ22" s="662"/>
      <c r="POK22" s="662"/>
      <c r="POL22" s="662"/>
      <c r="POM22" s="662"/>
      <c r="PON22" s="662"/>
      <c r="POO22" s="662"/>
      <c r="POP22" s="662"/>
      <c r="POQ22" s="662"/>
      <c r="POR22" s="662"/>
      <c r="POS22" s="662"/>
      <c r="POT22" s="662"/>
      <c r="POU22" s="662"/>
      <c r="POV22" s="662"/>
      <c r="POW22" s="662"/>
      <c r="POX22" s="662"/>
      <c r="POY22" s="662"/>
      <c r="POZ22" s="662"/>
      <c r="PPA22" s="662"/>
      <c r="PPB22" s="662"/>
      <c r="PPC22" s="662"/>
      <c r="PPD22" s="662"/>
      <c r="PPE22" s="662"/>
      <c r="PPF22" s="662"/>
      <c r="PPG22" s="662"/>
      <c r="PPH22" s="662"/>
      <c r="PPI22" s="662"/>
      <c r="PPJ22" s="662"/>
      <c r="PPK22" s="662"/>
      <c r="PPL22" s="662"/>
      <c r="PPM22" s="662"/>
      <c r="PPN22" s="662"/>
      <c r="PPO22" s="662"/>
      <c r="PPP22" s="662"/>
      <c r="PPQ22" s="662"/>
      <c r="PPR22" s="662"/>
      <c r="PPS22" s="662"/>
      <c r="PPT22" s="662"/>
      <c r="PPU22" s="662"/>
      <c r="PPV22" s="662"/>
      <c r="PPW22" s="662"/>
      <c r="PPX22" s="662"/>
      <c r="PPY22" s="662"/>
      <c r="PPZ22" s="662"/>
      <c r="PQA22" s="662"/>
      <c r="PQB22" s="662"/>
      <c r="PQC22" s="662"/>
      <c r="PQD22" s="662"/>
      <c r="PQE22" s="662"/>
      <c r="PQF22" s="662"/>
      <c r="PQG22" s="662"/>
      <c r="PQH22" s="662"/>
      <c r="PQI22" s="662"/>
      <c r="PQJ22" s="662"/>
      <c r="PQK22" s="662"/>
      <c r="PQL22" s="662"/>
      <c r="PQM22" s="662"/>
      <c r="PQN22" s="662"/>
      <c r="PQO22" s="662"/>
      <c r="PQP22" s="662"/>
      <c r="PQQ22" s="662"/>
      <c r="PQR22" s="662"/>
      <c r="PQS22" s="662"/>
      <c r="PQT22" s="662"/>
      <c r="PQU22" s="662"/>
      <c r="PQV22" s="662"/>
      <c r="PQW22" s="662"/>
      <c r="PQX22" s="662"/>
      <c r="PQY22" s="662"/>
      <c r="PQZ22" s="662"/>
      <c r="PRA22" s="662"/>
      <c r="PRB22" s="662"/>
      <c r="PRC22" s="662"/>
      <c r="PRD22" s="662"/>
      <c r="PRE22" s="662"/>
      <c r="PRF22" s="662"/>
      <c r="PRG22" s="662"/>
      <c r="PRH22" s="662"/>
      <c r="PRI22" s="662"/>
      <c r="PRJ22" s="662"/>
      <c r="PRK22" s="662"/>
      <c r="PRL22" s="662"/>
      <c r="PRM22" s="662"/>
      <c r="PRN22" s="662"/>
      <c r="PRO22" s="662"/>
      <c r="PRP22" s="662"/>
      <c r="PRQ22" s="662"/>
      <c r="PRR22" s="662"/>
      <c r="PRS22" s="662"/>
      <c r="PRT22" s="662"/>
      <c r="PRU22" s="662"/>
      <c r="PRV22" s="662"/>
      <c r="PRW22" s="662"/>
      <c r="PRX22" s="662"/>
      <c r="PRY22" s="662"/>
      <c r="PRZ22" s="662"/>
      <c r="PSA22" s="662"/>
      <c r="PSB22" s="662"/>
      <c r="PSC22" s="662"/>
      <c r="PSD22" s="662"/>
      <c r="PSE22" s="662"/>
      <c r="PSF22" s="662"/>
      <c r="PSG22" s="662"/>
      <c r="PSH22" s="662"/>
      <c r="PSI22" s="662"/>
      <c r="PSJ22" s="662"/>
      <c r="PSK22" s="662"/>
      <c r="PSL22" s="662"/>
      <c r="PSM22" s="662"/>
      <c r="PSN22" s="662"/>
      <c r="PSO22" s="662"/>
      <c r="PSP22" s="662"/>
      <c r="PSQ22" s="662"/>
      <c r="PSR22" s="662"/>
      <c r="PSS22" s="662"/>
      <c r="PST22" s="662"/>
      <c r="PSU22" s="662"/>
      <c r="PSV22" s="662"/>
      <c r="PSW22" s="662"/>
      <c r="PSX22" s="662"/>
      <c r="PSY22" s="662"/>
      <c r="PSZ22" s="662"/>
      <c r="PTA22" s="662"/>
      <c r="PTB22" s="662"/>
      <c r="PTC22" s="662"/>
      <c r="PTD22" s="662"/>
      <c r="PTE22" s="662"/>
      <c r="PTF22" s="662"/>
      <c r="PTG22" s="662"/>
      <c r="PTH22" s="662"/>
      <c r="PTI22" s="662"/>
      <c r="PTJ22" s="662"/>
      <c r="PTK22" s="662"/>
      <c r="PTL22" s="662"/>
      <c r="PTM22" s="662"/>
      <c r="PTN22" s="662"/>
      <c r="PTO22" s="662"/>
      <c r="PTP22" s="662"/>
      <c r="PTQ22" s="662"/>
      <c r="PTR22" s="662"/>
      <c r="PTS22" s="662"/>
      <c r="PTT22" s="662"/>
      <c r="PTU22" s="662"/>
      <c r="PTV22" s="662"/>
      <c r="PTW22" s="662"/>
      <c r="PTX22" s="662"/>
      <c r="PTY22" s="662"/>
      <c r="PTZ22" s="662"/>
      <c r="PUA22" s="662"/>
      <c r="PUB22" s="662"/>
      <c r="PUC22" s="662"/>
      <c r="PUD22" s="662"/>
      <c r="PUE22" s="662"/>
      <c r="PUF22" s="662"/>
      <c r="PUG22" s="662"/>
      <c r="PUH22" s="662"/>
      <c r="PUI22" s="662"/>
      <c r="PUJ22" s="662"/>
      <c r="PUK22" s="662"/>
      <c r="PUL22" s="662"/>
      <c r="PUM22" s="662"/>
      <c r="PUN22" s="662"/>
      <c r="PUO22" s="662"/>
      <c r="PUP22" s="662"/>
      <c r="PUQ22" s="662"/>
      <c r="PUR22" s="662"/>
      <c r="PUS22" s="662"/>
      <c r="PUT22" s="662"/>
      <c r="PUU22" s="662"/>
      <c r="PUV22" s="662"/>
      <c r="PUW22" s="662"/>
      <c r="PUX22" s="662"/>
      <c r="PUY22" s="662"/>
      <c r="PUZ22" s="662"/>
      <c r="PVA22" s="662"/>
      <c r="PVB22" s="662"/>
      <c r="PVC22" s="662"/>
      <c r="PVD22" s="662"/>
      <c r="PVE22" s="662"/>
      <c r="PVF22" s="662"/>
      <c r="PVG22" s="662"/>
      <c r="PVH22" s="662"/>
      <c r="PVI22" s="662"/>
      <c r="PVJ22" s="662"/>
      <c r="PVK22" s="662"/>
      <c r="PVL22" s="662"/>
      <c r="PVM22" s="662"/>
      <c r="PVN22" s="662"/>
      <c r="PVO22" s="662"/>
      <c r="PVP22" s="662"/>
      <c r="PVQ22" s="662"/>
      <c r="PVR22" s="662"/>
      <c r="PVS22" s="662"/>
      <c r="PVT22" s="662"/>
      <c r="PVU22" s="662"/>
      <c r="PVV22" s="662"/>
      <c r="PVW22" s="662"/>
      <c r="PVX22" s="662"/>
      <c r="PVY22" s="662"/>
      <c r="PVZ22" s="662"/>
      <c r="PWA22" s="662"/>
      <c r="PWB22" s="662"/>
      <c r="PWC22" s="662"/>
      <c r="PWD22" s="662"/>
      <c r="PWE22" s="662"/>
      <c r="PWF22" s="662"/>
      <c r="PWG22" s="662"/>
      <c r="PWH22" s="662"/>
      <c r="PWI22" s="662"/>
      <c r="PWJ22" s="662"/>
      <c r="PWK22" s="662"/>
      <c r="PWL22" s="662"/>
      <c r="PWM22" s="662"/>
      <c r="PWN22" s="662"/>
      <c r="PWO22" s="662"/>
      <c r="PWP22" s="662"/>
      <c r="PWQ22" s="662"/>
      <c r="PWR22" s="662"/>
      <c r="PWS22" s="662"/>
      <c r="PWT22" s="662"/>
      <c r="PWU22" s="662"/>
      <c r="PWV22" s="662"/>
      <c r="PWW22" s="662"/>
      <c r="PWX22" s="662"/>
      <c r="PWY22" s="662"/>
      <c r="PWZ22" s="662"/>
      <c r="PXA22" s="662"/>
      <c r="PXB22" s="662"/>
      <c r="PXC22" s="662"/>
      <c r="PXD22" s="662"/>
      <c r="PXE22" s="662"/>
      <c r="PXF22" s="662"/>
      <c r="PXG22" s="662"/>
      <c r="PXH22" s="662"/>
      <c r="PXI22" s="662"/>
      <c r="PXJ22" s="662"/>
      <c r="PXK22" s="662"/>
      <c r="PXL22" s="662"/>
      <c r="PXM22" s="662"/>
      <c r="PXN22" s="662"/>
      <c r="PXO22" s="662"/>
      <c r="PXP22" s="662"/>
      <c r="PXQ22" s="662"/>
      <c r="PXR22" s="662"/>
      <c r="PXS22" s="662"/>
      <c r="PXT22" s="662"/>
      <c r="PXU22" s="662"/>
      <c r="PXV22" s="662"/>
      <c r="PXW22" s="662"/>
      <c r="PXX22" s="662"/>
      <c r="PXY22" s="662"/>
      <c r="PXZ22" s="662"/>
      <c r="PYA22" s="662"/>
      <c r="PYB22" s="662"/>
      <c r="PYC22" s="662"/>
      <c r="PYD22" s="662"/>
      <c r="PYE22" s="662"/>
      <c r="PYF22" s="662"/>
      <c r="PYG22" s="662"/>
      <c r="PYH22" s="662"/>
      <c r="PYI22" s="662"/>
      <c r="PYJ22" s="662"/>
      <c r="PYK22" s="662"/>
      <c r="PYL22" s="662"/>
      <c r="PYM22" s="662"/>
      <c r="PYN22" s="662"/>
      <c r="PYO22" s="662"/>
      <c r="PYP22" s="662"/>
      <c r="PYQ22" s="662"/>
      <c r="PYR22" s="662"/>
      <c r="PYS22" s="662"/>
      <c r="PYT22" s="662"/>
      <c r="PYU22" s="662"/>
      <c r="PYV22" s="662"/>
      <c r="PYW22" s="662"/>
      <c r="PYX22" s="662"/>
      <c r="PYY22" s="662"/>
      <c r="PYZ22" s="662"/>
      <c r="PZA22" s="662"/>
      <c r="PZB22" s="662"/>
      <c r="PZC22" s="662"/>
      <c r="PZD22" s="662"/>
      <c r="PZE22" s="662"/>
      <c r="PZF22" s="662"/>
      <c r="PZG22" s="662"/>
      <c r="PZH22" s="662"/>
      <c r="PZI22" s="662"/>
      <c r="PZJ22" s="662"/>
      <c r="PZK22" s="662"/>
      <c r="PZL22" s="662"/>
      <c r="PZM22" s="662"/>
      <c r="PZN22" s="662"/>
      <c r="PZO22" s="662"/>
      <c r="PZP22" s="662"/>
      <c r="PZQ22" s="662"/>
      <c r="PZR22" s="662"/>
      <c r="PZS22" s="662"/>
      <c r="PZT22" s="662"/>
      <c r="PZU22" s="662"/>
      <c r="PZV22" s="662"/>
      <c r="PZW22" s="662"/>
      <c r="PZX22" s="662"/>
      <c r="PZY22" s="662"/>
      <c r="PZZ22" s="662"/>
      <c r="QAA22" s="662"/>
      <c r="QAB22" s="662"/>
      <c r="QAC22" s="662"/>
      <c r="QAD22" s="662"/>
      <c r="QAE22" s="662"/>
      <c r="QAF22" s="662"/>
      <c r="QAG22" s="662"/>
      <c r="QAH22" s="662"/>
      <c r="QAI22" s="662"/>
      <c r="QAJ22" s="662"/>
      <c r="QAK22" s="662"/>
      <c r="QAL22" s="662"/>
      <c r="QAM22" s="662"/>
      <c r="QAN22" s="662"/>
      <c r="QAO22" s="662"/>
      <c r="QAP22" s="662"/>
      <c r="QAQ22" s="662"/>
      <c r="QAR22" s="662"/>
      <c r="QAS22" s="662"/>
      <c r="QAT22" s="662"/>
      <c r="QAU22" s="662"/>
      <c r="QAV22" s="662"/>
      <c r="QAW22" s="662"/>
      <c r="QAX22" s="662"/>
      <c r="QAY22" s="662"/>
      <c r="QAZ22" s="662"/>
      <c r="QBA22" s="662"/>
      <c r="QBB22" s="662"/>
      <c r="QBC22" s="662"/>
      <c r="QBD22" s="662"/>
      <c r="QBE22" s="662"/>
      <c r="QBF22" s="662"/>
      <c r="QBG22" s="662"/>
      <c r="QBH22" s="662"/>
      <c r="QBI22" s="662"/>
      <c r="QBJ22" s="662"/>
      <c r="QBK22" s="662"/>
      <c r="QBL22" s="662"/>
      <c r="QBM22" s="662"/>
      <c r="QBN22" s="662"/>
      <c r="QBO22" s="662"/>
      <c r="QBP22" s="662"/>
      <c r="QBQ22" s="662"/>
      <c r="QBR22" s="662"/>
      <c r="QBS22" s="662"/>
      <c r="QBT22" s="662"/>
      <c r="QBU22" s="662"/>
      <c r="QBV22" s="662"/>
      <c r="QBW22" s="662"/>
      <c r="QBX22" s="662"/>
      <c r="QBY22" s="662"/>
      <c r="QBZ22" s="662"/>
      <c r="QCA22" s="662"/>
      <c r="QCB22" s="662"/>
      <c r="QCC22" s="662"/>
      <c r="QCD22" s="662"/>
      <c r="QCE22" s="662"/>
      <c r="QCF22" s="662"/>
      <c r="QCG22" s="662"/>
      <c r="QCH22" s="662"/>
      <c r="QCI22" s="662"/>
      <c r="QCJ22" s="662"/>
      <c r="QCK22" s="662"/>
      <c r="QCL22" s="662"/>
      <c r="QCM22" s="662"/>
      <c r="QCN22" s="662"/>
      <c r="QCO22" s="662"/>
      <c r="QCP22" s="662"/>
      <c r="QCQ22" s="662"/>
      <c r="QCR22" s="662"/>
      <c r="QCS22" s="662"/>
      <c r="QCT22" s="662"/>
      <c r="QCU22" s="662"/>
      <c r="QCV22" s="662"/>
      <c r="QCW22" s="662"/>
      <c r="QCX22" s="662"/>
      <c r="QCY22" s="662"/>
      <c r="QCZ22" s="662"/>
      <c r="QDA22" s="662"/>
      <c r="QDB22" s="662"/>
      <c r="QDC22" s="662"/>
      <c r="QDD22" s="662"/>
      <c r="QDE22" s="662"/>
      <c r="QDF22" s="662"/>
      <c r="QDG22" s="662"/>
      <c r="QDH22" s="662"/>
      <c r="QDI22" s="662"/>
      <c r="QDJ22" s="662"/>
      <c r="QDK22" s="662"/>
      <c r="QDL22" s="662"/>
      <c r="QDM22" s="662"/>
      <c r="QDN22" s="662"/>
      <c r="QDO22" s="662"/>
      <c r="QDP22" s="662"/>
      <c r="QDQ22" s="662"/>
      <c r="QDR22" s="662"/>
      <c r="QDS22" s="662"/>
      <c r="QDT22" s="662"/>
      <c r="QDU22" s="662"/>
      <c r="QDV22" s="662"/>
      <c r="QDW22" s="662"/>
      <c r="QDX22" s="662"/>
      <c r="QDY22" s="662"/>
      <c r="QDZ22" s="662"/>
      <c r="QEA22" s="662"/>
      <c r="QEB22" s="662"/>
      <c r="QEC22" s="662"/>
      <c r="QED22" s="662"/>
      <c r="QEE22" s="662"/>
      <c r="QEF22" s="662"/>
      <c r="QEG22" s="662"/>
      <c r="QEH22" s="662"/>
      <c r="QEI22" s="662"/>
      <c r="QEJ22" s="662"/>
      <c r="QEK22" s="662"/>
      <c r="QEL22" s="662"/>
      <c r="QEM22" s="662"/>
      <c r="QEN22" s="662"/>
      <c r="QEO22" s="662"/>
      <c r="QEP22" s="662"/>
      <c r="QEQ22" s="662"/>
      <c r="QER22" s="662"/>
      <c r="QES22" s="662"/>
      <c r="QET22" s="662"/>
      <c r="QEU22" s="662"/>
      <c r="QEV22" s="662"/>
      <c r="QEW22" s="662"/>
      <c r="QEX22" s="662"/>
      <c r="QEY22" s="662"/>
      <c r="QEZ22" s="662"/>
      <c r="QFA22" s="662"/>
      <c r="QFB22" s="662"/>
      <c r="QFC22" s="662"/>
      <c r="QFD22" s="662"/>
      <c r="QFE22" s="662"/>
      <c r="QFF22" s="662"/>
      <c r="QFG22" s="662"/>
      <c r="QFH22" s="662"/>
      <c r="QFI22" s="662"/>
      <c r="QFJ22" s="662"/>
      <c r="QFK22" s="662"/>
      <c r="QFL22" s="662"/>
      <c r="QFM22" s="662"/>
      <c r="QFN22" s="662"/>
      <c r="QFO22" s="662"/>
      <c r="QFP22" s="662"/>
      <c r="QFQ22" s="662"/>
      <c r="QFR22" s="662"/>
      <c r="QFS22" s="662"/>
      <c r="QFT22" s="662"/>
      <c r="QFU22" s="662"/>
      <c r="QFV22" s="662"/>
      <c r="QFW22" s="662"/>
      <c r="QFX22" s="662"/>
      <c r="QFY22" s="662"/>
      <c r="QFZ22" s="662"/>
      <c r="QGA22" s="662"/>
      <c r="QGB22" s="662"/>
      <c r="QGC22" s="662"/>
      <c r="QGD22" s="662"/>
      <c r="QGE22" s="662"/>
      <c r="QGF22" s="662"/>
      <c r="QGG22" s="662"/>
      <c r="QGH22" s="662"/>
      <c r="QGI22" s="662"/>
      <c r="QGJ22" s="662"/>
      <c r="QGK22" s="662"/>
      <c r="QGL22" s="662"/>
      <c r="QGM22" s="662"/>
      <c r="QGN22" s="662"/>
      <c r="QGO22" s="662"/>
      <c r="QGP22" s="662"/>
      <c r="QGQ22" s="662"/>
      <c r="QGR22" s="662"/>
      <c r="QGS22" s="662"/>
      <c r="QGT22" s="662"/>
      <c r="QGU22" s="662"/>
      <c r="QGV22" s="662"/>
      <c r="QGW22" s="662"/>
      <c r="QGX22" s="662"/>
      <c r="QGY22" s="662"/>
      <c r="QGZ22" s="662"/>
      <c r="QHA22" s="662"/>
      <c r="QHB22" s="662"/>
      <c r="QHC22" s="662"/>
      <c r="QHD22" s="662"/>
      <c r="QHE22" s="662"/>
      <c r="QHF22" s="662"/>
      <c r="QHG22" s="662"/>
      <c r="QHH22" s="662"/>
      <c r="QHI22" s="662"/>
      <c r="QHJ22" s="662"/>
      <c r="QHK22" s="662"/>
      <c r="QHL22" s="662"/>
      <c r="QHM22" s="662"/>
      <c r="QHN22" s="662"/>
      <c r="QHO22" s="662"/>
      <c r="QHP22" s="662"/>
      <c r="QHQ22" s="662"/>
      <c r="QHR22" s="662"/>
      <c r="QHS22" s="662"/>
      <c r="QHT22" s="662"/>
      <c r="QHU22" s="662"/>
      <c r="QHV22" s="662"/>
      <c r="QHW22" s="662"/>
      <c r="QHX22" s="662"/>
      <c r="QHY22" s="662"/>
      <c r="QHZ22" s="662"/>
      <c r="QIA22" s="662"/>
      <c r="QIB22" s="662"/>
      <c r="QIC22" s="662"/>
      <c r="QID22" s="662"/>
      <c r="QIE22" s="662"/>
      <c r="QIF22" s="662"/>
      <c r="QIG22" s="662"/>
      <c r="QIH22" s="662"/>
      <c r="QII22" s="662"/>
      <c r="QIJ22" s="662"/>
      <c r="QIK22" s="662"/>
      <c r="QIL22" s="662"/>
      <c r="QIM22" s="662"/>
      <c r="QIN22" s="662"/>
      <c r="QIO22" s="662"/>
      <c r="QIP22" s="662"/>
      <c r="QIQ22" s="662"/>
      <c r="QIR22" s="662"/>
      <c r="QIS22" s="662"/>
      <c r="QIT22" s="662"/>
      <c r="QIU22" s="662"/>
      <c r="QIV22" s="662"/>
      <c r="QIW22" s="662"/>
      <c r="QIX22" s="662"/>
      <c r="QIY22" s="662"/>
      <c r="QIZ22" s="662"/>
      <c r="QJA22" s="662"/>
      <c r="QJB22" s="662"/>
      <c r="QJC22" s="662"/>
      <c r="QJD22" s="662"/>
      <c r="QJE22" s="662"/>
      <c r="QJF22" s="662"/>
      <c r="QJG22" s="662"/>
      <c r="QJH22" s="662"/>
      <c r="QJI22" s="662"/>
      <c r="QJJ22" s="662"/>
      <c r="QJK22" s="662"/>
      <c r="QJL22" s="662"/>
      <c r="QJM22" s="662"/>
      <c r="QJN22" s="662"/>
      <c r="QJO22" s="662"/>
      <c r="QJP22" s="662"/>
      <c r="QJQ22" s="662"/>
      <c r="QJR22" s="662"/>
      <c r="QJS22" s="662"/>
      <c r="QJT22" s="662"/>
      <c r="QJU22" s="662"/>
      <c r="QJV22" s="662"/>
      <c r="QJW22" s="662"/>
      <c r="QJX22" s="662"/>
      <c r="QJY22" s="662"/>
      <c r="QJZ22" s="662"/>
      <c r="QKA22" s="662"/>
      <c r="QKB22" s="662"/>
      <c r="QKC22" s="662"/>
      <c r="QKD22" s="662"/>
      <c r="QKE22" s="662"/>
      <c r="QKF22" s="662"/>
      <c r="QKG22" s="662"/>
      <c r="QKH22" s="662"/>
      <c r="QKI22" s="662"/>
      <c r="QKJ22" s="662"/>
      <c r="QKK22" s="662"/>
      <c r="QKL22" s="662"/>
      <c r="QKM22" s="662"/>
      <c r="QKN22" s="662"/>
      <c r="QKO22" s="662"/>
      <c r="QKP22" s="662"/>
      <c r="QKQ22" s="662"/>
      <c r="QKR22" s="662"/>
      <c r="QKS22" s="662"/>
      <c r="QKT22" s="662"/>
      <c r="QKU22" s="662"/>
      <c r="QKV22" s="662"/>
      <c r="QKW22" s="662"/>
      <c r="QKX22" s="662"/>
      <c r="QKY22" s="662"/>
      <c r="QKZ22" s="662"/>
      <c r="QLA22" s="662"/>
      <c r="QLB22" s="662"/>
      <c r="QLC22" s="662"/>
      <c r="QLD22" s="662"/>
      <c r="QLE22" s="662"/>
      <c r="QLF22" s="662"/>
      <c r="QLG22" s="662"/>
      <c r="QLH22" s="662"/>
      <c r="QLI22" s="662"/>
      <c r="QLJ22" s="662"/>
      <c r="QLK22" s="662"/>
      <c r="QLL22" s="662"/>
      <c r="QLM22" s="662"/>
      <c r="QLN22" s="662"/>
      <c r="QLO22" s="662"/>
      <c r="QLP22" s="662"/>
      <c r="QLQ22" s="662"/>
      <c r="QLR22" s="662"/>
      <c r="QLS22" s="662"/>
      <c r="QLT22" s="662"/>
      <c r="QLU22" s="662"/>
      <c r="QLV22" s="662"/>
      <c r="QLW22" s="662"/>
      <c r="QLX22" s="662"/>
      <c r="QLY22" s="662"/>
      <c r="QLZ22" s="662"/>
      <c r="QMA22" s="662"/>
      <c r="QMB22" s="662"/>
      <c r="QMC22" s="662"/>
      <c r="QMD22" s="662"/>
      <c r="QME22" s="662"/>
      <c r="QMF22" s="662"/>
      <c r="QMG22" s="662"/>
      <c r="QMH22" s="662"/>
      <c r="QMI22" s="662"/>
      <c r="QMJ22" s="662"/>
      <c r="QMK22" s="662"/>
      <c r="QML22" s="662"/>
      <c r="QMM22" s="662"/>
      <c r="QMN22" s="662"/>
      <c r="QMO22" s="662"/>
      <c r="QMP22" s="662"/>
      <c r="QMQ22" s="662"/>
      <c r="QMR22" s="662"/>
      <c r="QMS22" s="662"/>
      <c r="QMT22" s="662"/>
      <c r="QMU22" s="662"/>
      <c r="QMV22" s="662"/>
      <c r="QMW22" s="662"/>
      <c r="QMX22" s="662"/>
      <c r="QMY22" s="662"/>
      <c r="QMZ22" s="662"/>
      <c r="QNA22" s="662"/>
      <c r="QNB22" s="662"/>
      <c r="QNC22" s="662"/>
      <c r="QND22" s="662"/>
      <c r="QNE22" s="662"/>
      <c r="QNF22" s="662"/>
      <c r="QNG22" s="662"/>
      <c r="QNH22" s="662"/>
      <c r="QNI22" s="662"/>
      <c r="QNJ22" s="662"/>
      <c r="QNK22" s="662"/>
      <c r="QNL22" s="662"/>
      <c r="QNM22" s="662"/>
      <c r="QNN22" s="662"/>
      <c r="QNO22" s="662"/>
      <c r="QNP22" s="662"/>
      <c r="QNQ22" s="662"/>
      <c r="QNR22" s="662"/>
      <c r="QNS22" s="662"/>
      <c r="QNT22" s="662"/>
      <c r="QNU22" s="662"/>
      <c r="QNV22" s="662"/>
      <c r="QNW22" s="662"/>
      <c r="QNX22" s="662"/>
      <c r="QNY22" s="662"/>
      <c r="QNZ22" s="662"/>
      <c r="QOA22" s="662"/>
      <c r="QOB22" s="662"/>
      <c r="QOC22" s="662"/>
      <c r="QOD22" s="662"/>
      <c r="QOE22" s="662"/>
      <c r="QOF22" s="662"/>
      <c r="QOG22" s="662"/>
      <c r="QOH22" s="662"/>
      <c r="QOI22" s="662"/>
      <c r="QOJ22" s="662"/>
      <c r="QOK22" s="662"/>
      <c r="QOL22" s="662"/>
      <c r="QOM22" s="662"/>
      <c r="QON22" s="662"/>
      <c r="QOO22" s="662"/>
      <c r="QOP22" s="662"/>
      <c r="QOQ22" s="662"/>
      <c r="QOR22" s="662"/>
      <c r="QOS22" s="662"/>
      <c r="QOT22" s="662"/>
      <c r="QOU22" s="662"/>
      <c r="QOV22" s="662"/>
      <c r="QOW22" s="662"/>
      <c r="QOX22" s="662"/>
      <c r="QOY22" s="662"/>
      <c r="QOZ22" s="662"/>
      <c r="QPA22" s="662"/>
      <c r="QPB22" s="662"/>
      <c r="QPC22" s="662"/>
      <c r="QPD22" s="662"/>
      <c r="QPE22" s="662"/>
      <c r="QPF22" s="662"/>
      <c r="QPG22" s="662"/>
      <c r="QPH22" s="662"/>
      <c r="QPI22" s="662"/>
      <c r="QPJ22" s="662"/>
      <c r="QPK22" s="662"/>
      <c r="QPL22" s="662"/>
      <c r="QPM22" s="662"/>
      <c r="QPN22" s="662"/>
      <c r="QPO22" s="662"/>
      <c r="QPP22" s="662"/>
      <c r="QPQ22" s="662"/>
      <c r="QPR22" s="662"/>
      <c r="QPS22" s="662"/>
      <c r="QPT22" s="662"/>
      <c r="QPU22" s="662"/>
      <c r="QPV22" s="662"/>
      <c r="QPW22" s="662"/>
      <c r="QPX22" s="662"/>
      <c r="QPY22" s="662"/>
      <c r="QPZ22" s="662"/>
      <c r="QQA22" s="662"/>
      <c r="QQB22" s="662"/>
      <c r="QQC22" s="662"/>
      <c r="QQD22" s="662"/>
      <c r="QQE22" s="662"/>
      <c r="QQF22" s="662"/>
      <c r="QQG22" s="662"/>
      <c r="QQH22" s="662"/>
      <c r="QQI22" s="662"/>
      <c r="QQJ22" s="662"/>
      <c r="QQK22" s="662"/>
      <c r="QQL22" s="662"/>
      <c r="QQM22" s="662"/>
      <c r="QQN22" s="662"/>
      <c r="QQO22" s="662"/>
      <c r="QQP22" s="662"/>
      <c r="QQQ22" s="662"/>
      <c r="QQR22" s="662"/>
      <c r="QQS22" s="662"/>
      <c r="QQT22" s="662"/>
      <c r="QQU22" s="662"/>
      <c r="QQV22" s="662"/>
      <c r="QQW22" s="662"/>
      <c r="QQX22" s="662"/>
      <c r="QQY22" s="662"/>
      <c r="QQZ22" s="662"/>
      <c r="QRA22" s="662"/>
      <c r="QRB22" s="662"/>
      <c r="QRC22" s="662"/>
      <c r="QRD22" s="662"/>
      <c r="QRE22" s="662"/>
      <c r="QRF22" s="662"/>
      <c r="QRG22" s="662"/>
      <c r="QRH22" s="662"/>
      <c r="QRI22" s="662"/>
      <c r="QRJ22" s="662"/>
      <c r="QRK22" s="662"/>
      <c r="QRL22" s="662"/>
      <c r="QRM22" s="662"/>
      <c r="QRN22" s="662"/>
      <c r="QRO22" s="662"/>
      <c r="QRP22" s="662"/>
      <c r="QRQ22" s="662"/>
      <c r="QRR22" s="662"/>
      <c r="QRS22" s="662"/>
      <c r="QRT22" s="662"/>
      <c r="QRU22" s="662"/>
      <c r="QRV22" s="662"/>
      <c r="QRW22" s="662"/>
      <c r="QRX22" s="662"/>
      <c r="QRY22" s="662"/>
      <c r="QRZ22" s="662"/>
      <c r="QSA22" s="662"/>
      <c r="QSB22" s="662"/>
      <c r="QSC22" s="662"/>
      <c r="QSD22" s="662"/>
      <c r="QSE22" s="662"/>
      <c r="QSF22" s="662"/>
      <c r="QSG22" s="662"/>
      <c r="QSH22" s="662"/>
      <c r="QSI22" s="662"/>
      <c r="QSJ22" s="662"/>
      <c r="QSK22" s="662"/>
      <c r="QSL22" s="662"/>
      <c r="QSM22" s="662"/>
      <c r="QSN22" s="662"/>
      <c r="QSO22" s="662"/>
      <c r="QSP22" s="662"/>
      <c r="QSQ22" s="662"/>
      <c r="QSR22" s="662"/>
      <c r="QSS22" s="662"/>
      <c r="QST22" s="662"/>
      <c r="QSU22" s="662"/>
      <c r="QSV22" s="662"/>
      <c r="QSW22" s="662"/>
      <c r="QSX22" s="662"/>
      <c r="QSY22" s="662"/>
      <c r="QSZ22" s="662"/>
      <c r="QTA22" s="662"/>
      <c r="QTB22" s="662"/>
      <c r="QTC22" s="662"/>
      <c r="QTD22" s="662"/>
      <c r="QTE22" s="662"/>
      <c r="QTF22" s="662"/>
      <c r="QTG22" s="662"/>
      <c r="QTH22" s="662"/>
      <c r="QTI22" s="662"/>
      <c r="QTJ22" s="662"/>
      <c r="QTK22" s="662"/>
      <c r="QTL22" s="662"/>
      <c r="QTM22" s="662"/>
      <c r="QTN22" s="662"/>
      <c r="QTO22" s="662"/>
      <c r="QTP22" s="662"/>
      <c r="QTQ22" s="662"/>
      <c r="QTR22" s="662"/>
      <c r="QTS22" s="662"/>
      <c r="QTT22" s="662"/>
      <c r="QTU22" s="662"/>
      <c r="QTV22" s="662"/>
      <c r="QTW22" s="662"/>
      <c r="QTX22" s="662"/>
      <c r="QTY22" s="662"/>
      <c r="QTZ22" s="662"/>
      <c r="QUA22" s="662"/>
      <c r="QUB22" s="662"/>
      <c r="QUC22" s="662"/>
      <c r="QUD22" s="662"/>
      <c r="QUE22" s="662"/>
      <c r="QUF22" s="662"/>
      <c r="QUG22" s="662"/>
      <c r="QUH22" s="662"/>
      <c r="QUI22" s="662"/>
      <c r="QUJ22" s="662"/>
      <c r="QUK22" s="662"/>
      <c r="QUL22" s="662"/>
      <c r="QUM22" s="662"/>
      <c r="QUN22" s="662"/>
      <c r="QUO22" s="662"/>
      <c r="QUP22" s="662"/>
      <c r="QUQ22" s="662"/>
      <c r="QUR22" s="662"/>
      <c r="QUS22" s="662"/>
      <c r="QUT22" s="662"/>
      <c r="QUU22" s="662"/>
      <c r="QUV22" s="662"/>
      <c r="QUW22" s="662"/>
      <c r="QUX22" s="662"/>
      <c r="QUY22" s="662"/>
      <c r="QUZ22" s="662"/>
      <c r="QVA22" s="662"/>
      <c r="QVB22" s="662"/>
      <c r="QVC22" s="662"/>
      <c r="QVD22" s="662"/>
      <c r="QVE22" s="662"/>
      <c r="QVF22" s="662"/>
      <c r="QVG22" s="662"/>
      <c r="QVH22" s="662"/>
      <c r="QVI22" s="662"/>
      <c r="QVJ22" s="662"/>
      <c r="QVK22" s="662"/>
      <c r="QVL22" s="662"/>
      <c r="QVM22" s="662"/>
      <c r="QVN22" s="662"/>
      <c r="QVO22" s="662"/>
      <c r="QVP22" s="662"/>
      <c r="QVQ22" s="662"/>
      <c r="QVR22" s="662"/>
      <c r="QVS22" s="662"/>
      <c r="QVT22" s="662"/>
      <c r="QVU22" s="662"/>
      <c r="QVV22" s="662"/>
      <c r="QVW22" s="662"/>
      <c r="QVX22" s="662"/>
      <c r="QVY22" s="662"/>
      <c r="QVZ22" s="662"/>
      <c r="QWA22" s="662"/>
      <c r="QWB22" s="662"/>
      <c r="QWC22" s="662"/>
      <c r="QWD22" s="662"/>
      <c r="QWE22" s="662"/>
      <c r="QWF22" s="662"/>
      <c r="QWG22" s="662"/>
      <c r="QWH22" s="662"/>
      <c r="QWI22" s="662"/>
      <c r="QWJ22" s="662"/>
      <c r="QWK22" s="662"/>
      <c r="QWL22" s="662"/>
      <c r="QWM22" s="662"/>
      <c r="QWN22" s="662"/>
      <c r="QWO22" s="662"/>
      <c r="QWP22" s="662"/>
      <c r="QWQ22" s="662"/>
      <c r="QWR22" s="662"/>
      <c r="QWS22" s="662"/>
      <c r="QWT22" s="662"/>
      <c r="QWU22" s="662"/>
      <c r="QWV22" s="662"/>
      <c r="QWW22" s="662"/>
      <c r="QWX22" s="662"/>
      <c r="QWY22" s="662"/>
      <c r="QWZ22" s="662"/>
      <c r="QXA22" s="662"/>
      <c r="QXB22" s="662"/>
      <c r="QXC22" s="662"/>
      <c r="QXD22" s="662"/>
      <c r="QXE22" s="662"/>
      <c r="QXF22" s="662"/>
      <c r="QXG22" s="662"/>
      <c r="QXH22" s="662"/>
      <c r="QXI22" s="662"/>
      <c r="QXJ22" s="662"/>
      <c r="QXK22" s="662"/>
      <c r="QXL22" s="662"/>
      <c r="QXM22" s="662"/>
      <c r="QXN22" s="662"/>
      <c r="QXO22" s="662"/>
      <c r="QXP22" s="662"/>
      <c r="QXQ22" s="662"/>
      <c r="QXR22" s="662"/>
      <c r="QXS22" s="662"/>
      <c r="QXT22" s="662"/>
      <c r="QXU22" s="662"/>
      <c r="QXV22" s="662"/>
      <c r="QXW22" s="662"/>
      <c r="QXX22" s="662"/>
      <c r="QXY22" s="662"/>
      <c r="QXZ22" s="662"/>
      <c r="QYA22" s="662"/>
      <c r="QYB22" s="662"/>
      <c r="QYC22" s="662"/>
      <c r="QYD22" s="662"/>
      <c r="QYE22" s="662"/>
      <c r="QYF22" s="662"/>
      <c r="QYG22" s="662"/>
      <c r="QYH22" s="662"/>
      <c r="QYI22" s="662"/>
      <c r="QYJ22" s="662"/>
      <c r="QYK22" s="662"/>
      <c r="QYL22" s="662"/>
      <c r="QYM22" s="662"/>
      <c r="QYN22" s="662"/>
      <c r="QYO22" s="662"/>
      <c r="QYP22" s="662"/>
      <c r="QYQ22" s="662"/>
      <c r="QYR22" s="662"/>
      <c r="QYS22" s="662"/>
      <c r="QYT22" s="662"/>
      <c r="QYU22" s="662"/>
      <c r="QYV22" s="662"/>
      <c r="QYW22" s="662"/>
      <c r="QYX22" s="662"/>
      <c r="QYY22" s="662"/>
      <c r="QYZ22" s="662"/>
      <c r="QZA22" s="662"/>
      <c r="QZB22" s="662"/>
      <c r="QZC22" s="662"/>
      <c r="QZD22" s="662"/>
      <c r="QZE22" s="662"/>
      <c r="QZF22" s="662"/>
      <c r="QZG22" s="662"/>
      <c r="QZH22" s="662"/>
      <c r="QZI22" s="662"/>
      <c r="QZJ22" s="662"/>
      <c r="QZK22" s="662"/>
      <c r="QZL22" s="662"/>
      <c r="QZM22" s="662"/>
      <c r="QZN22" s="662"/>
      <c r="QZO22" s="662"/>
      <c r="QZP22" s="662"/>
      <c r="QZQ22" s="662"/>
      <c r="QZR22" s="662"/>
      <c r="QZS22" s="662"/>
      <c r="QZT22" s="662"/>
      <c r="QZU22" s="662"/>
      <c r="QZV22" s="662"/>
      <c r="QZW22" s="662"/>
      <c r="QZX22" s="662"/>
      <c r="QZY22" s="662"/>
      <c r="QZZ22" s="662"/>
      <c r="RAA22" s="662"/>
      <c r="RAB22" s="662"/>
      <c r="RAC22" s="662"/>
      <c r="RAD22" s="662"/>
      <c r="RAE22" s="662"/>
      <c r="RAF22" s="662"/>
      <c r="RAG22" s="662"/>
      <c r="RAH22" s="662"/>
      <c r="RAI22" s="662"/>
      <c r="RAJ22" s="662"/>
      <c r="RAK22" s="662"/>
      <c r="RAL22" s="662"/>
      <c r="RAM22" s="662"/>
      <c r="RAN22" s="662"/>
      <c r="RAO22" s="662"/>
      <c r="RAP22" s="662"/>
      <c r="RAQ22" s="662"/>
      <c r="RAR22" s="662"/>
      <c r="RAS22" s="662"/>
      <c r="RAT22" s="662"/>
      <c r="RAU22" s="662"/>
      <c r="RAV22" s="662"/>
      <c r="RAW22" s="662"/>
      <c r="RAX22" s="662"/>
      <c r="RAY22" s="662"/>
      <c r="RAZ22" s="662"/>
      <c r="RBA22" s="662"/>
      <c r="RBB22" s="662"/>
      <c r="RBC22" s="662"/>
      <c r="RBD22" s="662"/>
      <c r="RBE22" s="662"/>
      <c r="RBF22" s="662"/>
      <c r="RBG22" s="662"/>
      <c r="RBH22" s="662"/>
      <c r="RBI22" s="662"/>
      <c r="RBJ22" s="662"/>
      <c r="RBK22" s="662"/>
      <c r="RBL22" s="662"/>
      <c r="RBM22" s="662"/>
      <c r="RBN22" s="662"/>
      <c r="RBO22" s="662"/>
      <c r="RBP22" s="662"/>
      <c r="RBQ22" s="662"/>
      <c r="RBR22" s="662"/>
      <c r="RBS22" s="662"/>
      <c r="RBT22" s="662"/>
      <c r="RBU22" s="662"/>
      <c r="RBV22" s="662"/>
      <c r="RBW22" s="662"/>
      <c r="RBX22" s="662"/>
      <c r="RBY22" s="662"/>
      <c r="RBZ22" s="662"/>
      <c r="RCA22" s="662"/>
      <c r="RCB22" s="662"/>
      <c r="RCC22" s="662"/>
      <c r="RCD22" s="662"/>
      <c r="RCE22" s="662"/>
      <c r="RCF22" s="662"/>
      <c r="RCG22" s="662"/>
      <c r="RCH22" s="662"/>
      <c r="RCI22" s="662"/>
      <c r="RCJ22" s="662"/>
      <c r="RCK22" s="662"/>
      <c r="RCL22" s="662"/>
      <c r="RCM22" s="662"/>
      <c r="RCN22" s="662"/>
      <c r="RCO22" s="662"/>
      <c r="RCP22" s="662"/>
      <c r="RCQ22" s="662"/>
      <c r="RCR22" s="662"/>
      <c r="RCS22" s="662"/>
      <c r="RCT22" s="662"/>
      <c r="RCU22" s="662"/>
      <c r="RCV22" s="662"/>
      <c r="RCW22" s="662"/>
      <c r="RCX22" s="662"/>
      <c r="RCY22" s="662"/>
      <c r="RCZ22" s="662"/>
      <c r="RDA22" s="662"/>
      <c r="RDB22" s="662"/>
      <c r="RDC22" s="662"/>
      <c r="RDD22" s="662"/>
      <c r="RDE22" s="662"/>
      <c r="RDF22" s="662"/>
      <c r="RDG22" s="662"/>
      <c r="RDH22" s="662"/>
      <c r="RDI22" s="662"/>
      <c r="RDJ22" s="662"/>
      <c r="RDK22" s="662"/>
      <c r="RDL22" s="662"/>
      <c r="RDM22" s="662"/>
      <c r="RDN22" s="662"/>
      <c r="RDO22" s="662"/>
      <c r="RDP22" s="662"/>
      <c r="RDQ22" s="662"/>
      <c r="RDR22" s="662"/>
      <c r="RDS22" s="662"/>
      <c r="RDT22" s="662"/>
      <c r="RDU22" s="662"/>
      <c r="RDV22" s="662"/>
      <c r="RDW22" s="662"/>
      <c r="RDX22" s="662"/>
      <c r="RDY22" s="662"/>
      <c r="RDZ22" s="662"/>
      <c r="REA22" s="662"/>
      <c r="REB22" s="662"/>
      <c r="REC22" s="662"/>
      <c r="RED22" s="662"/>
      <c r="REE22" s="662"/>
      <c r="REF22" s="662"/>
      <c r="REG22" s="662"/>
      <c r="REH22" s="662"/>
      <c r="REI22" s="662"/>
      <c r="REJ22" s="662"/>
      <c r="REK22" s="662"/>
      <c r="REL22" s="662"/>
      <c r="REM22" s="662"/>
      <c r="REN22" s="662"/>
      <c r="REO22" s="662"/>
      <c r="REP22" s="662"/>
      <c r="REQ22" s="662"/>
      <c r="RER22" s="662"/>
      <c r="RES22" s="662"/>
      <c r="RET22" s="662"/>
      <c r="REU22" s="662"/>
      <c r="REV22" s="662"/>
      <c r="REW22" s="662"/>
      <c r="REX22" s="662"/>
      <c r="REY22" s="662"/>
      <c r="REZ22" s="662"/>
      <c r="RFA22" s="662"/>
      <c r="RFB22" s="662"/>
      <c r="RFC22" s="662"/>
      <c r="RFD22" s="662"/>
      <c r="RFE22" s="662"/>
      <c r="RFF22" s="662"/>
      <c r="RFG22" s="662"/>
      <c r="RFH22" s="662"/>
      <c r="RFI22" s="662"/>
      <c r="RFJ22" s="662"/>
      <c r="RFK22" s="662"/>
      <c r="RFL22" s="662"/>
      <c r="RFM22" s="662"/>
      <c r="RFN22" s="662"/>
      <c r="RFO22" s="662"/>
      <c r="RFP22" s="662"/>
      <c r="RFQ22" s="662"/>
      <c r="RFR22" s="662"/>
      <c r="RFS22" s="662"/>
      <c r="RFT22" s="662"/>
      <c r="RFU22" s="662"/>
      <c r="RFV22" s="662"/>
      <c r="RFW22" s="662"/>
      <c r="RFX22" s="662"/>
      <c r="RFY22" s="662"/>
      <c r="RFZ22" s="662"/>
      <c r="RGA22" s="662"/>
      <c r="RGB22" s="662"/>
      <c r="RGC22" s="662"/>
      <c r="RGD22" s="662"/>
      <c r="RGE22" s="662"/>
      <c r="RGF22" s="662"/>
      <c r="RGG22" s="662"/>
      <c r="RGH22" s="662"/>
      <c r="RGI22" s="662"/>
      <c r="RGJ22" s="662"/>
      <c r="RGK22" s="662"/>
      <c r="RGL22" s="662"/>
      <c r="RGM22" s="662"/>
      <c r="RGN22" s="662"/>
      <c r="RGO22" s="662"/>
      <c r="RGP22" s="662"/>
      <c r="RGQ22" s="662"/>
      <c r="RGR22" s="662"/>
      <c r="RGS22" s="662"/>
      <c r="RGT22" s="662"/>
      <c r="RGU22" s="662"/>
      <c r="RGV22" s="662"/>
      <c r="RGW22" s="662"/>
      <c r="RGX22" s="662"/>
      <c r="RGY22" s="662"/>
      <c r="RGZ22" s="662"/>
      <c r="RHA22" s="662"/>
      <c r="RHB22" s="662"/>
      <c r="RHC22" s="662"/>
      <c r="RHD22" s="662"/>
      <c r="RHE22" s="662"/>
      <c r="RHF22" s="662"/>
      <c r="RHG22" s="662"/>
      <c r="RHH22" s="662"/>
      <c r="RHI22" s="662"/>
      <c r="RHJ22" s="662"/>
      <c r="RHK22" s="662"/>
      <c r="RHL22" s="662"/>
      <c r="RHM22" s="662"/>
      <c r="RHN22" s="662"/>
      <c r="RHO22" s="662"/>
      <c r="RHP22" s="662"/>
      <c r="RHQ22" s="662"/>
      <c r="RHR22" s="662"/>
      <c r="RHS22" s="662"/>
      <c r="RHT22" s="662"/>
      <c r="RHU22" s="662"/>
      <c r="RHV22" s="662"/>
      <c r="RHW22" s="662"/>
      <c r="RHX22" s="662"/>
      <c r="RHY22" s="662"/>
      <c r="RHZ22" s="662"/>
      <c r="RIA22" s="662"/>
      <c r="RIB22" s="662"/>
      <c r="RIC22" s="662"/>
      <c r="RID22" s="662"/>
      <c r="RIE22" s="662"/>
      <c r="RIF22" s="662"/>
      <c r="RIG22" s="662"/>
      <c r="RIH22" s="662"/>
      <c r="RII22" s="662"/>
      <c r="RIJ22" s="662"/>
      <c r="RIK22" s="662"/>
      <c r="RIL22" s="662"/>
      <c r="RIM22" s="662"/>
      <c r="RIN22" s="662"/>
      <c r="RIO22" s="662"/>
      <c r="RIP22" s="662"/>
      <c r="RIQ22" s="662"/>
      <c r="RIR22" s="662"/>
      <c r="RIS22" s="662"/>
      <c r="RIT22" s="662"/>
      <c r="RIU22" s="662"/>
      <c r="RIV22" s="662"/>
      <c r="RIW22" s="662"/>
      <c r="RIX22" s="662"/>
      <c r="RIY22" s="662"/>
      <c r="RIZ22" s="662"/>
      <c r="RJA22" s="662"/>
      <c r="RJB22" s="662"/>
      <c r="RJC22" s="662"/>
      <c r="RJD22" s="662"/>
      <c r="RJE22" s="662"/>
      <c r="RJF22" s="662"/>
      <c r="RJG22" s="662"/>
      <c r="RJH22" s="662"/>
      <c r="RJI22" s="662"/>
      <c r="RJJ22" s="662"/>
      <c r="RJK22" s="662"/>
      <c r="RJL22" s="662"/>
      <c r="RJM22" s="662"/>
      <c r="RJN22" s="662"/>
      <c r="RJO22" s="662"/>
      <c r="RJP22" s="662"/>
      <c r="RJQ22" s="662"/>
      <c r="RJR22" s="662"/>
      <c r="RJS22" s="662"/>
      <c r="RJT22" s="662"/>
      <c r="RJU22" s="662"/>
      <c r="RJV22" s="662"/>
      <c r="RJW22" s="662"/>
      <c r="RJX22" s="662"/>
      <c r="RJY22" s="662"/>
      <c r="RJZ22" s="662"/>
      <c r="RKA22" s="662"/>
      <c r="RKB22" s="662"/>
      <c r="RKC22" s="662"/>
      <c r="RKD22" s="662"/>
      <c r="RKE22" s="662"/>
      <c r="RKF22" s="662"/>
      <c r="RKG22" s="662"/>
      <c r="RKH22" s="662"/>
      <c r="RKI22" s="662"/>
      <c r="RKJ22" s="662"/>
      <c r="RKK22" s="662"/>
      <c r="RKL22" s="662"/>
      <c r="RKM22" s="662"/>
      <c r="RKN22" s="662"/>
      <c r="RKO22" s="662"/>
      <c r="RKP22" s="662"/>
      <c r="RKQ22" s="662"/>
      <c r="RKR22" s="662"/>
      <c r="RKS22" s="662"/>
      <c r="RKT22" s="662"/>
      <c r="RKU22" s="662"/>
      <c r="RKV22" s="662"/>
      <c r="RKW22" s="662"/>
      <c r="RKX22" s="662"/>
      <c r="RKY22" s="662"/>
      <c r="RKZ22" s="662"/>
      <c r="RLA22" s="662"/>
      <c r="RLB22" s="662"/>
      <c r="RLC22" s="662"/>
      <c r="RLD22" s="662"/>
      <c r="RLE22" s="662"/>
      <c r="RLF22" s="662"/>
      <c r="RLG22" s="662"/>
      <c r="RLH22" s="662"/>
      <c r="RLI22" s="662"/>
      <c r="RLJ22" s="662"/>
      <c r="RLK22" s="662"/>
      <c r="RLL22" s="662"/>
      <c r="RLM22" s="662"/>
      <c r="RLN22" s="662"/>
      <c r="RLO22" s="662"/>
      <c r="RLP22" s="662"/>
      <c r="RLQ22" s="662"/>
      <c r="RLR22" s="662"/>
      <c r="RLS22" s="662"/>
      <c r="RLT22" s="662"/>
      <c r="RLU22" s="662"/>
      <c r="RLV22" s="662"/>
      <c r="RLW22" s="662"/>
      <c r="RLX22" s="662"/>
      <c r="RLY22" s="662"/>
      <c r="RLZ22" s="662"/>
      <c r="RMA22" s="662"/>
      <c r="RMB22" s="662"/>
      <c r="RMC22" s="662"/>
      <c r="RMD22" s="662"/>
      <c r="RME22" s="662"/>
      <c r="RMF22" s="662"/>
      <c r="RMG22" s="662"/>
      <c r="RMH22" s="662"/>
      <c r="RMI22" s="662"/>
      <c r="RMJ22" s="662"/>
      <c r="RMK22" s="662"/>
      <c r="RML22" s="662"/>
      <c r="RMM22" s="662"/>
      <c r="RMN22" s="662"/>
      <c r="RMO22" s="662"/>
      <c r="RMP22" s="662"/>
      <c r="RMQ22" s="662"/>
      <c r="RMR22" s="662"/>
      <c r="RMS22" s="662"/>
      <c r="RMT22" s="662"/>
      <c r="RMU22" s="662"/>
      <c r="RMV22" s="662"/>
      <c r="RMW22" s="662"/>
      <c r="RMX22" s="662"/>
      <c r="RMY22" s="662"/>
      <c r="RMZ22" s="662"/>
      <c r="RNA22" s="662"/>
      <c r="RNB22" s="662"/>
      <c r="RNC22" s="662"/>
      <c r="RND22" s="662"/>
      <c r="RNE22" s="662"/>
      <c r="RNF22" s="662"/>
      <c r="RNG22" s="662"/>
      <c r="RNH22" s="662"/>
      <c r="RNI22" s="662"/>
      <c r="RNJ22" s="662"/>
      <c r="RNK22" s="662"/>
      <c r="RNL22" s="662"/>
      <c r="RNM22" s="662"/>
      <c r="RNN22" s="662"/>
      <c r="RNO22" s="662"/>
      <c r="RNP22" s="662"/>
      <c r="RNQ22" s="662"/>
      <c r="RNR22" s="662"/>
      <c r="RNS22" s="662"/>
      <c r="RNT22" s="662"/>
      <c r="RNU22" s="662"/>
      <c r="RNV22" s="662"/>
      <c r="RNW22" s="662"/>
      <c r="RNX22" s="662"/>
      <c r="RNY22" s="662"/>
      <c r="RNZ22" s="662"/>
      <c r="ROA22" s="662"/>
      <c r="ROB22" s="662"/>
      <c r="ROC22" s="662"/>
      <c r="ROD22" s="662"/>
      <c r="ROE22" s="662"/>
      <c r="ROF22" s="662"/>
      <c r="ROG22" s="662"/>
      <c r="ROH22" s="662"/>
      <c r="ROI22" s="662"/>
      <c r="ROJ22" s="662"/>
      <c r="ROK22" s="662"/>
      <c r="ROL22" s="662"/>
      <c r="ROM22" s="662"/>
      <c r="RON22" s="662"/>
      <c r="ROO22" s="662"/>
      <c r="ROP22" s="662"/>
      <c r="ROQ22" s="662"/>
      <c r="ROR22" s="662"/>
      <c r="ROS22" s="662"/>
      <c r="ROT22" s="662"/>
      <c r="ROU22" s="662"/>
      <c r="ROV22" s="662"/>
      <c r="ROW22" s="662"/>
      <c r="ROX22" s="662"/>
      <c r="ROY22" s="662"/>
      <c r="ROZ22" s="662"/>
      <c r="RPA22" s="662"/>
      <c r="RPB22" s="662"/>
      <c r="RPC22" s="662"/>
      <c r="RPD22" s="662"/>
      <c r="RPE22" s="662"/>
      <c r="RPF22" s="662"/>
      <c r="RPG22" s="662"/>
      <c r="RPH22" s="662"/>
      <c r="RPI22" s="662"/>
      <c r="RPJ22" s="662"/>
      <c r="RPK22" s="662"/>
      <c r="RPL22" s="662"/>
      <c r="RPM22" s="662"/>
      <c r="RPN22" s="662"/>
      <c r="RPO22" s="662"/>
      <c r="RPP22" s="662"/>
      <c r="RPQ22" s="662"/>
      <c r="RPR22" s="662"/>
      <c r="RPS22" s="662"/>
      <c r="RPT22" s="662"/>
      <c r="RPU22" s="662"/>
      <c r="RPV22" s="662"/>
      <c r="RPW22" s="662"/>
      <c r="RPX22" s="662"/>
      <c r="RPY22" s="662"/>
      <c r="RPZ22" s="662"/>
      <c r="RQA22" s="662"/>
      <c r="RQB22" s="662"/>
      <c r="RQC22" s="662"/>
      <c r="RQD22" s="662"/>
      <c r="RQE22" s="662"/>
      <c r="RQF22" s="662"/>
      <c r="RQG22" s="662"/>
      <c r="RQH22" s="662"/>
      <c r="RQI22" s="662"/>
      <c r="RQJ22" s="662"/>
      <c r="RQK22" s="662"/>
      <c r="RQL22" s="662"/>
      <c r="RQM22" s="662"/>
      <c r="RQN22" s="662"/>
      <c r="RQO22" s="662"/>
      <c r="RQP22" s="662"/>
      <c r="RQQ22" s="662"/>
      <c r="RQR22" s="662"/>
      <c r="RQS22" s="662"/>
      <c r="RQT22" s="662"/>
      <c r="RQU22" s="662"/>
      <c r="RQV22" s="662"/>
      <c r="RQW22" s="662"/>
      <c r="RQX22" s="662"/>
      <c r="RQY22" s="662"/>
      <c r="RQZ22" s="662"/>
      <c r="RRA22" s="662"/>
      <c r="RRB22" s="662"/>
      <c r="RRC22" s="662"/>
      <c r="RRD22" s="662"/>
      <c r="RRE22" s="662"/>
      <c r="RRF22" s="662"/>
      <c r="RRG22" s="662"/>
      <c r="RRH22" s="662"/>
      <c r="RRI22" s="662"/>
      <c r="RRJ22" s="662"/>
      <c r="RRK22" s="662"/>
      <c r="RRL22" s="662"/>
      <c r="RRM22" s="662"/>
      <c r="RRN22" s="662"/>
      <c r="RRO22" s="662"/>
      <c r="RRP22" s="662"/>
      <c r="RRQ22" s="662"/>
      <c r="RRR22" s="662"/>
      <c r="RRS22" s="662"/>
      <c r="RRT22" s="662"/>
      <c r="RRU22" s="662"/>
      <c r="RRV22" s="662"/>
      <c r="RRW22" s="662"/>
      <c r="RRX22" s="662"/>
      <c r="RRY22" s="662"/>
      <c r="RRZ22" s="662"/>
      <c r="RSA22" s="662"/>
      <c r="RSB22" s="662"/>
      <c r="RSC22" s="662"/>
      <c r="RSD22" s="662"/>
      <c r="RSE22" s="662"/>
      <c r="RSF22" s="662"/>
      <c r="RSG22" s="662"/>
      <c r="RSH22" s="662"/>
      <c r="RSI22" s="662"/>
      <c r="RSJ22" s="662"/>
      <c r="RSK22" s="662"/>
      <c r="RSL22" s="662"/>
      <c r="RSM22" s="662"/>
      <c r="RSN22" s="662"/>
      <c r="RSO22" s="662"/>
      <c r="RSP22" s="662"/>
      <c r="RSQ22" s="662"/>
      <c r="RSR22" s="662"/>
      <c r="RSS22" s="662"/>
      <c r="RST22" s="662"/>
      <c r="RSU22" s="662"/>
      <c r="RSV22" s="662"/>
      <c r="RSW22" s="662"/>
      <c r="RSX22" s="662"/>
      <c r="RSY22" s="662"/>
      <c r="RSZ22" s="662"/>
      <c r="RTA22" s="662"/>
      <c r="RTB22" s="662"/>
      <c r="RTC22" s="662"/>
      <c r="RTD22" s="662"/>
      <c r="RTE22" s="662"/>
      <c r="RTF22" s="662"/>
      <c r="RTG22" s="662"/>
      <c r="RTH22" s="662"/>
      <c r="RTI22" s="662"/>
      <c r="RTJ22" s="662"/>
      <c r="RTK22" s="662"/>
      <c r="RTL22" s="662"/>
      <c r="RTM22" s="662"/>
      <c r="RTN22" s="662"/>
      <c r="RTO22" s="662"/>
      <c r="RTP22" s="662"/>
      <c r="RTQ22" s="662"/>
      <c r="RTR22" s="662"/>
      <c r="RTS22" s="662"/>
      <c r="RTT22" s="662"/>
      <c r="RTU22" s="662"/>
      <c r="RTV22" s="662"/>
      <c r="RTW22" s="662"/>
      <c r="RTX22" s="662"/>
      <c r="RTY22" s="662"/>
      <c r="RTZ22" s="662"/>
      <c r="RUA22" s="662"/>
      <c r="RUB22" s="662"/>
      <c r="RUC22" s="662"/>
      <c r="RUD22" s="662"/>
      <c r="RUE22" s="662"/>
      <c r="RUF22" s="662"/>
      <c r="RUG22" s="662"/>
      <c r="RUH22" s="662"/>
      <c r="RUI22" s="662"/>
      <c r="RUJ22" s="662"/>
      <c r="RUK22" s="662"/>
      <c r="RUL22" s="662"/>
      <c r="RUM22" s="662"/>
      <c r="RUN22" s="662"/>
      <c r="RUO22" s="662"/>
      <c r="RUP22" s="662"/>
      <c r="RUQ22" s="662"/>
      <c r="RUR22" s="662"/>
      <c r="RUS22" s="662"/>
      <c r="RUT22" s="662"/>
      <c r="RUU22" s="662"/>
      <c r="RUV22" s="662"/>
      <c r="RUW22" s="662"/>
      <c r="RUX22" s="662"/>
      <c r="RUY22" s="662"/>
      <c r="RUZ22" s="662"/>
      <c r="RVA22" s="662"/>
      <c r="RVB22" s="662"/>
      <c r="RVC22" s="662"/>
      <c r="RVD22" s="662"/>
      <c r="RVE22" s="662"/>
      <c r="RVF22" s="662"/>
      <c r="RVG22" s="662"/>
      <c r="RVH22" s="662"/>
      <c r="RVI22" s="662"/>
      <c r="RVJ22" s="662"/>
      <c r="RVK22" s="662"/>
      <c r="RVL22" s="662"/>
      <c r="RVM22" s="662"/>
      <c r="RVN22" s="662"/>
      <c r="RVO22" s="662"/>
      <c r="RVP22" s="662"/>
      <c r="RVQ22" s="662"/>
      <c r="RVR22" s="662"/>
      <c r="RVS22" s="662"/>
      <c r="RVT22" s="662"/>
      <c r="RVU22" s="662"/>
      <c r="RVV22" s="662"/>
      <c r="RVW22" s="662"/>
      <c r="RVX22" s="662"/>
      <c r="RVY22" s="662"/>
      <c r="RVZ22" s="662"/>
      <c r="RWA22" s="662"/>
      <c r="RWB22" s="662"/>
      <c r="RWC22" s="662"/>
      <c r="RWD22" s="662"/>
      <c r="RWE22" s="662"/>
      <c r="RWF22" s="662"/>
      <c r="RWG22" s="662"/>
      <c r="RWH22" s="662"/>
      <c r="RWI22" s="662"/>
      <c r="RWJ22" s="662"/>
      <c r="RWK22" s="662"/>
      <c r="RWL22" s="662"/>
      <c r="RWM22" s="662"/>
      <c r="RWN22" s="662"/>
      <c r="RWO22" s="662"/>
      <c r="RWP22" s="662"/>
      <c r="RWQ22" s="662"/>
      <c r="RWR22" s="662"/>
      <c r="RWS22" s="662"/>
      <c r="RWT22" s="662"/>
      <c r="RWU22" s="662"/>
      <c r="RWV22" s="662"/>
      <c r="RWW22" s="662"/>
      <c r="RWX22" s="662"/>
      <c r="RWY22" s="662"/>
      <c r="RWZ22" s="662"/>
      <c r="RXA22" s="662"/>
      <c r="RXB22" s="662"/>
      <c r="RXC22" s="662"/>
      <c r="RXD22" s="662"/>
      <c r="RXE22" s="662"/>
      <c r="RXF22" s="662"/>
      <c r="RXG22" s="662"/>
      <c r="RXH22" s="662"/>
      <c r="RXI22" s="662"/>
      <c r="RXJ22" s="662"/>
      <c r="RXK22" s="662"/>
      <c r="RXL22" s="662"/>
      <c r="RXM22" s="662"/>
      <c r="RXN22" s="662"/>
      <c r="RXO22" s="662"/>
      <c r="RXP22" s="662"/>
      <c r="RXQ22" s="662"/>
      <c r="RXR22" s="662"/>
      <c r="RXS22" s="662"/>
      <c r="RXT22" s="662"/>
      <c r="RXU22" s="662"/>
      <c r="RXV22" s="662"/>
      <c r="RXW22" s="662"/>
      <c r="RXX22" s="662"/>
      <c r="RXY22" s="662"/>
      <c r="RXZ22" s="662"/>
      <c r="RYA22" s="662"/>
      <c r="RYB22" s="662"/>
      <c r="RYC22" s="662"/>
      <c r="RYD22" s="662"/>
      <c r="RYE22" s="662"/>
      <c r="RYF22" s="662"/>
      <c r="RYG22" s="662"/>
      <c r="RYH22" s="662"/>
      <c r="RYI22" s="662"/>
      <c r="RYJ22" s="662"/>
      <c r="RYK22" s="662"/>
      <c r="RYL22" s="662"/>
      <c r="RYM22" s="662"/>
      <c r="RYN22" s="662"/>
      <c r="RYO22" s="662"/>
      <c r="RYP22" s="662"/>
      <c r="RYQ22" s="662"/>
      <c r="RYR22" s="662"/>
      <c r="RYS22" s="662"/>
      <c r="RYT22" s="662"/>
      <c r="RYU22" s="662"/>
      <c r="RYV22" s="662"/>
      <c r="RYW22" s="662"/>
      <c r="RYX22" s="662"/>
      <c r="RYY22" s="662"/>
      <c r="RYZ22" s="662"/>
      <c r="RZA22" s="662"/>
      <c r="RZB22" s="662"/>
      <c r="RZC22" s="662"/>
      <c r="RZD22" s="662"/>
      <c r="RZE22" s="662"/>
      <c r="RZF22" s="662"/>
      <c r="RZG22" s="662"/>
      <c r="RZH22" s="662"/>
      <c r="RZI22" s="662"/>
      <c r="RZJ22" s="662"/>
      <c r="RZK22" s="662"/>
      <c r="RZL22" s="662"/>
      <c r="RZM22" s="662"/>
      <c r="RZN22" s="662"/>
      <c r="RZO22" s="662"/>
      <c r="RZP22" s="662"/>
      <c r="RZQ22" s="662"/>
      <c r="RZR22" s="662"/>
      <c r="RZS22" s="662"/>
      <c r="RZT22" s="662"/>
      <c r="RZU22" s="662"/>
      <c r="RZV22" s="662"/>
      <c r="RZW22" s="662"/>
      <c r="RZX22" s="662"/>
      <c r="RZY22" s="662"/>
      <c r="RZZ22" s="662"/>
      <c r="SAA22" s="662"/>
      <c r="SAB22" s="662"/>
      <c r="SAC22" s="662"/>
      <c r="SAD22" s="662"/>
      <c r="SAE22" s="662"/>
      <c r="SAF22" s="662"/>
      <c r="SAG22" s="662"/>
      <c r="SAH22" s="662"/>
      <c r="SAI22" s="662"/>
      <c r="SAJ22" s="662"/>
      <c r="SAK22" s="662"/>
      <c r="SAL22" s="662"/>
      <c r="SAM22" s="662"/>
      <c r="SAN22" s="662"/>
      <c r="SAO22" s="662"/>
      <c r="SAP22" s="662"/>
      <c r="SAQ22" s="662"/>
      <c r="SAR22" s="662"/>
      <c r="SAS22" s="662"/>
      <c r="SAT22" s="662"/>
      <c r="SAU22" s="662"/>
      <c r="SAV22" s="662"/>
      <c r="SAW22" s="662"/>
      <c r="SAX22" s="662"/>
      <c r="SAY22" s="662"/>
      <c r="SAZ22" s="662"/>
      <c r="SBA22" s="662"/>
      <c r="SBB22" s="662"/>
      <c r="SBC22" s="662"/>
      <c r="SBD22" s="662"/>
      <c r="SBE22" s="662"/>
      <c r="SBF22" s="662"/>
      <c r="SBG22" s="662"/>
      <c r="SBH22" s="662"/>
      <c r="SBI22" s="662"/>
      <c r="SBJ22" s="662"/>
      <c r="SBK22" s="662"/>
      <c r="SBL22" s="662"/>
      <c r="SBM22" s="662"/>
      <c r="SBN22" s="662"/>
      <c r="SBO22" s="662"/>
      <c r="SBP22" s="662"/>
      <c r="SBQ22" s="662"/>
      <c r="SBR22" s="662"/>
      <c r="SBS22" s="662"/>
      <c r="SBT22" s="662"/>
      <c r="SBU22" s="662"/>
      <c r="SBV22" s="662"/>
      <c r="SBW22" s="662"/>
      <c r="SBX22" s="662"/>
      <c r="SBY22" s="662"/>
      <c r="SBZ22" s="662"/>
      <c r="SCA22" s="662"/>
      <c r="SCB22" s="662"/>
      <c r="SCC22" s="662"/>
      <c r="SCD22" s="662"/>
      <c r="SCE22" s="662"/>
      <c r="SCF22" s="662"/>
      <c r="SCG22" s="662"/>
      <c r="SCH22" s="662"/>
      <c r="SCI22" s="662"/>
      <c r="SCJ22" s="662"/>
      <c r="SCK22" s="662"/>
      <c r="SCL22" s="662"/>
      <c r="SCM22" s="662"/>
      <c r="SCN22" s="662"/>
      <c r="SCO22" s="662"/>
      <c r="SCP22" s="662"/>
      <c r="SCQ22" s="662"/>
      <c r="SCR22" s="662"/>
      <c r="SCS22" s="662"/>
      <c r="SCT22" s="662"/>
      <c r="SCU22" s="662"/>
      <c r="SCV22" s="662"/>
      <c r="SCW22" s="662"/>
      <c r="SCX22" s="662"/>
      <c r="SCY22" s="662"/>
      <c r="SCZ22" s="662"/>
      <c r="SDA22" s="662"/>
      <c r="SDB22" s="662"/>
      <c r="SDC22" s="662"/>
      <c r="SDD22" s="662"/>
      <c r="SDE22" s="662"/>
      <c r="SDF22" s="662"/>
      <c r="SDG22" s="662"/>
      <c r="SDH22" s="662"/>
      <c r="SDI22" s="662"/>
      <c r="SDJ22" s="662"/>
      <c r="SDK22" s="662"/>
      <c r="SDL22" s="662"/>
      <c r="SDM22" s="662"/>
      <c r="SDN22" s="662"/>
      <c r="SDO22" s="662"/>
      <c r="SDP22" s="662"/>
      <c r="SDQ22" s="662"/>
      <c r="SDR22" s="662"/>
      <c r="SDS22" s="662"/>
      <c r="SDT22" s="662"/>
      <c r="SDU22" s="662"/>
      <c r="SDV22" s="662"/>
      <c r="SDW22" s="662"/>
      <c r="SDX22" s="662"/>
      <c r="SDY22" s="662"/>
      <c r="SDZ22" s="662"/>
      <c r="SEA22" s="662"/>
      <c r="SEB22" s="662"/>
      <c r="SEC22" s="662"/>
      <c r="SED22" s="662"/>
      <c r="SEE22" s="662"/>
      <c r="SEF22" s="662"/>
      <c r="SEG22" s="662"/>
      <c r="SEH22" s="662"/>
      <c r="SEI22" s="662"/>
      <c r="SEJ22" s="662"/>
      <c r="SEK22" s="662"/>
      <c r="SEL22" s="662"/>
      <c r="SEM22" s="662"/>
      <c r="SEN22" s="662"/>
      <c r="SEO22" s="662"/>
      <c r="SEP22" s="662"/>
      <c r="SEQ22" s="662"/>
      <c r="SER22" s="662"/>
      <c r="SES22" s="662"/>
      <c r="SET22" s="662"/>
      <c r="SEU22" s="662"/>
      <c r="SEV22" s="662"/>
      <c r="SEW22" s="662"/>
      <c r="SEX22" s="662"/>
      <c r="SEY22" s="662"/>
      <c r="SEZ22" s="662"/>
      <c r="SFA22" s="662"/>
      <c r="SFB22" s="662"/>
      <c r="SFC22" s="662"/>
      <c r="SFD22" s="662"/>
      <c r="SFE22" s="662"/>
      <c r="SFF22" s="662"/>
      <c r="SFG22" s="662"/>
      <c r="SFH22" s="662"/>
      <c r="SFI22" s="662"/>
      <c r="SFJ22" s="662"/>
      <c r="SFK22" s="662"/>
      <c r="SFL22" s="662"/>
      <c r="SFM22" s="662"/>
      <c r="SFN22" s="662"/>
      <c r="SFO22" s="662"/>
      <c r="SFP22" s="662"/>
      <c r="SFQ22" s="662"/>
      <c r="SFR22" s="662"/>
      <c r="SFS22" s="662"/>
      <c r="SFT22" s="662"/>
      <c r="SFU22" s="662"/>
      <c r="SFV22" s="662"/>
      <c r="SFW22" s="662"/>
      <c r="SFX22" s="662"/>
      <c r="SFY22" s="662"/>
      <c r="SFZ22" s="662"/>
      <c r="SGA22" s="662"/>
      <c r="SGB22" s="662"/>
      <c r="SGC22" s="662"/>
      <c r="SGD22" s="662"/>
      <c r="SGE22" s="662"/>
      <c r="SGF22" s="662"/>
      <c r="SGG22" s="662"/>
      <c r="SGH22" s="662"/>
      <c r="SGI22" s="662"/>
      <c r="SGJ22" s="662"/>
      <c r="SGK22" s="662"/>
      <c r="SGL22" s="662"/>
      <c r="SGM22" s="662"/>
      <c r="SGN22" s="662"/>
      <c r="SGO22" s="662"/>
      <c r="SGP22" s="662"/>
      <c r="SGQ22" s="662"/>
      <c r="SGR22" s="662"/>
      <c r="SGS22" s="662"/>
      <c r="SGT22" s="662"/>
      <c r="SGU22" s="662"/>
      <c r="SGV22" s="662"/>
      <c r="SGW22" s="662"/>
      <c r="SGX22" s="662"/>
      <c r="SGY22" s="662"/>
      <c r="SGZ22" s="662"/>
      <c r="SHA22" s="662"/>
      <c r="SHB22" s="662"/>
      <c r="SHC22" s="662"/>
      <c r="SHD22" s="662"/>
      <c r="SHE22" s="662"/>
      <c r="SHF22" s="662"/>
      <c r="SHG22" s="662"/>
      <c r="SHH22" s="662"/>
      <c r="SHI22" s="662"/>
      <c r="SHJ22" s="662"/>
      <c r="SHK22" s="662"/>
      <c r="SHL22" s="662"/>
      <c r="SHM22" s="662"/>
      <c r="SHN22" s="662"/>
      <c r="SHO22" s="662"/>
      <c r="SHP22" s="662"/>
      <c r="SHQ22" s="662"/>
      <c r="SHR22" s="662"/>
      <c r="SHS22" s="662"/>
      <c r="SHT22" s="662"/>
      <c r="SHU22" s="662"/>
      <c r="SHV22" s="662"/>
      <c r="SHW22" s="662"/>
      <c r="SHX22" s="662"/>
      <c r="SHY22" s="662"/>
      <c r="SHZ22" s="662"/>
      <c r="SIA22" s="662"/>
      <c r="SIB22" s="662"/>
      <c r="SIC22" s="662"/>
      <c r="SID22" s="662"/>
      <c r="SIE22" s="662"/>
      <c r="SIF22" s="662"/>
      <c r="SIG22" s="662"/>
      <c r="SIH22" s="662"/>
      <c r="SII22" s="662"/>
      <c r="SIJ22" s="662"/>
      <c r="SIK22" s="662"/>
      <c r="SIL22" s="662"/>
      <c r="SIM22" s="662"/>
      <c r="SIN22" s="662"/>
      <c r="SIO22" s="662"/>
      <c r="SIP22" s="662"/>
      <c r="SIQ22" s="662"/>
      <c r="SIR22" s="662"/>
      <c r="SIS22" s="662"/>
      <c r="SIT22" s="662"/>
      <c r="SIU22" s="662"/>
      <c r="SIV22" s="662"/>
      <c r="SIW22" s="662"/>
      <c r="SIX22" s="662"/>
      <c r="SIY22" s="662"/>
      <c r="SIZ22" s="662"/>
      <c r="SJA22" s="662"/>
      <c r="SJB22" s="662"/>
      <c r="SJC22" s="662"/>
      <c r="SJD22" s="662"/>
      <c r="SJE22" s="662"/>
      <c r="SJF22" s="662"/>
      <c r="SJG22" s="662"/>
      <c r="SJH22" s="662"/>
      <c r="SJI22" s="662"/>
      <c r="SJJ22" s="662"/>
      <c r="SJK22" s="662"/>
      <c r="SJL22" s="662"/>
      <c r="SJM22" s="662"/>
      <c r="SJN22" s="662"/>
      <c r="SJO22" s="662"/>
      <c r="SJP22" s="662"/>
      <c r="SJQ22" s="662"/>
      <c r="SJR22" s="662"/>
      <c r="SJS22" s="662"/>
      <c r="SJT22" s="662"/>
      <c r="SJU22" s="662"/>
      <c r="SJV22" s="662"/>
      <c r="SJW22" s="662"/>
      <c r="SJX22" s="662"/>
      <c r="SJY22" s="662"/>
      <c r="SJZ22" s="662"/>
      <c r="SKA22" s="662"/>
      <c r="SKB22" s="662"/>
      <c r="SKC22" s="662"/>
      <c r="SKD22" s="662"/>
      <c r="SKE22" s="662"/>
      <c r="SKF22" s="662"/>
      <c r="SKG22" s="662"/>
      <c r="SKH22" s="662"/>
      <c r="SKI22" s="662"/>
      <c r="SKJ22" s="662"/>
      <c r="SKK22" s="662"/>
      <c r="SKL22" s="662"/>
      <c r="SKM22" s="662"/>
      <c r="SKN22" s="662"/>
      <c r="SKO22" s="662"/>
      <c r="SKP22" s="662"/>
      <c r="SKQ22" s="662"/>
      <c r="SKR22" s="662"/>
      <c r="SKS22" s="662"/>
      <c r="SKT22" s="662"/>
      <c r="SKU22" s="662"/>
      <c r="SKV22" s="662"/>
      <c r="SKW22" s="662"/>
      <c r="SKX22" s="662"/>
      <c r="SKY22" s="662"/>
      <c r="SKZ22" s="662"/>
      <c r="SLA22" s="662"/>
      <c r="SLB22" s="662"/>
      <c r="SLC22" s="662"/>
      <c r="SLD22" s="662"/>
      <c r="SLE22" s="662"/>
      <c r="SLF22" s="662"/>
      <c r="SLG22" s="662"/>
      <c r="SLH22" s="662"/>
      <c r="SLI22" s="662"/>
      <c r="SLJ22" s="662"/>
      <c r="SLK22" s="662"/>
      <c r="SLL22" s="662"/>
      <c r="SLM22" s="662"/>
      <c r="SLN22" s="662"/>
      <c r="SLO22" s="662"/>
      <c r="SLP22" s="662"/>
      <c r="SLQ22" s="662"/>
      <c r="SLR22" s="662"/>
      <c r="SLS22" s="662"/>
      <c r="SLT22" s="662"/>
      <c r="SLU22" s="662"/>
      <c r="SLV22" s="662"/>
      <c r="SLW22" s="662"/>
      <c r="SLX22" s="662"/>
      <c r="SLY22" s="662"/>
      <c r="SLZ22" s="662"/>
      <c r="SMA22" s="662"/>
      <c r="SMB22" s="662"/>
      <c r="SMC22" s="662"/>
      <c r="SMD22" s="662"/>
      <c r="SME22" s="662"/>
      <c r="SMF22" s="662"/>
      <c r="SMG22" s="662"/>
      <c r="SMH22" s="662"/>
      <c r="SMI22" s="662"/>
      <c r="SMJ22" s="662"/>
      <c r="SMK22" s="662"/>
      <c r="SML22" s="662"/>
      <c r="SMM22" s="662"/>
      <c r="SMN22" s="662"/>
      <c r="SMO22" s="662"/>
      <c r="SMP22" s="662"/>
      <c r="SMQ22" s="662"/>
      <c r="SMR22" s="662"/>
      <c r="SMS22" s="662"/>
      <c r="SMT22" s="662"/>
      <c r="SMU22" s="662"/>
      <c r="SMV22" s="662"/>
      <c r="SMW22" s="662"/>
      <c r="SMX22" s="662"/>
      <c r="SMY22" s="662"/>
      <c r="SMZ22" s="662"/>
      <c r="SNA22" s="662"/>
      <c r="SNB22" s="662"/>
      <c r="SNC22" s="662"/>
      <c r="SND22" s="662"/>
      <c r="SNE22" s="662"/>
      <c r="SNF22" s="662"/>
      <c r="SNG22" s="662"/>
      <c r="SNH22" s="662"/>
      <c r="SNI22" s="662"/>
      <c r="SNJ22" s="662"/>
      <c r="SNK22" s="662"/>
      <c r="SNL22" s="662"/>
      <c r="SNM22" s="662"/>
      <c r="SNN22" s="662"/>
      <c r="SNO22" s="662"/>
      <c r="SNP22" s="662"/>
      <c r="SNQ22" s="662"/>
      <c r="SNR22" s="662"/>
      <c r="SNS22" s="662"/>
      <c r="SNT22" s="662"/>
      <c r="SNU22" s="662"/>
      <c r="SNV22" s="662"/>
      <c r="SNW22" s="662"/>
      <c r="SNX22" s="662"/>
      <c r="SNY22" s="662"/>
      <c r="SNZ22" s="662"/>
      <c r="SOA22" s="662"/>
      <c r="SOB22" s="662"/>
      <c r="SOC22" s="662"/>
      <c r="SOD22" s="662"/>
      <c r="SOE22" s="662"/>
      <c r="SOF22" s="662"/>
      <c r="SOG22" s="662"/>
      <c r="SOH22" s="662"/>
      <c r="SOI22" s="662"/>
      <c r="SOJ22" s="662"/>
      <c r="SOK22" s="662"/>
      <c r="SOL22" s="662"/>
      <c r="SOM22" s="662"/>
      <c r="SON22" s="662"/>
      <c r="SOO22" s="662"/>
      <c r="SOP22" s="662"/>
      <c r="SOQ22" s="662"/>
      <c r="SOR22" s="662"/>
      <c r="SOS22" s="662"/>
      <c r="SOT22" s="662"/>
      <c r="SOU22" s="662"/>
      <c r="SOV22" s="662"/>
      <c r="SOW22" s="662"/>
      <c r="SOX22" s="662"/>
      <c r="SOY22" s="662"/>
      <c r="SOZ22" s="662"/>
      <c r="SPA22" s="662"/>
      <c r="SPB22" s="662"/>
      <c r="SPC22" s="662"/>
      <c r="SPD22" s="662"/>
      <c r="SPE22" s="662"/>
      <c r="SPF22" s="662"/>
      <c r="SPG22" s="662"/>
      <c r="SPH22" s="662"/>
      <c r="SPI22" s="662"/>
      <c r="SPJ22" s="662"/>
      <c r="SPK22" s="662"/>
      <c r="SPL22" s="662"/>
      <c r="SPM22" s="662"/>
      <c r="SPN22" s="662"/>
      <c r="SPO22" s="662"/>
      <c r="SPP22" s="662"/>
      <c r="SPQ22" s="662"/>
      <c r="SPR22" s="662"/>
      <c r="SPS22" s="662"/>
      <c r="SPT22" s="662"/>
      <c r="SPU22" s="662"/>
      <c r="SPV22" s="662"/>
      <c r="SPW22" s="662"/>
      <c r="SPX22" s="662"/>
      <c r="SPY22" s="662"/>
      <c r="SPZ22" s="662"/>
      <c r="SQA22" s="662"/>
      <c r="SQB22" s="662"/>
      <c r="SQC22" s="662"/>
      <c r="SQD22" s="662"/>
      <c r="SQE22" s="662"/>
      <c r="SQF22" s="662"/>
      <c r="SQG22" s="662"/>
      <c r="SQH22" s="662"/>
      <c r="SQI22" s="662"/>
      <c r="SQJ22" s="662"/>
      <c r="SQK22" s="662"/>
      <c r="SQL22" s="662"/>
      <c r="SQM22" s="662"/>
      <c r="SQN22" s="662"/>
      <c r="SQO22" s="662"/>
      <c r="SQP22" s="662"/>
      <c r="SQQ22" s="662"/>
      <c r="SQR22" s="662"/>
      <c r="SQS22" s="662"/>
      <c r="SQT22" s="662"/>
      <c r="SQU22" s="662"/>
      <c r="SQV22" s="662"/>
      <c r="SQW22" s="662"/>
      <c r="SQX22" s="662"/>
      <c r="SQY22" s="662"/>
      <c r="SQZ22" s="662"/>
      <c r="SRA22" s="662"/>
      <c r="SRB22" s="662"/>
      <c r="SRC22" s="662"/>
      <c r="SRD22" s="662"/>
      <c r="SRE22" s="662"/>
      <c r="SRF22" s="662"/>
      <c r="SRG22" s="662"/>
      <c r="SRH22" s="662"/>
      <c r="SRI22" s="662"/>
      <c r="SRJ22" s="662"/>
      <c r="SRK22" s="662"/>
      <c r="SRL22" s="662"/>
      <c r="SRM22" s="662"/>
      <c r="SRN22" s="662"/>
      <c r="SRO22" s="662"/>
      <c r="SRP22" s="662"/>
      <c r="SRQ22" s="662"/>
      <c r="SRR22" s="662"/>
      <c r="SRS22" s="662"/>
      <c r="SRT22" s="662"/>
      <c r="SRU22" s="662"/>
      <c r="SRV22" s="662"/>
      <c r="SRW22" s="662"/>
      <c r="SRX22" s="662"/>
      <c r="SRY22" s="662"/>
      <c r="SRZ22" s="662"/>
      <c r="SSA22" s="662"/>
      <c r="SSB22" s="662"/>
      <c r="SSC22" s="662"/>
      <c r="SSD22" s="662"/>
      <c r="SSE22" s="662"/>
      <c r="SSF22" s="662"/>
      <c r="SSG22" s="662"/>
      <c r="SSH22" s="662"/>
      <c r="SSI22" s="662"/>
      <c r="SSJ22" s="662"/>
      <c r="SSK22" s="662"/>
      <c r="SSL22" s="662"/>
      <c r="SSM22" s="662"/>
      <c r="SSN22" s="662"/>
      <c r="SSO22" s="662"/>
      <c r="SSP22" s="662"/>
      <c r="SSQ22" s="662"/>
      <c r="SSR22" s="662"/>
      <c r="SSS22" s="662"/>
      <c r="SST22" s="662"/>
      <c r="SSU22" s="662"/>
      <c r="SSV22" s="662"/>
      <c r="SSW22" s="662"/>
      <c r="SSX22" s="662"/>
      <c r="SSY22" s="662"/>
      <c r="SSZ22" s="662"/>
      <c r="STA22" s="662"/>
      <c r="STB22" s="662"/>
      <c r="STC22" s="662"/>
      <c r="STD22" s="662"/>
      <c r="STE22" s="662"/>
      <c r="STF22" s="662"/>
      <c r="STG22" s="662"/>
      <c r="STH22" s="662"/>
      <c r="STI22" s="662"/>
      <c r="STJ22" s="662"/>
      <c r="STK22" s="662"/>
      <c r="STL22" s="662"/>
      <c r="STM22" s="662"/>
      <c r="STN22" s="662"/>
      <c r="STO22" s="662"/>
      <c r="STP22" s="662"/>
      <c r="STQ22" s="662"/>
      <c r="STR22" s="662"/>
      <c r="STS22" s="662"/>
      <c r="STT22" s="662"/>
      <c r="STU22" s="662"/>
      <c r="STV22" s="662"/>
      <c r="STW22" s="662"/>
      <c r="STX22" s="662"/>
      <c r="STY22" s="662"/>
      <c r="STZ22" s="662"/>
      <c r="SUA22" s="662"/>
      <c r="SUB22" s="662"/>
      <c r="SUC22" s="662"/>
      <c r="SUD22" s="662"/>
      <c r="SUE22" s="662"/>
      <c r="SUF22" s="662"/>
      <c r="SUG22" s="662"/>
      <c r="SUH22" s="662"/>
      <c r="SUI22" s="662"/>
      <c r="SUJ22" s="662"/>
      <c r="SUK22" s="662"/>
      <c r="SUL22" s="662"/>
      <c r="SUM22" s="662"/>
      <c r="SUN22" s="662"/>
      <c r="SUO22" s="662"/>
      <c r="SUP22" s="662"/>
      <c r="SUQ22" s="662"/>
      <c r="SUR22" s="662"/>
      <c r="SUS22" s="662"/>
      <c r="SUT22" s="662"/>
      <c r="SUU22" s="662"/>
      <c r="SUV22" s="662"/>
      <c r="SUW22" s="662"/>
      <c r="SUX22" s="662"/>
      <c r="SUY22" s="662"/>
      <c r="SUZ22" s="662"/>
      <c r="SVA22" s="662"/>
      <c r="SVB22" s="662"/>
      <c r="SVC22" s="662"/>
      <c r="SVD22" s="662"/>
      <c r="SVE22" s="662"/>
      <c r="SVF22" s="662"/>
      <c r="SVG22" s="662"/>
      <c r="SVH22" s="662"/>
      <c r="SVI22" s="662"/>
      <c r="SVJ22" s="662"/>
      <c r="SVK22" s="662"/>
      <c r="SVL22" s="662"/>
      <c r="SVM22" s="662"/>
      <c r="SVN22" s="662"/>
      <c r="SVO22" s="662"/>
      <c r="SVP22" s="662"/>
      <c r="SVQ22" s="662"/>
      <c r="SVR22" s="662"/>
      <c r="SVS22" s="662"/>
      <c r="SVT22" s="662"/>
      <c r="SVU22" s="662"/>
      <c r="SVV22" s="662"/>
      <c r="SVW22" s="662"/>
      <c r="SVX22" s="662"/>
      <c r="SVY22" s="662"/>
      <c r="SVZ22" s="662"/>
      <c r="SWA22" s="662"/>
      <c r="SWB22" s="662"/>
      <c r="SWC22" s="662"/>
      <c r="SWD22" s="662"/>
      <c r="SWE22" s="662"/>
      <c r="SWF22" s="662"/>
      <c r="SWG22" s="662"/>
      <c r="SWH22" s="662"/>
      <c r="SWI22" s="662"/>
      <c r="SWJ22" s="662"/>
      <c r="SWK22" s="662"/>
      <c r="SWL22" s="662"/>
      <c r="SWM22" s="662"/>
      <c r="SWN22" s="662"/>
      <c r="SWO22" s="662"/>
      <c r="SWP22" s="662"/>
      <c r="SWQ22" s="662"/>
      <c r="SWR22" s="662"/>
      <c r="SWS22" s="662"/>
      <c r="SWT22" s="662"/>
      <c r="SWU22" s="662"/>
      <c r="SWV22" s="662"/>
      <c r="SWW22" s="662"/>
      <c r="SWX22" s="662"/>
      <c r="SWY22" s="662"/>
      <c r="SWZ22" s="662"/>
      <c r="SXA22" s="662"/>
      <c r="SXB22" s="662"/>
      <c r="SXC22" s="662"/>
      <c r="SXD22" s="662"/>
      <c r="SXE22" s="662"/>
      <c r="SXF22" s="662"/>
      <c r="SXG22" s="662"/>
      <c r="SXH22" s="662"/>
      <c r="SXI22" s="662"/>
      <c r="SXJ22" s="662"/>
      <c r="SXK22" s="662"/>
      <c r="SXL22" s="662"/>
      <c r="SXM22" s="662"/>
      <c r="SXN22" s="662"/>
      <c r="SXO22" s="662"/>
      <c r="SXP22" s="662"/>
      <c r="SXQ22" s="662"/>
      <c r="SXR22" s="662"/>
      <c r="SXS22" s="662"/>
      <c r="SXT22" s="662"/>
      <c r="SXU22" s="662"/>
      <c r="SXV22" s="662"/>
      <c r="SXW22" s="662"/>
      <c r="SXX22" s="662"/>
      <c r="SXY22" s="662"/>
      <c r="SXZ22" s="662"/>
      <c r="SYA22" s="662"/>
      <c r="SYB22" s="662"/>
      <c r="SYC22" s="662"/>
      <c r="SYD22" s="662"/>
      <c r="SYE22" s="662"/>
      <c r="SYF22" s="662"/>
      <c r="SYG22" s="662"/>
      <c r="SYH22" s="662"/>
      <c r="SYI22" s="662"/>
      <c r="SYJ22" s="662"/>
      <c r="SYK22" s="662"/>
      <c r="SYL22" s="662"/>
      <c r="SYM22" s="662"/>
      <c r="SYN22" s="662"/>
      <c r="SYO22" s="662"/>
      <c r="SYP22" s="662"/>
      <c r="SYQ22" s="662"/>
      <c r="SYR22" s="662"/>
      <c r="SYS22" s="662"/>
      <c r="SYT22" s="662"/>
      <c r="SYU22" s="662"/>
      <c r="SYV22" s="662"/>
      <c r="SYW22" s="662"/>
      <c r="SYX22" s="662"/>
      <c r="SYY22" s="662"/>
      <c r="SYZ22" s="662"/>
      <c r="SZA22" s="662"/>
      <c r="SZB22" s="662"/>
      <c r="SZC22" s="662"/>
      <c r="SZD22" s="662"/>
      <c r="SZE22" s="662"/>
      <c r="SZF22" s="662"/>
      <c r="SZG22" s="662"/>
      <c r="SZH22" s="662"/>
      <c r="SZI22" s="662"/>
      <c r="SZJ22" s="662"/>
      <c r="SZK22" s="662"/>
      <c r="SZL22" s="662"/>
      <c r="SZM22" s="662"/>
      <c r="SZN22" s="662"/>
      <c r="SZO22" s="662"/>
      <c r="SZP22" s="662"/>
      <c r="SZQ22" s="662"/>
      <c r="SZR22" s="662"/>
      <c r="SZS22" s="662"/>
      <c r="SZT22" s="662"/>
      <c r="SZU22" s="662"/>
      <c r="SZV22" s="662"/>
      <c r="SZW22" s="662"/>
      <c r="SZX22" s="662"/>
      <c r="SZY22" s="662"/>
      <c r="SZZ22" s="662"/>
      <c r="TAA22" s="662"/>
      <c r="TAB22" s="662"/>
      <c r="TAC22" s="662"/>
      <c r="TAD22" s="662"/>
      <c r="TAE22" s="662"/>
      <c r="TAF22" s="662"/>
      <c r="TAG22" s="662"/>
      <c r="TAH22" s="662"/>
      <c r="TAI22" s="662"/>
      <c r="TAJ22" s="662"/>
      <c r="TAK22" s="662"/>
      <c r="TAL22" s="662"/>
      <c r="TAM22" s="662"/>
      <c r="TAN22" s="662"/>
      <c r="TAO22" s="662"/>
      <c r="TAP22" s="662"/>
      <c r="TAQ22" s="662"/>
      <c r="TAR22" s="662"/>
      <c r="TAS22" s="662"/>
      <c r="TAT22" s="662"/>
      <c r="TAU22" s="662"/>
      <c r="TAV22" s="662"/>
      <c r="TAW22" s="662"/>
      <c r="TAX22" s="662"/>
      <c r="TAY22" s="662"/>
      <c r="TAZ22" s="662"/>
      <c r="TBA22" s="662"/>
      <c r="TBB22" s="662"/>
      <c r="TBC22" s="662"/>
      <c r="TBD22" s="662"/>
      <c r="TBE22" s="662"/>
      <c r="TBF22" s="662"/>
      <c r="TBG22" s="662"/>
      <c r="TBH22" s="662"/>
      <c r="TBI22" s="662"/>
      <c r="TBJ22" s="662"/>
      <c r="TBK22" s="662"/>
      <c r="TBL22" s="662"/>
      <c r="TBM22" s="662"/>
      <c r="TBN22" s="662"/>
      <c r="TBO22" s="662"/>
      <c r="TBP22" s="662"/>
      <c r="TBQ22" s="662"/>
      <c r="TBR22" s="662"/>
      <c r="TBS22" s="662"/>
      <c r="TBT22" s="662"/>
      <c r="TBU22" s="662"/>
      <c r="TBV22" s="662"/>
      <c r="TBW22" s="662"/>
      <c r="TBX22" s="662"/>
      <c r="TBY22" s="662"/>
      <c r="TBZ22" s="662"/>
      <c r="TCA22" s="662"/>
      <c r="TCB22" s="662"/>
      <c r="TCC22" s="662"/>
      <c r="TCD22" s="662"/>
      <c r="TCE22" s="662"/>
      <c r="TCF22" s="662"/>
      <c r="TCG22" s="662"/>
      <c r="TCH22" s="662"/>
      <c r="TCI22" s="662"/>
      <c r="TCJ22" s="662"/>
      <c r="TCK22" s="662"/>
      <c r="TCL22" s="662"/>
      <c r="TCM22" s="662"/>
      <c r="TCN22" s="662"/>
      <c r="TCO22" s="662"/>
      <c r="TCP22" s="662"/>
      <c r="TCQ22" s="662"/>
      <c r="TCR22" s="662"/>
      <c r="TCS22" s="662"/>
      <c r="TCT22" s="662"/>
      <c r="TCU22" s="662"/>
      <c r="TCV22" s="662"/>
      <c r="TCW22" s="662"/>
      <c r="TCX22" s="662"/>
      <c r="TCY22" s="662"/>
      <c r="TCZ22" s="662"/>
      <c r="TDA22" s="662"/>
      <c r="TDB22" s="662"/>
      <c r="TDC22" s="662"/>
      <c r="TDD22" s="662"/>
      <c r="TDE22" s="662"/>
      <c r="TDF22" s="662"/>
      <c r="TDG22" s="662"/>
      <c r="TDH22" s="662"/>
      <c r="TDI22" s="662"/>
      <c r="TDJ22" s="662"/>
      <c r="TDK22" s="662"/>
      <c r="TDL22" s="662"/>
      <c r="TDM22" s="662"/>
      <c r="TDN22" s="662"/>
      <c r="TDO22" s="662"/>
      <c r="TDP22" s="662"/>
      <c r="TDQ22" s="662"/>
      <c r="TDR22" s="662"/>
      <c r="TDS22" s="662"/>
      <c r="TDT22" s="662"/>
      <c r="TDU22" s="662"/>
      <c r="TDV22" s="662"/>
      <c r="TDW22" s="662"/>
      <c r="TDX22" s="662"/>
      <c r="TDY22" s="662"/>
      <c r="TDZ22" s="662"/>
      <c r="TEA22" s="662"/>
      <c r="TEB22" s="662"/>
      <c r="TEC22" s="662"/>
      <c r="TED22" s="662"/>
      <c r="TEE22" s="662"/>
      <c r="TEF22" s="662"/>
      <c r="TEG22" s="662"/>
      <c r="TEH22" s="662"/>
      <c r="TEI22" s="662"/>
      <c r="TEJ22" s="662"/>
      <c r="TEK22" s="662"/>
      <c r="TEL22" s="662"/>
      <c r="TEM22" s="662"/>
      <c r="TEN22" s="662"/>
      <c r="TEO22" s="662"/>
      <c r="TEP22" s="662"/>
      <c r="TEQ22" s="662"/>
      <c r="TER22" s="662"/>
      <c r="TES22" s="662"/>
      <c r="TET22" s="662"/>
      <c r="TEU22" s="662"/>
      <c r="TEV22" s="662"/>
      <c r="TEW22" s="662"/>
      <c r="TEX22" s="662"/>
      <c r="TEY22" s="662"/>
      <c r="TEZ22" s="662"/>
      <c r="TFA22" s="662"/>
      <c r="TFB22" s="662"/>
      <c r="TFC22" s="662"/>
      <c r="TFD22" s="662"/>
      <c r="TFE22" s="662"/>
      <c r="TFF22" s="662"/>
      <c r="TFG22" s="662"/>
      <c r="TFH22" s="662"/>
      <c r="TFI22" s="662"/>
      <c r="TFJ22" s="662"/>
      <c r="TFK22" s="662"/>
      <c r="TFL22" s="662"/>
      <c r="TFM22" s="662"/>
      <c r="TFN22" s="662"/>
      <c r="TFO22" s="662"/>
      <c r="TFP22" s="662"/>
      <c r="TFQ22" s="662"/>
      <c r="TFR22" s="662"/>
      <c r="TFS22" s="662"/>
      <c r="TFT22" s="662"/>
      <c r="TFU22" s="662"/>
      <c r="TFV22" s="662"/>
      <c r="TFW22" s="662"/>
      <c r="TFX22" s="662"/>
      <c r="TFY22" s="662"/>
      <c r="TFZ22" s="662"/>
      <c r="TGA22" s="662"/>
      <c r="TGB22" s="662"/>
      <c r="TGC22" s="662"/>
      <c r="TGD22" s="662"/>
      <c r="TGE22" s="662"/>
      <c r="TGF22" s="662"/>
      <c r="TGG22" s="662"/>
      <c r="TGH22" s="662"/>
      <c r="TGI22" s="662"/>
      <c r="TGJ22" s="662"/>
      <c r="TGK22" s="662"/>
      <c r="TGL22" s="662"/>
      <c r="TGM22" s="662"/>
      <c r="TGN22" s="662"/>
      <c r="TGO22" s="662"/>
      <c r="TGP22" s="662"/>
      <c r="TGQ22" s="662"/>
      <c r="TGR22" s="662"/>
      <c r="TGS22" s="662"/>
      <c r="TGT22" s="662"/>
      <c r="TGU22" s="662"/>
      <c r="TGV22" s="662"/>
      <c r="TGW22" s="662"/>
      <c r="TGX22" s="662"/>
      <c r="TGY22" s="662"/>
      <c r="TGZ22" s="662"/>
      <c r="THA22" s="662"/>
      <c r="THB22" s="662"/>
      <c r="THC22" s="662"/>
      <c r="THD22" s="662"/>
      <c r="THE22" s="662"/>
      <c r="THF22" s="662"/>
      <c r="THG22" s="662"/>
      <c r="THH22" s="662"/>
      <c r="THI22" s="662"/>
      <c r="THJ22" s="662"/>
      <c r="THK22" s="662"/>
      <c r="THL22" s="662"/>
      <c r="THM22" s="662"/>
      <c r="THN22" s="662"/>
      <c r="THO22" s="662"/>
      <c r="THP22" s="662"/>
      <c r="THQ22" s="662"/>
      <c r="THR22" s="662"/>
      <c r="THS22" s="662"/>
      <c r="THT22" s="662"/>
      <c r="THU22" s="662"/>
      <c r="THV22" s="662"/>
      <c r="THW22" s="662"/>
      <c r="THX22" s="662"/>
      <c r="THY22" s="662"/>
      <c r="THZ22" s="662"/>
      <c r="TIA22" s="662"/>
      <c r="TIB22" s="662"/>
      <c r="TIC22" s="662"/>
      <c r="TID22" s="662"/>
      <c r="TIE22" s="662"/>
      <c r="TIF22" s="662"/>
      <c r="TIG22" s="662"/>
      <c r="TIH22" s="662"/>
      <c r="TII22" s="662"/>
      <c r="TIJ22" s="662"/>
      <c r="TIK22" s="662"/>
      <c r="TIL22" s="662"/>
      <c r="TIM22" s="662"/>
      <c r="TIN22" s="662"/>
      <c r="TIO22" s="662"/>
      <c r="TIP22" s="662"/>
      <c r="TIQ22" s="662"/>
      <c r="TIR22" s="662"/>
      <c r="TIS22" s="662"/>
      <c r="TIT22" s="662"/>
      <c r="TIU22" s="662"/>
      <c r="TIV22" s="662"/>
      <c r="TIW22" s="662"/>
      <c r="TIX22" s="662"/>
      <c r="TIY22" s="662"/>
      <c r="TIZ22" s="662"/>
      <c r="TJA22" s="662"/>
      <c r="TJB22" s="662"/>
      <c r="TJC22" s="662"/>
      <c r="TJD22" s="662"/>
      <c r="TJE22" s="662"/>
      <c r="TJF22" s="662"/>
      <c r="TJG22" s="662"/>
      <c r="TJH22" s="662"/>
      <c r="TJI22" s="662"/>
      <c r="TJJ22" s="662"/>
      <c r="TJK22" s="662"/>
      <c r="TJL22" s="662"/>
      <c r="TJM22" s="662"/>
      <c r="TJN22" s="662"/>
      <c r="TJO22" s="662"/>
      <c r="TJP22" s="662"/>
      <c r="TJQ22" s="662"/>
      <c r="TJR22" s="662"/>
      <c r="TJS22" s="662"/>
      <c r="TJT22" s="662"/>
      <c r="TJU22" s="662"/>
      <c r="TJV22" s="662"/>
      <c r="TJW22" s="662"/>
      <c r="TJX22" s="662"/>
      <c r="TJY22" s="662"/>
      <c r="TJZ22" s="662"/>
      <c r="TKA22" s="662"/>
      <c r="TKB22" s="662"/>
      <c r="TKC22" s="662"/>
      <c r="TKD22" s="662"/>
      <c r="TKE22" s="662"/>
      <c r="TKF22" s="662"/>
      <c r="TKG22" s="662"/>
      <c r="TKH22" s="662"/>
      <c r="TKI22" s="662"/>
      <c r="TKJ22" s="662"/>
      <c r="TKK22" s="662"/>
      <c r="TKL22" s="662"/>
      <c r="TKM22" s="662"/>
      <c r="TKN22" s="662"/>
      <c r="TKO22" s="662"/>
      <c r="TKP22" s="662"/>
      <c r="TKQ22" s="662"/>
      <c r="TKR22" s="662"/>
      <c r="TKS22" s="662"/>
      <c r="TKT22" s="662"/>
      <c r="TKU22" s="662"/>
      <c r="TKV22" s="662"/>
      <c r="TKW22" s="662"/>
      <c r="TKX22" s="662"/>
      <c r="TKY22" s="662"/>
      <c r="TKZ22" s="662"/>
      <c r="TLA22" s="662"/>
      <c r="TLB22" s="662"/>
      <c r="TLC22" s="662"/>
      <c r="TLD22" s="662"/>
      <c r="TLE22" s="662"/>
      <c r="TLF22" s="662"/>
      <c r="TLG22" s="662"/>
      <c r="TLH22" s="662"/>
      <c r="TLI22" s="662"/>
      <c r="TLJ22" s="662"/>
      <c r="TLK22" s="662"/>
      <c r="TLL22" s="662"/>
      <c r="TLM22" s="662"/>
      <c r="TLN22" s="662"/>
      <c r="TLO22" s="662"/>
      <c r="TLP22" s="662"/>
      <c r="TLQ22" s="662"/>
      <c r="TLR22" s="662"/>
      <c r="TLS22" s="662"/>
      <c r="TLT22" s="662"/>
      <c r="TLU22" s="662"/>
      <c r="TLV22" s="662"/>
      <c r="TLW22" s="662"/>
      <c r="TLX22" s="662"/>
      <c r="TLY22" s="662"/>
      <c r="TLZ22" s="662"/>
      <c r="TMA22" s="662"/>
      <c r="TMB22" s="662"/>
      <c r="TMC22" s="662"/>
      <c r="TMD22" s="662"/>
      <c r="TME22" s="662"/>
      <c r="TMF22" s="662"/>
      <c r="TMG22" s="662"/>
      <c r="TMH22" s="662"/>
      <c r="TMI22" s="662"/>
      <c r="TMJ22" s="662"/>
      <c r="TMK22" s="662"/>
      <c r="TML22" s="662"/>
      <c r="TMM22" s="662"/>
      <c r="TMN22" s="662"/>
      <c r="TMO22" s="662"/>
      <c r="TMP22" s="662"/>
      <c r="TMQ22" s="662"/>
      <c r="TMR22" s="662"/>
      <c r="TMS22" s="662"/>
      <c r="TMT22" s="662"/>
      <c r="TMU22" s="662"/>
      <c r="TMV22" s="662"/>
      <c r="TMW22" s="662"/>
      <c r="TMX22" s="662"/>
      <c r="TMY22" s="662"/>
      <c r="TMZ22" s="662"/>
      <c r="TNA22" s="662"/>
      <c r="TNB22" s="662"/>
      <c r="TNC22" s="662"/>
      <c r="TND22" s="662"/>
      <c r="TNE22" s="662"/>
      <c r="TNF22" s="662"/>
      <c r="TNG22" s="662"/>
      <c r="TNH22" s="662"/>
      <c r="TNI22" s="662"/>
      <c r="TNJ22" s="662"/>
      <c r="TNK22" s="662"/>
      <c r="TNL22" s="662"/>
      <c r="TNM22" s="662"/>
      <c r="TNN22" s="662"/>
      <c r="TNO22" s="662"/>
      <c r="TNP22" s="662"/>
      <c r="TNQ22" s="662"/>
      <c r="TNR22" s="662"/>
      <c r="TNS22" s="662"/>
      <c r="TNT22" s="662"/>
      <c r="TNU22" s="662"/>
      <c r="TNV22" s="662"/>
      <c r="TNW22" s="662"/>
      <c r="TNX22" s="662"/>
      <c r="TNY22" s="662"/>
      <c r="TNZ22" s="662"/>
      <c r="TOA22" s="662"/>
      <c r="TOB22" s="662"/>
      <c r="TOC22" s="662"/>
      <c r="TOD22" s="662"/>
      <c r="TOE22" s="662"/>
      <c r="TOF22" s="662"/>
      <c r="TOG22" s="662"/>
      <c r="TOH22" s="662"/>
      <c r="TOI22" s="662"/>
      <c r="TOJ22" s="662"/>
      <c r="TOK22" s="662"/>
      <c r="TOL22" s="662"/>
      <c r="TOM22" s="662"/>
      <c r="TON22" s="662"/>
      <c r="TOO22" s="662"/>
      <c r="TOP22" s="662"/>
      <c r="TOQ22" s="662"/>
      <c r="TOR22" s="662"/>
      <c r="TOS22" s="662"/>
      <c r="TOT22" s="662"/>
      <c r="TOU22" s="662"/>
      <c r="TOV22" s="662"/>
      <c r="TOW22" s="662"/>
      <c r="TOX22" s="662"/>
      <c r="TOY22" s="662"/>
      <c r="TOZ22" s="662"/>
      <c r="TPA22" s="662"/>
      <c r="TPB22" s="662"/>
      <c r="TPC22" s="662"/>
      <c r="TPD22" s="662"/>
      <c r="TPE22" s="662"/>
      <c r="TPF22" s="662"/>
      <c r="TPG22" s="662"/>
      <c r="TPH22" s="662"/>
      <c r="TPI22" s="662"/>
      <c r="TPJ22" s="662"/>
      <c r="TPK22" s="662"/>
      <c r="TPL22" s="662"/>
      <c r="TPM22" s="662"/>
      <c r="TPN22" s="662"/>
      <c r="TPO22" s="662"/>
      <c r="TPP22" s="662"/>
      <c r="TPQ22" s="662"/>
      <c r="TPR22" s="662"/>
      <c r="TPS22" s="662"/>
      <c r="TPT22" s="662"/>
      <c r="TPU22" s="662"/>
      <c r="TPV22" s="662"/>
      <c r="TPW22" s="662"/>
      <c r="TPX22" s="662"/>
      <c r="TPY22" s="662"/>
      <c r="TPZ22" s="662"/>
      <c r="TQA22" s="662"/>
      <c r="TQB22" s="662"/>
      <c r="TQC22" s="662"/>
      <c r="TQD22" s="662"/>
      <c r="TQE22" s="662"/>
      <c r="TQF22" s="662"/>
      <c r="TQG22" s="662"/>
      <c r="TQH22" s="662"/>
      <c r="TQI22" s="662"/>
      <c r="TQJ22" s="662"/>
      <c r="TQK22" s="662"/>
      <c r="TQL22" s="662"/>
      <c r="TQM22" s="662"/>
      <c r="TQN22" s="662"/>
      <c r="TQO22" s="662"/>
      <c r="TQP22" s="662"/>
      <c r="TQQ22" s="662"/>
      <c r="TQR22" s="662"/>
      <c r="TQS22" s="662"/>
      <c r="TQT22" s="662"/>
      <c r="TQU22" s="662"/>
      <c r="TQV22" s="662"/>
      <c r="TQW22" s="662"/>
      <c r="TQX22" s="662"/>
      <c r="TQY22" s="662"/>
      <c r="TQZ22" s="662"/>
      <c r="TRA22" s="662"/>
      <c r="TRB22" s="662"/>
      <c r="TRC22" s="662"/>
      <c r="TRD22" s="662"/>
      <c r="TRE22" s="662"/>
      <c r="TRF22" s="662"/>
      <c r="TRG22" s="662"/>
      <c r="TRH22" s="662"/>
      <c r="TRI22" s="662"/>
      <c r="TRJ22" s="662"/>
      <c r="TRK22" s="662"/>
      <c r="TRL22" s="662"/>
      <c r="TRM22" s="662"/>
      <c r="TRN22" s="662"/>
      <c r="TRO22" s="662"/>
      <c r="TRP22" s="662"/>
      <c r="TRQ22" s="662"/>
      <c r="TRR22" s="662"/>
      <c r="TRS22" s="662"/>
      <c r="TRT22" s="662"/>
      <c r="TRU22" s="662"/>
      <c r="TRV22" s="662"/>
      <c r="TRW22" s="662"/>
      <c r="TRX22" s="662"/>
      <c r="TRY22" s="662"/>
      <c r="TRZ22" s="662"/>
      <c r="TSA22" s="662"/>
      <c r="TSB22" s="662"/>
      <c r="TSC22" s="662"/>
      <c r="TSD22" s="662"/>
      <c r="TSE22" s="662"/>
      <c r="TSF22" s="662"/>
      <c r="TSG22" s="662"/>
      <c r="TSH22" s="662"/>
      <c r="TSI22" s="662"/>
      <c r="TSJ22" s="662"/>
      <c r="TSK22" s="662"/>
      <c r="TSL22" s="662"/>
      <c r="TSM22" s="662"/>
      <c r="TSN22" s="662"/>
      <c r="TSO22" s="662"/>
      <c r="TSP22" s="662"/>
      <c r="TSQ22" s="662"/>
      <c r="TSR22" s="662"/>
      <c r="TSS22" s="662"/>
      <c r="TST22" s="662"/>
      <c r="TSU22" s="662"/>
      <c r="TSV22" s="662"/>
      <c r="TSW22" s="662"/>
      <c r="TSX22" s="662"/>
      <c r="TSY22" s="662"/>
      <c r="TSZ22" s="662"/>
      <c r="TTA22" s="662"/>
      <c r="TTB22" s="662"/>
      <c r="TTC22" s="662"/>
      <c r="TTD22" s="662"/>
      <c r="TTE22" s="662"/>
      <c r="TTF22" s="662"/>
      <c r="TTG22" s="662"/>
      <c r="TTH22" s="662"/>
      <c r="TTI22" s="662"/>
      <c r="TTJ22" s="662"/>
      <c r="TTK22" s="662"/>
      <c r="TTL22" s="662"/>
      <c r="TTM22" s="662"/>
      <c r="TTN22" s="662"/>
      <c r="TTO22" s="662"/>
      <c r="TTP22" s="662"/>
      <c r="TTQ22" s="662"/>
      <c r="TTR22" s="662"/>
      <c r="TTS22" s="662"/>
      <c r="TTT22" s="662"/>
      <c r="TTU22" s="662"/>
      <c r="TTV22" s="662"/>
      <c r="TTW22" s="662"/>
      <c r="TTX22" s="662"/>
      <c r="TTY22" s="662"/>
      <c r="TTZ22" s="662"/>
      <c r="TUA22" s="662"/>
      <c r="TUB22" s="662"/>
      <c r="TUC22" s="662"/>
      <c r="TUD22" s="662"/>
      <c r="TUE22" s="662"/>
      <c r="TUF22" s="662"/>
      <c r="TUG22" s="662"/>
      <c r="TUH22" s="662"/>
      <c r="TUI22" s="662"/>
      <c r="TUJ22" s="662"/>
      <c r="TUK22" s="662"/>
      <c r="TUL22" s="662"/>
      <c r="TUM22" s="662"/>
      <c r="TUN22" s="662"/>
      <c r="TUO22" s="662"/>
      <c r="TUP22" s="662"/>
      <c r="TUQ22" s="662"/>
      <c r="TUR22" s="662"/>
      <c r="TUS22" s="662"/>
      <c r="TUT22" s="662"/>
      <c r="TUU22" s="662"/>
      <c r="TUV22" s="662"/>
      <c r="TUW22" s="662"/>
      <c r="TUX22" s="662"/>
      <c r="TUY22" s="662"/>
      <c r="TUZ22" s="662"/>
      <c r="TVA22" s="662"/>
      <c r="TVB22" s="662"/>
      <c r="TVC22" s="662"/>
      <c r="TVD22" s="662"/>
      <c r="TVE22" s="662"/>
      <c r="TVF22" s="662"/>
      <c r="TVG22" s="662"/>
      <c r="TVH22" s="662"/>
      <c r="TVI22" s="662"/>
      <c r="TVJ22" s="662"/>
      <c r="TVK22" s="662"/>
      <c r="TVL22" s="662"/>
      <c r="TVM22" s="662"/>
      <c r="TVN22" s="662"/>
      <c r="TVO22" s="662"/>
      <c r="TVP22" s="662"/>
      <c r="TVQ22" s="662"/>
      <c r="TVR22" s="662"/>
      <c r="TVS22" s="662"/>
      <c r="TVT22" s="662"/>
      <c r="TVU22" s="662"/>
      <c r="TVV22" s="662"/>
      <c r="TVW22" s="662"/>
      <c r="TVX22" s="662"/>
      <c r="TVY22" s="662"/>
      <c r="TVZ22" s="662"/>
      <c r="TWA22" s="662"/>
      <c r="TWB22" s="662"/>
      <c r="TWC22" s="662"/>
      <c r="TWD22" s="662"/>
      <c r="TWE22" s="662"/>
      <c r="TWF22" s="662"/>
      <c r="TWG22" s="662"/>
      <c r="TWH22" s="662"/>
      <c r="TWI22" s="662"/>
      <c r="TWJ22" s="662"/>
      <c r="TWK22" s="662"/>
      <c r="TWL22" s="662"/>
      <c r="TWM22" s="662"/>
      <c r="TWN22" s="662"/>
      <c r="TWO22" s="662"/>
      <c r="TWP22" s="662"/>
      <c r="TWQ22" s="662"/>
      <c r="TWR22" s="662"/>
      <c r="TWS22" s="662"/>
      <c r="TWT22" s="662"/>
      <c r="TWU22" s="662"/>
      <c r="TWV22" s="662"/>
      <c r="TWW22" s="662"/>
      <c r="TWX22" s="662"/>
      <c r="TWY22" s="662"/>
      <c r="TWZ22" s="662"/>
      <c r="TXA22" s="662"/>
      <c r="TXB22" s="662"/>
      <c r="TXC22" s="662"/>
      <c r="TXD22" s="662"/>
      <c r="TXE22" s="662"/>
      <c r="TXF22" s="662"/>
      <c r="TXG22" s="662"/>
      <c r="TXH22" s="662"/>
      <c r="TXI22" s="662"/>
      <c r="TXJ22" s="662"/>
      <c r="TXK22" s="662"/>
      <c r="TXL22" s="662"/>
      <c r="TXM22" s="662"/>
      <c r="TXN22" s="662"/>
      <c r="TXO22" s="662"/>
      <c r="TXP22" s="662"/>
      <c r="TXQ22" s="662"/>
      <c r="TXR22" s="662"/>
      <c r="TXS22" s="662"/>
      <c r="TXT22" s="662"/>
      <c r="TXU22" s="662"/>
      <c r="TXV22" s="662"/>
      <c r="TXW22" s="662"/>
      <c r="TXX22" s="662"/>
      <c r="TXY22" s="662"/>
      <c r="TXZ22" s="662"/>
      <c r="TYA22" s="662"/>
      <c r="TYB22" s="662"/>
      <c r="TYC22" s="662"/>
      <c r="TYD22" s="662"/>
      <c r="TYE22" s="662"/>
      <c r="TYF22" s="662"/>
      <c r="TYG22" s="662"/>
      <c r="TYH22" s="662"/>
      <c r="TYI22" s="662"/>
      <c r="TYJ22" s="662"/>
      <c r="TYK22" s="662"/>
      <c r="TYL22" s="662"/>
      <c r="TYM22" s="662"/>
      <c r="TYN22" s="662"/>
      <c r="TYO22" s="662"/>
      <c r="TYP22" s="662"/>
      <c r="TYQ22" s="662"/>
      <c r="TYR22" s="662"/>
      <c r="TYS22" s="662"/>
      <c r="TYT22" s="662"/>
      <c r="TYU22" s="662"/>
      <c r="TYV22" s="662"/>
      <c r="TYW22" s="662"/>
      <c r="TYX22" s="662"/>
      <c r="TYY22" s="662"/>
      <c r="TYZ22" s="662"/>
      <c r="TZA22" s="662"/>
      <c r="TZB22" s="662"/>
      <c r="TZC22" s="662"/>
      <c r="TZD22" s="662"/>
      <c r="TZE22" s="662"/>
      <c r="TZF22" s="662"/>
      <c r="TZG22" s="662"/>
      <c r="TZH22" s="662"/>
      <c r="TZI22" s="662"/>
      <c r="TZJ22" s="662"/>
      <c r="TZK22" s="662"/>
      <c r="TZL22" s="662"/>
      <c r="TZM22" s="662"/>
      <c r="TZN22" s="662"/>
      <c r="TZO22" s="662"/>
      <c r="TZP22" s="662"/>
      <c r="TZQ22" s="662"/>
      <c r="TZR22" s="662"/>
      <c r="TZS22" s="662"/>
      <c r="TZT22" s="662"/>
      <c r="TZU22" s="662"/>
      <c r="TZV22" s="662"/>
      <c r="TZW22" s="662"/>
      <c r="TZX22" s="662"/>
      <c r="TZY22" s="662"/>
      <c r="TZZ22" s="662"/>
      <c r="UAA22" s="662"/>
      <c r="UAB22" s="662"/>
      <c r="UAC22" s="662"/>
      <c r="UAD22" s="662"/>
      <c r="UAE22" s="662"/>
      <c r="UAF22" s="662"/>
      <c r="UAG22" s="662"/>
      <c r="UAH22" s="662"/>
      <c r="UAI22" s="662"/>
      <c r="UAJ22" s="662"/>
      <c r="UAK22" s="662"/>
      <c r="UAL22" s="662"/>
      <c r="UAM22" s="662"/>
      <c r="UAN22" s="662"/>
      <c r="UAO22" s="662"/>
      <c r="UAP22" s="662"/>
      <c r="UAQ22" s="662"/>
      <c r="UAR22" s="662"/>
      <c r="UAS22" s="662"/>
      <c r="UAT22" s="662"/>
      <c r="UAU22" s="662"/>
      <c r="UAV22" s="662"/>
      <c r="UAW22" s="662"/>
      <c r="UAX22" s="662"/>
      <c r="UAY22" s="662"/>
      <c r="UAZ22" s="662"/>
      <c r="UBA22" s="662"/>
      <c r="UBB22" s="662"/>
      <c r="UBC22" s="662"/>
      <c r="UBD22" s="662"/>
      <c r="UBE22" s="662"/>
      <c r="UBF22" s="662"/>
      <c r="UBG22" s="662"/>
      <c r="UBH22" s="662"/>
      <c r="UBI22" s="662"/>
      <c r="UBJ22" s="662"/>
      <c r="UBK22" s="662"/>
      <c r="UBL22" s="662"/>
      <c r="UBM22" s="662"/>
      <c r="UBN22" s="662"/>
      <c r="UBO22" s="662"/>
      <c r="UBP22" s="662"/>
      <c r="UBQ22" s="662"/>
      <c r="UBR22" s="662"/>
      <c r="UBS22" s="662"/>
      <c r="UBT22" s="662"/>
      <c r="UBU22" s="662"/>
      <c r="UBV22" s="662"/>
      <c r="UBW22" s="662"/>
      <c r="UBX22" s="662"/>
      <c r="UBY22" s="662"/>
      <c r="UBZ22" s="662"/>
      <c r="UCA22" s="662"/>
      <c r="UCB22" s="662"/>
      <c r="UCC22" s="662"/>
      <c r="UCD22" s="662"/>
      <c r="UCE22" s="662"/>
      <c r="UCF22" s="662"/>
      <c r="UCG22" s="662"/>
      <c r="UCH22" s="662"/>
      <c r="UCI22" s="662"/>
      <c r="UCJ22" s="662"/>
      <c r="UCK22" s="662"/>
      <c r="UCL22" s="662"/>
      <c r="UCM22" s="662"/>
      <c r="UCN22" s="662"/>
      <c r="UCO22" s="662"/>
      <c r="UCP22" s="662"/>
      <c r="UCQ22" s="662"/>
      <c r="UCR22" s="662"/>
      <c r="UCS22" s="662"/>
      <c r="UCT22" s="662"/>
      <c r="UCU22" s="662"/>
      <c r="UCV22" s="662"/>
      <c r="UCW22" s="662"/>
      <c r="UCX22" s="662"/>
      <c r="UCY22" s="662"/>
      <c r="UCZ22" s="662"/>
      <c r="UDA22" s="662"/>
      <c r="UDB22" s="662"/>
      <c r="UDC22" s="662"/>
      <c r="UDD22" s="662"/>
      <c r="UDE22" s="662"/>
      <c r="UDF22" s="662"/>
      <c r="UDG22" s="662"/>
      <c r="UDH22" s="662"/>
      <c r="UDI22" s="662"/>
      <c r="UDJ22" s="662"/>
      <c r="UDK22" s="662"/>
      <c r="UDL22" s="662"/>
      <c r="UDM22" s="662"/>
      <c r="UDN22" s="662"/>
      <c r="UDO22" s="662"/>
      <c r="UDP22" s="662"/>
      <c r="UDQ22" s="662"/>
      <c r="UDR22" s="662"/>
      <c r="UDS22" s="662"/>
      <c r="UDT22" s="662"/>
      <c r="UDU22" s="662"/>
      <c r="UDV22" s="662"/>
      <c r="UDW22" s="662"/>
      <c r="UDX22" s="662"/>
      <c r="UDY22" s="662"/>
      <c r="UDZ22" s="662"/>
      <c r="UEA22" s="662"/>
      <c r="UEB22" s="662"/>
      <c r="UEC22" s="662"/>
      <c r="UED22" s="662"/>
      <c r="UEE22" s="662"/>
      <c r="UEF22" s="662"/>
      <c r="UEG22" s="662"/>
      <c r="UEH22" s="662"/>
      <c r="UEI22" s="662"/>
      <c r="UEJ22" s="662"/>
      <c r="UEK22" s="662"/>
      <c r="UEL22" s="662"/>
      <c r="UEM22" s="662"/>
      <c r="UEN22" s="662"/>
      <c r="UEO22" s="662"/>
      <c r="UEP22" s="662"/>
      <c r="UEQ22" s="662"/>
      <c r="UER22" s="662"/>
      <c r="UES22" s="662"/>
      <c r="UET22" s="662"/>
      <c r="UEU22" s="662"/>
      <c r="UEV22" s="662"/>
      <c r="UEW22" s="662"/>
      <c r="UEX22" s="662"/>
      <c r="UEY22" s="662"/>
      <c r="UEZ22" s="662"/>
      <c r="UFA22" s="662"/>
      <c r="UFB22" s="662"/>
      <c r="UFC22" s="662"/>
      <c r="UFD22" s="662"/>
      <c r="UFE22" s="662"/>
      <c r="UFF22" s="662"/>
      <c r="UFG22" s="662"/>
      <c r="UFH22" s="662"/>
      <c r="UFI22" s="662"/>
      <c r="UFJ22" s="662"/>
      <c r="UFK22" s="662"/>
      <c r="UFL22" s="662"/>
      <c r="UFM22" s="662"/>
      <c r="UFN22" s="662"/>
      <c r="UFO22" s="662"/>
      <c r="UFP22" s="662"/>
      <c r="UFQ22" s="662"/>
      <c r="UFR22" s="662"/>
      <c r="UFS22" s="662"/>
      <c r="UFT22" s="662"/>
      <c r="UFU22" s="662"/>
      <c r="UFV22" s="662"/>
      <c r="UFW22" s="662"/>
      <c r="UFX22" s="662"/>
      <c r="UFY22" s="662"/>
      <c r="UFZ22" s="662"/>
      <c r="UGA22" s="662"/>
      <c r="UGB22" s="662"/>
      <c r="UGC22" s="662"/>
      <c r="UGD22" s="662"/>
      <c r="UGE22" s="662"/>
      <c r="UGF22" s="662"/>
      <c r="UGG22" s="662"/>
      <c r="UGH22" s="662"/>
      <c r="UGI22" s="662"/>
      <c r="UGJ22" s="662"/>
      <c r="UGK22" s="662"/>
      <c r="UGL22" s="662"/>
      <c r="UGM22" s="662"/>
      <c r="UGN22" s="662"/>
      <c r="UGO22" s="662"/>
      <c r="UGP22" s="662"/>
      <c r="UGQ22" s="662"/>
      <c r="UGR22" s="662"/>
      <c r="UGS22" s="662"/>
      <c r="UGT22" s="662"/>
      <c r="UGU22" s="662"/>
      <c r="UGV22" s="662"/>
      <c r="UGW22" s="662"/>
      <c r="UGX22" s="662"/>
      <c r="UGY22" s="662"/>
      <c r="UGZ22" s="662"/>
      <c r="UHA22" s="662"/>
      <c r="UHB22" s="662"/>
      <c r="UHC22" s="662"/>
      <c r="UHD22" s="662"/>
      <c r="UHE22" s="662"/>
      <c r="UHF22" s="662"/>
      <c r="UHG22" s="662"/>
      <c r="UHH22" s="662"/>
      <c r="UHI22" s="662"/>
      <c r="UHJ22" s="662"/>
      <c r="UHK22" s="662"/>
      <c r="UHL22" s="662"/>
      <c r="UHM22" s="662"/>
      <c r="UHN22" s="662"/>
      <c r="UHO22" s="662"/>
      <c r="UHP22" s="662"/>
      <c r="UHQ22" s="662"/>
      <c r="UHR22" s="662"/>
      <c r="UHS22" s="662"/>
      <c r="UHT22" s="662"/>
      <c r="UHU22" s="662"/>
      <c r="UHV22" s="662"/>
      <c r="UHW22" s="662"/>
      <c r="UHX22" s="662"/>
      <c r="UHY22" s="662"/>
      <c r="UHZ22" s="662"/>
      <c r="UIA22" s="662"/>
      <c r="UIB22" s="662"/>
      <c r="UIC22" s="662"/>
      <c r="UID22" s="662"/>
      <c r="UIE22" s="662"/>
      <c r="UIF22" s="662"/>
      <c r="UIG22" s="662"/>
      <c r="UIH22" s="662"/>
      <c r="UII22" s="662"/>
      <c r="UIJ22" s="662"/>
      <c r="UIK22" s="662"/>
      <c r="UIL22" s="662"/>
      <c r="UIM22" s="662"/>
      <c r="UIN22" s="662"/>
      <c r="UIO22" s="662"/>
      <c r="UIP22" s="662"/>
      <c r="UIQ22" s="662"/>
      <c r="UIR22" s="662"/>
      <c r="UIS22" s="662"/>
      <c r="UIT22" s="662"/>
      <c r="UIU22" s="662"/>
      <c r="UIV22" s="662"/>
      <c r="UIW22" s="662"/>
      <c r="UIX22" s="662"/>
      <c r="UIY22" s="662"/>
      <c r="UIZ22" s="662"/>
      <c r="UJA22" s="662"/>
      <c r="UJB22" s="662"/>
      <c r="UJC22" s="662"/>
      <c r="UJD22" s="662"/>
      <c r="UJE22" s="662"/>
      <c r="UJF22" s="662"/>
      <c r="UJG22" s="662"/>
      <c r="UJH22" s="662"/>
      <c r="UJI22" s="662"/>
      <c r="UJJ22" s="662"/>
      <c r="UJK22" s="662"/>
      <c r="UJL22" s="662"/>
      <c r="UJM22" s="662"/>
      <c r="UJN22" s="662"/>
      <c r="UJO22" s="662"/>
      <c r="UJP22" s="662"/>
      <c r="UJQ22" s="662"/>
      <c r="UJR22" s="662"/>
      <c r="UJS22" s="662"/>
      <c r="UJT22" s="662"/>
      <c r="UJU22" s="662"/>
      <c r="UJV22" s="662"/>
      <c r="UJW22" s="662"/>
      <c r="UJX22" s="662"/>
      <c r="UJY22" s="662"/>
      <c r="UJZ22" s="662"/>
      <c r="UKA22" s="662"/>
      <c r="UKB22" s="662"/>
      <c r="UKC22" s="662"/>
      <c r="UKD22" s="662"/>
      <c r="UKE22" s="662"/>
      <c r="UKF22" s="662"/>
      <c r="UKG22" s="662"/>
      <c r="UKH22" s="662"/>
      <c r="UKI22" s="662"/>
      <c r="UKJ22" s="662"/>
      <c r="UKK22" s="662"/>
      <c r="UKL22" s="662"/>
      <c r="UKM22" s="662"/>
      <c r="UKN22" s="662"/>
      <c r="UKO22" s="662"/>
      <c r="UKP22" s="662"/>
      <c r="UKQ22" s="662"/>
      <c r="UKR22" s="662"/>
      <c r="UKS22" s="662"/>
      <c r="UKT22" s="662"/>
      <c r="UKU22" s="662"/>
      <c r="UKV22" s="662"/>
      <c r="UKW22" s="662"/>
      <c r="UKX22" s="662"/>
      <c r="UKY22" s="662"/>
      <c r="UKZ22" s="662"/>
      <c r="ULA22" s="662"/>
      <c r="ULB22" s="662"/>
      <c r="ULC22" s="662"/>
      <c r="ULD22" s="662"/>
      <c r="ULE22" s="662"/>
      <c r="ULF22" s="662"/>
      <c r="ULG22" s="662"/>
      <c r="ULH22" s="662"/>
      <c r="ULI22" s="662"/>
      <c r="ULJ22" s="662"/>
      <c r="ULK22" s="662"/>
      <c r="ULL22" s="662"/>
      <c r="ULM22" s="662"/>
      <c r="ULN22" s="662"/>
      <c r="ULO22" s="662"/>
      <c r="ULP22" s="662"/>
      <c r="ULQ22" s="662"/>
      <c r="ULR22" s="662"/>
      <c r="ULS22" s="662"/>
      <c r="ULT22" s="662"/>
      <c r="ULU22" s="662"/>
      <c r="ULV22" s="662"/>
      <c r="ULW22" s="662"/>
      <c r="ULX22" s="662"/>
      <c r="ULY22" s="662"/>
      <c r="ULZ22" s="662"/>
      <c r="UMA22" s="662"/>
      <c r="UMB22" s="662"/>
      <c r="UMC22" s="662"/>
      <c r="UMD22" s="662"/>
      <c r="UME22" s="662"/>
      <c r="UMF22" s="662"/>
      <c r="UMG22" s="662"/>
      <c r="UMH22" s="662"/>
      <c r="UMI22" s="662"/>
      <c r="UMJ22" s="662"/>
      <c r="UMK22" s="662"/>
      <c r="UML22" s="662"/>
      <c r="UMM22" s="662"/>
      <c r="UMN22" s="662"/>
      <c r="UMO22" s="662"/>
      <c r="UMP22" s="662"/>
      <c r="UMQ22" s="662"/>
      <c r="UMR22" s="662"/>
      <c r="UMS22" s="662"/>
      <c r="UMT22" s="662"/>
      <c r="UMU22" s="662"/>
      <c r="UMV22" s="662"/>
      <c r="UMW22" s="662"/>
      <c r="UMX22" s="662"/>
      <c r="UMY22" s="662"/>
      <c r="UMZ22" s="662"/>
      <c r="UNA22" s="662"/>
      <c r="UNB22" s="662"/>
      <c r="UNC22" s="662"/>
      <c r="UND22" s="662"/>
      <c r="UNE22" s="662"/>
      <c r="UNF22" s="662"/>
      <c r="UNG22" s="662"/>
      <c r="UNH22" s="662"/>
      <c r="UNI22" s="662"/>
      <c r="UNJ22" s="662"/>
      <c r="UNK22" s="662"/>
      <c r="UNL22" s="662"/>
      <c r="UNM22" s="662"/>
      <c r="UNN22" s="662"/>
      <c r="UNO22" s="662"/>
      <c r="UNP22" s="662"/>
      <c r="UNQ22" s="662"/>
      <c r="UNR22" s="662"/>
      <c r="UNS22" s="662"/>
      <c r="UNT22" s="662"/>
      <c r="UNU22" s="662"/>
      <c r="UNV22" s="662"/>
      <c r="UNW22" s="662"/>
      <c r="UNX22" s="662"/>
      <c r="UNY22" s="662"/>
      <c r="UNZ22" s="662"/>
      <c r="UOA22" s="662"/>
      <c r="UOB22" s="662"/>
      <c r="UOC22" s="662"/>
      <c r="UOD22" s="662"/>
      <c r="UOE22" s="662"/>
      <c r="UOF22" s="662"/>
      <c r="UOG22" s="662"/>
      <c r="UOH22" s="662"/>
      <c r="UOI22" s="662"/>
      <c r="UOJ22" s="662"/>
      <c r="UOK22" s="662"/>
      <c r="UOL22" s="662"/>
      <c r="UOM22" s="662"/>
      <c r="UON22" s="662"/>
      <c r="UOO22" s="662"/>
      <c r="UOP22" s="662"/>
      <c r="UOQ22" s="662"/>
      <c r="UOR22" s="662"/>
      <c r="UOS22" s="662"/>
      <c r="UOT22" s="662"/>
      <c r="UOU22" s="662"/>
      <c r="UOV22" s="662"/>
      <c r="UOW22" s="662"/>
      <c r="UOX22" s="662"/>
      <c r="UOY22" s="662"/>
      <c r="UOZ22" s="662"/>
      <c r="UPA22" s="662"/>
      <c r="UPB22" s="662"/>
      <c r="UPC22" s="662"/>
      <c r="UPD22" s="662"/>
      <c r="UPE22" s="662"/>
      <c r="UPF22" s="662"/>
      <c r="UPG22" s="662"/>
      <c r="UPH22" s="662"/>
      <c r="UPI22" s="662"/>
      <c r="UPJ22" s="662"/>
      <c r="UPK22" s="662"/>
      <c r="UPL22" s="662"/>
      <c r="UPM22" s="662"/>
      <c r="UPN22" s="662"/>
      <c r="UPO22" s="662"/>
      <c r="UPP22" s="662"/>
      <c r="UPQ22" s="662"/>
      <c r="UPR22" s="662"/>
      <c r="UPS22" s="662"/>
      <c r="UPT22" s="662"/>
      <c r="UPU22" s="662"/>
      <c r="UPV22" s="662"/>
      <c r="UPW22" s="662"/>
      <c r="UPX22" s="662"/>
      <c r="UPY22" s="662"/>
      <c r="UPZ22" s="662"/>
      <c r="UQA22" s="662"/>
      <c r="UQB22" s="662"/>
      <c r="UQC22" s="662"/>
      <c r="UQD22" s="662"/>
      <c r="UQE22" s="662"/>
      <c r="UQF22" s="662"/>
      <c r="UQG22" s="662"/>
      <c r="UQH22" s="662"/>
      <c r="UQI22" s="662"/>
      <c r="UQJ22" s="662"/>
      <c r="UQK22" s="662"/>
      <c r="UQL22" s="662"/>
      <c r="UQM22" s="662"/>
      <c r="UQN22" s="662"/>
      <c r="UQO22" s="662"/>
      <c r="UQP22" s="662"/>
      <c r="UQQ22" s="662"/>
      <c r="UQR22" s="662"/>
      <c r="UQS22" s="662"/>
      <c r="UQT22" s="662"/>
      <c r="UQU22" s="662"/>
      <c r="UQV22" s="662"/>
      <c r="UQW22" s="662"/>
      <c r="UQX22" s="662"/>
      <c r="UQY22" s="662"/>
      <c r="UQZ22" s="662"/>
      <c r="URA22" s="662"/>
      <c r="URB22" s="662"/>
      <c r="URC22" s="662"/>
      <c r="URD22" s="662"/>
      <c r="URE22" s="662"/>
      <c r="URF22" s="662"/>
      <c r="URG22" s="662"/>
      <c r="URH22" s="662"/>
      <c r="URI22" s="662"/>
      <c r="URJ22" s="662"/>
      <c r="URK22" s="662"/>
      <c r="URL22" s="662"/>
      <c r="URM22" s="662"/>
      <c r="URN22" s="662"/>
      <c r="URO22" s="662"/>
      <c r="URP22" s="662"/>
      <c r="URQ22" s="662"/>
      <c r="URR22" s="662"/>
      <c r="URS22" s="662"/>
      <c r="URT22" s="662"/>
      <c r="URU22" s="662"/>
      <c r="URV22" s="662"/>
      <c r="URW22" s="662"/>
      <c r="URX22" s="662"/>
      <c r="URY22" s="662"/>
      <c r="URZ22" s="662"/>
      <c r="USA22" s="662"/>
      <c r="USB22" s="662"/>
      <c r="USC22" s="662"/>
      <c r="USD22" s="662"/>
      <c r="USE22" s="662"/>
      <c r="USF22" s="662"/>
      <c r="USG22" s="662"/>
      <c r="USH22" s="662"/>
      <c r="USI22" s="662"/>
      <c r="USJ22" s="662"/>
      <c r="USK22" s="662"/>
      <c r="USL22" s="662"/>
      <c r="USM22" s="662"/>
      <c r="USN22" s="662"/>
      <c r="USO22" s="662"/>
      <c r="USP22" s="662"/>
      <c r="USQ22" s="662"/>
      <c r="USR22" s="662"/>
      <c r="USS22" s="662"/>
      <c r="UST22" s="662"/>
      <c r="USU22" s="662"/>
      <c r="USV22" s="662"/>
      <c r="USW22" s="662"/>
      <c r="USX22" s="662"/>
      <c r="USY22" s="662"/>
      <c r="USZ22" s="662"/>
      <c r="UTA22" s="662"/>
      <c r="UTB22" s="662"/>
      <c r="UTC22" s="662"/>
      <c r="UTD22" s="662"/>
      <c r="UTE22" s="662"/>
      <c r="UTF22" s="662"/>
      <c r="UTG22" s="662"/>
      <c r="UTH22" s="662"/>
      <c r="UTI22" s="662"/>
      <c r="UTJ22" s="662"/>
      <c r="UTK22" s="662"/>
      <c r="UTL22" s="662"/>
      <c r="UTM22" s="662"/>
      <c r="UTN22" s="662"/>
      <c r="UTO22" s="662"/>
      <c r="UTP22" s="662"/>
      <c r="UTQ22" s="662"/>
      <c r="UTR22" s="662"/>
      <c r="UTS22" s="662"/>
      <c r="UTT22" s="662"/>
      <c r="UTU22" s="662"/>
      <c r="UTV22" s="662"/>
      <c r="UTW22" s="662"/>
      <c r="UTX22" s="662"/>
      <c r="UTY22" s="662"/>
      <c r="UTZ22" s="662"/>
      <c r="UUA22" s="662"/>
      <c r="UUB22" s="662"/>
      <c r="UUC22" s="662"/>
      <c r="UUD22" s="662"/>
      <c r="UUE22" s="662"/>
      <c r="UUF22" s="662"/>
      <c r="UUG22" s="662"/>
      <c r="UUH22" s="662"/>
      <c r="UUI22" s="662"/>
      <c r="UUJ22" s="662"/>
      <c r="UUK22" s="662"/>
      <c r="UUL22" s="662"/>
      <c r="UUM22" s="662"/>
      <c r="UUN22" s="662"/>
      <c r="UUO22" s="662"/>
      <c r="UUP22" s="662"/>
      <c r="UUQ22" s="662"/>
      <c r="UUR22" s="662"/>
      <c r="UUS22" s="662"/>
      <c r="UUT22" s="662"/>
      <c r="UUU22" s="662"/>
      <c r="UUV22" s="662"/>
      <c r="UUW22" s="662"/>
      <c r="UUX22" s="662"/>
      <c r="UUY22" s="662"/>
      <c r="UUZ22" s="662"/>
      <c r="UVA22" s="662"/>
      <c r="UVB22" s="662"/>
      <c r="UVC22" s="662"/>
      <c r="UVD22" s="662"/>
      <c r="UVE22" s="662"/>
      <c r="UVF22" s="662"/>
      <c r="UVG22" s="662"/>
      <c r="UVH22" s="662"/>
      <c r="UVI22" s="662"/>
      <c r="UVJ22" s="662"/>
      <c r="UVK22" s="662"/>
      <c r="UVL22" s="662"/>
      <c r="UVM22" s="662"/>
      <c r="UVN22" s="662"/>
      <c r="UVO22" s="662"/>
      <c r="UVP22" s="662"/>
      <c r="UVQ22" s="662"/>
      <c r="UVR22" s="662"/>
      <c r="UVS22" s="662"/>
      <c r="UVT22" s="662"/>
      <c r="UVU22" s="662"/>
      <c r="UVV22" s="662"/>
      <c r="UVW22" s="662"/>
      <c r="UVX22" s="662"/>
      <c r="UVY22" s="662"/>
      <c r="UVZ22" s="662"/>
      <c r="UWA22" s="662"/>
      <c r="UWB22" s="662"/>
      <c r="UWC22" s="662"/>
      <c r="UWD22" s="662"/>
      <c r="UWE22" s="662"/>
      <c r="UWF22" s="662"/>
      <c r="UWG22" s="662"/>
      <c r="UWH22" s="662"/>
      <c r="UWI22" s="662"/>
      <c r="UWJ22" s="662"/>
      <c r="UWK22" s="662"/>
      <c r="UWL22" s="662"/>
      <c r="UWM22" s="662"/>
      <c r="UWN22" s="662"/>
      <c r="UWO22" s="662"/>
      <c r="UWP22" s="662"/>
      <c r="UWQ22" s="662"/>
      <c r="UWR22" s="662"/>
      <c r="UWS22" s="662"/>
      <c r="UWT22" s="662"/>
      <c r="UWU22" s="662"/>
      <c r="UWV22" s="662"/>
      <c r="UWW22" s="662"/>
      <c r="UWX22" s="662"/>
      <c r="UWY22" s="662"/>
      <c r="UWZ22" s="662"/>
      <c r="UXA22" s="662"/>
      <c r="UXB22" s="662"/>
      <c r="UXC22" s="662"/>
      <c r="UXD22" s="662"/>
      <c r="UXE22" s="662"/>
      <c r="UXF22" s="662"/>
      <c r="UXG22" s="662"/>
      <c r="UXH22" s="662"/>
      <c r="UXI22" s="662"/>
      <c r="UXJ22" s="662"/>
      <c r="UXK22" s="662"/>
      <c r="UXL22" s="662"/>
      <c r="UXM22" s="662"/>
      <c r="UXN22" s="662"/>
      <c r="UXO22" s="662"/>
      <c r="UXP22" s="662"/>
      <c r="UXQ22" s="662"/>
      <c r="UXR22" s="662"/>
      <c r="UXS22" s="662"/>
      <c r="UXT22" s="662"/>
      <c r="UXU22" s="662"/>
      <c r="UXV22" s="662"/>
      <c r="UXW22" s="662"/>
      <c r="UXX22" s="662"/>
      <c r="UXY22" s="662"/>
      <c r="UXZ22" s="662"/>
      <c r="UYA22" s="662"/>
      <c r="UYB22" s="662"/>
      <c r="UYC22" s="662"/>
      <c r="UYD22" s="662"/>
      <c r="UYE22" s="662"/>
      <c r="UYF22" s="662"/>
      <c r="UYG22" s="662"/>
      <c r="UYH22" s="662"/>
      <c r="UYI22" s="662"/>
      <c r="UYJ22" s="662"/>
      <c r="UYK22" s="662"/>
      <c r="UYL22" s="662"/>
      <c r="UYM22" s="662"/>
      <c r="UYN22" s="662"/>
      <c r="UYO22" s="662"/>
      <c r="UYP22" s="662"/>
      <c r="UYQ22" s="662"/>
      <c r="UYR22" s="662"/>
      <c r="UYS22" s="662"/>
      <c r="UYT22" s="662"/>
      <c r="UYU22" s="662"/>
      <c r="UYV22" s="662"/>
      <c r="UYW22" s="662"/>
      <c r="UYX22" s="662"/>
      <c r="UYY22" s="662"/>
      <c r="UYZ22" s="662"/>
      <c r="UZA22" s="662"/>
      <c r="UZB22" s="662"/>
      <c r="UZC22" s="662"/>
      <c r="UZD22" s="662"/>
      <c r="UZE22" s="662"/>
      <c r="UZF22" s="662"/>
      <c r="UZG22" s="662"/>
      <c r="UZH22" s="662"/>
      <c r="UZI22" s="662"/>
      <c r="UZJ22" s="662"/>
      <c r="UZK22" s="662"/>
      <c r="UZL22" s="662"/>
      <c r="UZM22" s="662"/>
      <c r="UZN22" s="662"/>
      <c r="UZO22" s="662"/>
      <c r="UZP22" s="662"/>
      <c r="UZQ22" s="662"/>
      <c r="UZR22" s="662"/>
      <c r="UZS22" s="662"/>
      <c r="UZT22" s="662"/>
      <c r="UZU22" s="662"/>
      <c r="UZV22" s="662"/>
      <c r="UZW22" s="662"/>
      <c r="UZX22" s="662"/>
      <c r="UZY22" s="662"/>
      <c r="UZZ22" s="662"/>
      <c r="VAA22" s="662"/>
      <c r="VAB22" s="662"/>
      <c r="VAC22" s="662"/>
      <c r="VAD22" s="662"/>
      <c r="VAE22" s="662"/>
      <c r="VAF22" s="662"/>
      <c r="VAG22" s="662"/>
      <c r="VAH22" s="662"/>
      <c r="VAI22" s="662"/>
      <c r="VAJ22" s="662"/>
      <c r="VAK22" s="662"/>
      <c r="VAL22" s="662"/>
      <c r="VAM22" s="662"/>
      <c r="VAN22" s="662"/>
      <c r="VAO22" s="662"/>
      <c r="VAP22" s="662"/>
      <c r="VAQ22" s="662"/>
      <c r="VAR22" s="662"/>
      <c r="VAS22" s="662"/>
      <c r="VAT22" s="662"/>
      <c r="VAU22" s="662"/>
      <c r="VAV22" s="662"/>
      <c r="VAW22" s="662"/>
      <c r="VAX22" s="662"/>
      <c r="VAY22" s="662"/>
      <c r="VAZ22" s="662"/>
      <c r="VBA22" s="662"/>
      <c r="VBB22" s="662"/>
      <c r="VBC22" s="662"/>
      <c r="VBD22" s="662"/>
      <c r="VBE22" s="662"/>
      <c r="VBF22" s="662"/>
      <c r="VBG22" s="662"/>
      <c r="VBH22" s="662"/>
      <c r="VBI22" s="662"/>
      <c r="VBJ22" s="662"/>
      <c r="VBK22" s="662"/>
      <c r="VBL22" s="662"/>
      <c r="VBM22" s="662"/>
      <c r="VBN22" s="662"/>
      <c r="VBO22" s="662"/>
      <c r="VBP22" s="662"/>
      <c r="VBQ22" s="662"/>
      <c r="VBR22" s="662"/>
      <c r="VBS22" s="662"/>
      <c r="VBT22" s="662"/>
      <c r="VBU22" s="662"/>
      <c r="VBV22" s="662"/>
      <c r="VBW22" s="662"/>
      <c r="VBX22" s="662"/>
      <c r="VBY22" s="662"/>
      <c r="VBZ22" s="662"/>
      <c r="VCA22" s="662"/>
      <c r="VCB22" s="662"/>
      <c r="VCC22" s="662"/>
      <c r="VCD22" s="662"/>
      <c r="VCE22" s="662"/>
      <c r="VCF22" s="662"/>
      <c r="VCG22" s="662"/>
      <c r="VCH22" s="662"/>
      <c r="VCI22" s="662"/>
      <c r="VCJ22" s="662"/>
      <c r="VCK22" s="662"/>
      <c r="VCL22" s="662"/>
      <c r="VCM22" s="662"/>
      <c r="VCN22" s="662"/>
      <c r="VCO22" s="662"/>
      <c r="VCP22" s="662"/>
      <c r="VCQ22" s="662"/>
      <c r="VCR22" s="662"/>
      <c r="VCS22" s="662"/>
      <c r="VCT22" s="662"/>
      <c r="VCU22" s="662"/>
      <c r="VCV22" s="662"/>
      <c r="VCW22" s="662"/>
      <c r="VCX22" s="662"/>
      <c r="VCY22" s="662"/>
      <c r="VCZ22" s="662"/>
      <c r="VDA22" s="662"/>
      <c r="VDB22" s="662"/>
      <c r="VDC22" s="662"/>
      <c r="VDD22" s="662"/>
      <c r="VDE22" s="662"/>
      <c r="VDF22" s="662"/>
      <c r="VDG22" s="662"/>
      <c r="VDH22" s="662"/>
      <c r="VDI22" s="662"/>
      <c r="VDJ22" s="662"/>
      <c r="VDK22" s="662"/>
      <c r="VDL22" s="662"/>
      <c r="VDM22" s="662"/>
      <c r="VDN22" s="662"/>
      <c r="VDO22" s="662"/>
      <c r="VDP22" s="662"/>
      <c r="VDQ22" s="662"/>
      <c r="VDR22" s="662"/>
      <c r="VDS22" s="662"/>
      <c r="VDT22" s="662"/>
      <c r="VDU22" s="662"/>
      <c r="VDV22" s="662"/>
      <c r="VDW22" s="662"/>
      <c r="VDX22" s="662"/>
      <c r="VDY22" s="662"/>
      <c r="VDZ22" s="662"/>
      <c r="VEA22" s="662"/>
      <c r="VEB22" s="662"/>
      <c r="VEC22" s="662"/>
      <c r="VED22" s="662"/>
      <c r="VEE22" s="662"/>
      <c r="VEF22" s="662"/>
      <c r="VEG22" s="662"/>
      <c r="VEH22" s="662"/>
      <c r="VEI22" s="662"/>
      <c r="VEJ22" s="662"/>
      <c r="VEK22" s="662"/>
      <c r="VEL22" s="662"/>
      <c r="VEM22" s="662"/>
      <c r="VEN22" s="662"/>
      <c r="VEO22" s="662"/>
      <c r="VEP22" s="662"/>
      <c r="VEQ22" s="662"/>
      <c r="VER22" s="662"/>
      <c r="VES22" s="662"/>
      <c r="VET22" s="662"/>
      <c r="VEU22" s="662"/>
      <c r="VEV22" s="662"/>
      <c r="VEW22" s="662"/>
      <c r="VEX22" s="662"/>
      <c r="VEY22" s="662"/>
      <c r="VEZ22" s="662"/>
      <c r="VFA22" s="662"/>
      <c r="VFB22" s="662"/>
      <c r="VFC22" s="662"/>
      <c r="VFD22" s="662"/>
      <c r="VFE22" s="662"/>
      <c r="VFF22" s="662"/>
      <c r="VFG22" s="662"/>
      <c r="VFH22" s="662"/>
      <c r="VFI22" s="662"/>
      <c r="VFJ22" s="662"/>
      <c r="VFK22" s="662"/>
      <c r="VFL22" s="662"/>
      <c r="VFM22" s="662"/>
      <c r="VFN22" s="662"/>
      <c r="VFO22" s="662"/>
      <c r="VFP22" s="662"/>
      <c r="VFQ22" s="662"/>
      <c r="VFR22" s="662"/>
      <c r="VFS22" s="662"/>
      <c r="VFT22" s="662"/>
      <c r="VFU22" s="662"/>
      <c r="VFV22" s="662"/>
      <c r="VFW22" s="662"/>
      <c r="VFX22" s="662"/>
      <c r="VFY22" s="662"/>
      <c r="VFZ22" s="662"/>
      <c r="VGA22" s="662"/>
      <c r="VGB22" s="662"/>
      <c r="VGC22" s="662"/>
      <c r="VGD22" s="662"/>
      <c r="VGE22" s="662"/>
      <c r="VGF22" s="662"/>
      <c r="VGG22" s="662"/>
      <c r="VGH22" s="662"/>
      <c r="VGI22" s="662"/>
      <c r="VGJ22" s="662"/>
      <c r="VGK22" s="662"/>
      <c r="VGL22" s="662"/>
      <c r="VGM22" s="662"/>
      <c r="VGN22" s="662"/>
      <c r="VGO22" s="662"/>
      <c r="VGP22" s="662"/>
      <c r="VGQ22" s="662"/>
      <c r="VGR22" s="662"/>
      <c r="VGS22" s="662"/>
      <c r="VGT22" s="662"/>
      <c r="VGU22" s="662"/>
      <c r="VGV22" s="662"/>
      <c r="VGW22" s="662"/>
      <c r="VGX22" s="662"/>
      <c r="VGY22" s="662"/>
      <c r="VGZ22" s="662"/>
      <c r="VHA22" s="662"/>
      <c r="VHB22" s="662"/>
      <c r="VHC22" s="662"/>
      <c r="VHD22" s="662"/>
      <c r="VHE22" s="662"/>
      <c r="VHF22" s="662"/>
      <c r="VHG22" s="662"/>
      <c r="VHH22" s="662"/>
      <c r="VHI22" s="662"/>
      <c r="VHJ22" s="662"/>
      <c r="VHK22" s="662"/>
      <c r="VHL22" s="662"/>
      <c r="VHM22" s="662"/>
      <c r="VHN22" s="662"/>
      <c r="VHO22" s="662"/>
      <c r="VHP22" s="662"/>
      <c r="VHQ22" s="662"/>
      <c r="VHR22" s="662"/>
      <c r="VHS22" s="662"/>
      <c r="VHT22" s="662"/>
      <c r="VHU22" s="662"/>
      <c r="VHV22" s="662"/>
      <c r="VHW22" s="662"/>
      <c r="VHX22" s="662"/>
      <c r="VHY22" s="662"/>
      <c r="VHZ22" s="662"/>
      <c r="VIA22" s="662"/>
      <c r="VIB22" s="662"/>
      <c r="VIC22" s="662"/>
      <c r="VID22" s="662"/>
      <c r="VIE22" s="662"/>
      <c r="VIF22" s="662"/>
      <c r="VIG22" s="662"/>
      <c r="VIH22" s="662"/>
      <c r="VII22" s="662"/>
      <c r="VIJ22" s="662"/>
      <c r="VIK22" s="662"/>
      <c r="VIL22" s="662"/>
      <c r="VIM22" s="662"/>
      <c r="VIN22" s="662"/>
      <c r="VIO22" s="662"/>
      <c r="VIP22" s="662"/>
      <c r="VIQ22" s="662"/>
      <c r="VIR22" s="662"/>
      <c r="VIS22" s="662"/>
      <c r="VIT22" s="662"/>
      <c r="VIU22" s="662"/>
      <c r="VIV22" s="662"/>
      <c r="VIW22" s="662"/>
      <c r="VIX22" s="662"/>
      <c r="VIY22" s="662"/>
      <c r="VIZ22" s="662"/>
      <c r="VJA22" s="662"/>
      <c r="VJB22" s="662"/>
      <c r="VJC22" s="662"/>
      <c r="VJD22" s="662"/>
      <c r="VJE22" s="662"/>
      <c r="VJF22" s="662"/>
      <c r="VJG22" s="662"/>
      <c r="VJH22" s="662"/>
      <c r="VJI22" s="662"/>
      <c r="VJJ22" s="662"/>
      <c r="VJK22" s="662"/>
      <c r="VJL22" s="662"/>
      <c r="VJM22" s="662"/>
      <c r="VJN22" s="662"/>
      <c r="VJO22" s="662"/>
      <c r="VJP22" s="662"/>
      <c r="VJQ22" s="662"/>
      <c r="VJR22" s="662"/>
      <c r="VJS22" s="662"/>
      <c r="VJT22" s="662"/>
      <c r="VJU22" s="662"/>
      <c r="VJV22" s="662"/>
      <c r="VJW22" s="662"/>
      <c r="VJX22" s="662"/>
      <c r="VJY22" s="662"/>
      <c r="VJZ22" s="662"/>
      <c r="VKA22" s="662"/>
      <c r="VKB22" s="662"/>
      <c r="VKC22" s="662"/>
      <c r="VKD22" s="662"/>
      <c r="VKE22" s="662"/>
      <c r="VKF22" s="662"/>
      <c r="VKG22" s="662"/>
      <c r="VKH22" s="662"/>
      <c r="VKI22" s="662"/>
      <c r="VKJ22" s="662"/>
      <c r="VKK22" s="662"/>
      <c r="VKL22" s="662"/>
      <c r="VKM22" s="662"/>
      <c r="VKN22" s="662"/>
      <c r="VKO22" s="662"/>
      <c r="VKP22" s="662"/>
      <c r="VKQ22" s="662"/>
      <c r="VKR22" s="662"/>
      <c r="VKS22" s="662"/>
      <c r="VKT22" s="662"/>
      <c r="VKU22" s="662"/>
      <c r="VKV22" s="662"/>
      <c r="VKW22" s="662"/>
      <c r="VKX22" s="662"/>
      <c r="VKY22" s="662"/>
      <c r="VKZ22" s="662"/>
      <c r="VLA22" s="662"/>
      <c r="VLB22" s="662"/>
      <c r="VLC22" s="662"/>
      <c r="VLD22" s="662"/>
      <c r="VLE22" s="662"/>
      <c r="VLF22" s="662"/>
      <c r="VLG22" s="662"/>
      <c r="VLH22" s="662"/>
      <c r="VLI22" s="662"/>
      <c r="VLJ22" s="662"/>
      <c r="VLK22" s="662"/>
      <c r="VLL22" s="662"/>
      <c r="VLM22" s="662"/>
      <c r="VLN22" s="662"/>
      <c r="VLO22" s="662"/>
      <c r="VLP22" s="662"/>
      <c r="VLQ22" s="662"/>
      <c r="VLR22" s="662"/>
      <c r="VLS22" s="662"/>
      <c r="VLT22" s="662"/>
      <c r="VLU22" s="662"/>
      <c r="VLV22" s="662"/>
      <c r="VLW22" s="662"/>
      <c r="VLX22" s="662"/>
      <c r="VLY22" s="662"/>
      <c r="VLZ22" s="662"/>
      <c r="VMA22" s="662"/>
      <c r="VMB22" s="662"/>
      <c r="VMC22" s="662"/>
      <c r="VMD22" s="662"/>
      <c r="VME22" s="662"/>
      <c r="VMF22" s="662"/>
      <c r="VMG22" s="662"/>
      <c r="VMH22" s="662"/>
      <c r="VMI22" s="662"/>
      <c r="VMJ22" s="662"/>
      <c r="VMK22" s="662"/>
      <c r="VML22" s="662"/>
      <c r="VMM22" s="662"/>
      <c r="VMN22" s="662"/>
      <c r="VMO22" s="662"/>
      <c r="VMP22" s="662"/>
      <c r="VMQ22" s="662"/>
      <c r="VMR22" s="662"/>
      <c r="VMS22" s="662"/>
      <c r="VMT22" s="662"/>
      <c r="VMU22" s="662"/>
      <c r="VMV22" s="662"/>
      <c r="VMW22" s="662"/>
      <c r="VMX22" s="662"/>
      <c r="VMY22" s="662"/>
      <c r="VMZ22" s="662"/>
      <c r="VNA22" s="662"/>
      <c r="VNB22" s="662"/>
      <c r="VNC22" s="662"/>
      <c r="VND22" s="662"/>
      <c r="VNE22" s="662"/>
      <c r="VNF22" s="662"/>
      <c r="VNG22" s="662"/>
      <c r="VNH22" s="662"/>
      <c r="VNI22" s="662"/>
      <c r="VNJ22" s="662"/>
      <c r="VNK22" s="662"/>
      <c r="VNL22" s="662"/>
      <c r="VNM22" s="662"/>
      <c r="VNN22" s="662"/>
      <c r="VNO22" s="662"/>
      <c r="VNP22" s="662"/>
      <c r="VNQ22" s="662"/>
      <c r="VNR22" s="662"/>
      <c r="VNS22" s="662"/>
      <c r="VNT22" s="662"/>
      <c r="VNU22" s="662"/>
      <c r="VNV22" s="662"/>
      <c r="VNW22" s="662"/>
      <c r="VNX22" s="662"/>
      <c r="VNY22" s="662"/>
      <c r="VNZ22" s="662"/>
      <c r="VOA22" s="662"/>
      <c r="VOB22" s="662"/>
      <c r="VOC22" s="662"/>
      <c r="VOD22" s="662"/>
      <c r="VOE22" s="662"/>
      <c r="VOF22" s="662"/>
      <c r="VOG22" s="662"/>
      <c r="VOH22" s="662"/>
      <c r="VOI22" s="662"/>
      <c r="VOJ22" s="662"/>
      <c r="VOK22" s="662"/>
      <c r="VOL22" s="662"/>
      <c r="VOM22" s="662"/>
      <c r="VON22" s="662"/>
      <c r="VOO22" s="662"/>
      <c r="VOP22" s="662"/>
      <c r="VOQ22" s="662"/>
      <c r="VOR22" s="662"/>
      <c r="VOS22" s="662"/>
      <c r="VOT22" s="662"/>
      <c r="VOU22" s="662"/>
      <c r="VOV22" s="662"/>
      <c r="VOW22" s="662"/>
      <c r="VOX22" s="662"/>
      <c r="VOY22" s="662"/>
      <c r="VOZ22" s="662"/>
      <c r="VPA22" s="662"/>
      <c r="VPB22" s="662"/>
      <c r="VPC22" s="662"/>
      <c r="VPD22" s="662"/>
      <c r="VPE22" s="662"/>
      <c r="VPF22" s="662"/>
      <c r="VPG22" s="662"/>
      <c r="VPH22" s="662"/>
      <c r="VPI22" s="662"/>
      <c r="VPJ22" s="662"/>
      <c r="VPK22" s="662"/>
      <c r="VPL22" s="662"/>
      <c r="VPM22" s="662"/>
      <c r="VPN22" s="662"/>
      <c r="VPO22" s="662"/>
      <c r="VPP22" s="662"/>
      <c r="VPQ22" s="662"/>
      <c r="VPR22" s="662"/>
      <c r="VPS22" s="662"/>
      <c r="VPT22" s="662"/>
      <c r="VPU22" s="662"/>
      <c r="VPV22" s="662"/>
      <c r="VPW22" s="662"/>
      <c r="VPX22" s="662"/>
      <c r="VPY22" s="662"/>
      <c r="VPZ22" s="662"/>
      <c r="VQA22" s="662"/>
      <c r="VQB22" s="662"/>
      <c r="VQC22" s="662"/>
      <c r="VQD22" s="662"/>
      <c r="VQE22" s="662"/>
      <c r="VQF22" s="662"/>
      <c r="VQG22" s="662"/>
      <c r="VQH22" s="662"/>
      <c r="VQI22" s="662"/>
      <c r="VQJ22" s="662"/>
      <c r="VQK22" s="662"/>
      <c r="VQL22" s="662"/>
      <c r="VQM22" s="662"/>
      <c r="VQN22" s="662"/>
      <c r="VQO22" s="662"/>
      <c r="VQP22" s="662"/>
      <c r="VQQ22" s="662"/>
      <c r="VQR22" s="662"/>
      <c r="VQS22" s="662"/>
      <c r="VQT22" s="662"/>
      <c r="VQU22" s="662"/>
      <c r="VQV22" s="662"/>
      <c r="VQW22" s="662"/>
      <c r="VQX22" s="662"/>
      <c r="VQY22" s="662"/>
      <c r="VQZ22" s="662"/>
      <c r="VRA22" s="662"/>
      <c r="VRB22" s="662"/>
      <c r="VRC22" s="662"/>
      <c r="VRD22" s="662"/>
      <c r="VRE22" s="662"/>
      <c r="VRF22" s="662"/>
      <c r="VRG22" s="662"/>
      <c r="VRH22" s="662"/>
      <c r="VRI22" s="662"/>
      <c r="VRJ22" s="662"/>
      <c r="VRK22" s="662"/>
      <c r="VRL22" s="662"/>
      <c r="VRM22" s="662"/>
      <c r="VRN22" s="662"/>
      <c r="VRO22" s="662"/>
      <c r="VRP22" s="662"/>
      <c r="VRQ22" s="662"/>
      <c r="VRR22" s="662"/>
      <c r="VRS22" s="662"/>
      <c r="VRT22" s="662"/>
      <c r="VRU22" s="662"/>
      <c r="VRV22" s="662"/>
      <c r="VRW22" s="662"/>
      <c r="VRX22" s="662"/>
      <c r="VRY22" s="662"/>
      <c r="VRZ22" s="662"/>
      <c r="VSA22" s="662"/>
      <c r="VSB22" s="662"/>
      <c r="VSC22" s="662"/>
      <c r="VSD22" s="662"/>
      <c r="VSE22" s="662"/>
      <c r="VSF22" s="662"/>
      <c r="VSG22" s="662"/>
      <c r="VSH22" s="662"/>
      <c r="VSI22" s="662"/>
      <c r="VSJ22" s="662"/>
      <c r="VSK22" s="662"/>
      <c r="VSL22" s="662"/>
      <c r="VSM22" s="662"/>
      <c r="VSN22" s="662"/>
      <c r="VSO22" s="662"/>
      <c r="VSP22" s="662"/>
      <c r="VSQ22" s="662"/>
      <c r="VSR22" s="662"/>
      <c r="VSS22" s="662"/>
      <c r="VST22" s="662"/>
      <c r="VSU22" s="662"/>
      <c r="VSV22" s="662"/>
      <c r="VSW22" s="662"/>
      <c r="VSX22" s="662"/>
      <c r="VSY22" s="662"/>
      <c r="VSZ22" s="662"/>
      <c r="VTA22" s="662"/>
      <c r="VTB22" s="662"/>
      <c r="VTC22" s="662"/>
      <c r="VTD22" s="662"/>
      <c r="VTE22" s="662"/>
      <c r="VTF22" s="662"/>
      <c r="VTG22" s="662"/>
      <c r="VTH22" s="662"/>
      <c r="VTI22" s="662"/>
      <c r="VTJ22" s="662"/>
      <c r="VTK22" s="662"/>
      <c r="VTL22" s="662"/>
      <c r="VTM22" s="662"/>
      <c r="VTN22" s="662"/>
      <c r="VTO22" s="662"/>
      <c r="VTP22" s="662"/>
      <c r="VTQ22" s="662"/>
      <c r="VTR22" s="662"/>
      <c r="VTS22" s="662"/>
      <c r="VTT22" s="662"/>
      <c r="VTU22" s="662"/>
      <c r="VTV22" s="662"/>
      <c r="VTW22" s="662"/>
      <c r="VTX22" s="662"/>
      <c r="VTY22" s="662"/>
      <c r="VTZ22" s="662"/>
      <c r="VUA22" s="662"/>
      <c r="VUB22" s="662"/>
      <c r="VUC22" s="662"/>
      <c r="VUD22" s="662"/>
      <c r="VUE22" s="662"/>
      <c r="VUF22" s="662"/>
      <c r="VUG22" s="662"/>
      <c r="VUH22" s="662"/>
      <c r="VUI22" s="662"/>
      <c r="VUJ22" s="662"/>
      <c r="VUK22" s="662"/>
      <c r="VUL22" s="662"/>
      <c r="VUM22" s="662"/>
      <c r="VUN22" s="662"/>
      <c r="VUO22" s="662"/>
      <c r="VUP22" s="662"/>
      <c r="VUQ22" s="662"/>
      <c r="VUR22" s="662"/>
      <c r="VUS22" s="662"/>
      <c r="VUT22" s="662"/>
      <c r="VUU22" s="662"/>
      <c r="VUV22" s="662"/>
      <c r="VUW22" s="662"/>
      <c r="VUX22" s="662"/>
      <c r="VUY22" s="662"/>
      <c r="VUZ22" s="662"/>
      <c r="VVA22" s="662"/>
      <c r="VVB22" s="662"/>
      <c r="VVC22" s="662"/>
      <c r="VVD22" s="662"/>
      <c r="VVE22" s="662"/>
      <c r="VVF22" s="662"/>
      <c r="VVG22" s="662"/>
      <c r="VVH22" s="662"/>
      <c r="VVI22" s="662"/>
      <c r="VVJ22" s="662"/>
      <c r="VVK22" s="662"/>
      <c r="VVL22" s="662"/>
      <c r="VVM22" s="662"/>
      <c r="VVN22" s="662"/>
      <c r="VVO22" s="662"/>
      <c r="VVP22" s="662"/>
      <c r="VVQ22" s="662"/>
      <c r="VVR22" s="662"/>
      <c r="VVS22" s="662"/>
      <c r="VVT22" s="662"/>
      <c r="VVU22" s="662"/>
      <c r="VVV22" s="662"/>
      <c r="VVW22" s="662"/>
      <c r="VVX22" s="662"/>
      <c r="VVY22" s="662"/>
      <c r="VVZ22" s="662"/>
      <c r="VWA22" s="662"/>
      <c r="VWB22" s="662"/>
      <c r="VWC22" s="662"/>
      <c r="VWD22" s="662"/>
      <c r="VWE22" s="662"/>
      <c r="VWF22" s="662"/>
      <c r="VWG22" s="662"/>
      <c r="VWH22" s="662"/>
      <c r="VWI22" s="662"/>
      <c r="VWJ22" s="662"/>
      <c r="VWK22" s="662"/>
      <c r="VWL22" s="662"/>
      <c r="VWM22" s="662"/>
      <c r="VWN22" s="662"/>
      <c r="VWO22" s="662"/>
      <c r="VWP22" s="662"/>
      <c r="VWQ22" s="662"/>
      <c r="VWR22" s="662"/>
      <c r="VWS22" s="662"/>
      <c r="VWT22" s="662"/>
      <c r="VWU22" s="662"/>
      <c r="VWV22" s="662"/>
      <c r="VWW22" s="662"/>
      <c r="VWX22" s="662"/>
      <c r="VWY22" s="662"/>
      <c r="VWZ22" s="662"/>
      <c r="VXA22" s="662"/>
      <c r="VXB22" s="662"/>
      <c r="VXC22" s="662"/>
      <c r="VXD22" s="662"/>
      <c r="VXE22" s="662"/>
      <c r="VXF22" s="662"/>
      <c r="VXG22" s="662"/>
      <c r="VXH22" s="662"/>
      <c r="VXI22" s="662"/>
      <c r="VXJ22" s="662"/>
      <c r="VXK22" s="662"/>
      <c r="VXL22" s="662"/>
      <c r="VXM22" s="662"/>
      <c r="VXN22" s="662"/>
      <c r="VXO22" s="662"/>
      <c r="VXP22" s="662"/>
      <c r="VXQ22" s="662"/>
      <c r="VXR22" s="662"/>
      <c r="VXS22" s="662"/>
      <c r="VXT22" s="662"/>
      <c r="VXU22" s="662"/>
      <c r="VXV22" s="662"/>
      <c r="VXW22" s="662"/>
      <c r="VXX22" s="662"/>
      <c r="VXY22" s="662"/>
      <c r="VXZ22" s="662"/>
      <c r="VYA22" s="662"/>
      <c r="VYB22" s="662"/>
      <c r="VYC22" s="662"/>
      <c r="VYD22" s="662"/>
      <c r="VYE22" s="662"/>
      <c r="VYF22" s="662"/>
      <c r="VYG22" s="662"/>
      <c r="VYH22" s="662"/>
      <c r="VYI22" s="662"/>
      <c r="VYJ22" s="662"/>
      <c r="VYK22" s="662"/>
      <c r="VYL22" s="662"/>
      <c r="VYM22" s="662"/>
      <c r="VYN22" s="662"/>
      <c r="VYO22" s="662"/>
      <c r="VYP22" s="662"/>
      <c r="VYQ22" s="662"/>
      <c r="VYR22" s="662"/>
      <c r="VYS22" s="662"/>
      <c r="VYT22" s="662"/>
      <c r="VYU22" s="662"/>
      <c r="VYV22" s="662"/>
      <c r="VYW22" s="662"/>
      <c r="VYX22" s="662"/>
      <c r="VYY22" s="662"/>
      <c r="VYZ22" s="662"/>
      <c r="VZA22" s="662"/>
      <c r="VZB22" s="662"/>
      <c r="VZC22" s="662"/>
      <c r="VZD22" s="662"/>
      <c r="VZE22" s="662"/>
      <c r="VZF22" s="662"/>
      <c r="VZG22" s="662"/>
      <c r="VZH22" s="662"/>
      <c r="VZI22" s="662"/>
      <c r="VZJ22" s="662"/>
      <c r="VZK22" s="662"/>
      <c r="VZL22" s="662"/>
      <c r="VZM22" s="662"/>
      <c r="VZN22" s="662"/>
      <c r="VZO22" s="662"/>
      <c r="VZP22" s="662"/>
      <c r="VZQ22" s="662"/>
      <c r="VZR22" s="662"/>
      <c r="VZS22" s="662"/>
      <c r="VZT22" s="662"/>
      <c r="VZU22" s="662"/>
      <c r="VZV22" s="662"/>
      <c r="VZW22" s="662"/>
      <c r="VZX22" s="662"/>
      <c r="VZY22" s="662"/>
      <c r="VZZ22" s="662"/>
      <c r="WAA22" s="662"/>
      <c r="WAB22" s="662"/>
      <c r="WAC22" s="662"/>
      <c r="WAD22" s="662"/>
      <c r="WAE22" s="662"/>
      <c r="WAF22" s="662"/>
      <c r="WAG22" s="662"/>
      <c r="WAH22" s="662"/>
      <c r="WAI22" s="662"/>
      <c r="WAJ22" s="662"/>
      <c r="WAK22" s="662"/>
      <c r="WAL22" s="662"/>
      <c r="WAM22" s="662"/>
      <c r="WAN22" s="662"/>
      <c r="WAO22" s="662"/>
      <c r="WAP22" s="662"/>
      <c r="WAQ22" s="662"/>
      <c r="WAR22" s="662"/>
      <c r="WAS22" s="662"/>
      <c r="WAT22" s="662"/>
      <c r="WAU22" s="662"/>
      <c r="WAV22" s="662"/>
      <c r="WAW22" s="662"/>
      <c r="WAX22" s="662"/>
      <c r="WAY22" s="662"/>
      <c r="WAZ22" s="662"/>
      <c r="WBA22" s="662"/>
      <c r="WBB22" s="662"/>
      <c r="WBC22" s="662"/>
      <c r="WBD22" s="662"/>
      <c r="WBE22" s="662"/>
      <c r="WBF22" s="662"/>
      <c r="WBG22" s="662"/>
      <c r="WBH22" s="662"/>
      <c r="WBI22" s="662"/>
      <c r="WBJ22" s="662"/>
      <c r="WBK22" s="662"/>
      <c r="WBL22" s="662"/>
      <c r="WBM22" s="662"/>
      <c r="WBN22" s="662"/>
      <c r="WBO22" s="662"/>
      <c r="WBP22" s="662"/>
      <c r="WBQ22" s="662"/>
      <c r="WBR22" s="662"/>
      <c r="WBS22" s="662"/>
      <c r="WBT22" s="662"/>
      <c r="WBU22" s="662"/>
      <c r="WBV22" s="662"/>
      <c r="WBW22" s="662"/>
      <c r="WBX22" s="662"/>
      <c r="WBY22" s="662"/>
      <c r="WBZ22" s="662"/>
      <c r="WCA22" s="662"/>
      <c r="WCB22" s="662"/>
      <c r="WCC22" s="662"/>
      <c r="WCD22" s="662"/>
      <c r="WCE22" s="662"/>
      <c r="WCF22" s="662"/>
      <c r="WCG22" s="662"/>
      <c r="WCH22" s="662"/>
      <c r="WCI22" s="662"/>
      <c r="WCJ22" s="662"/>
      <c r="WCK22" s="662"/>
      <c r="WCL22" s="662"/>
      <c r="WCM22" s="662"/>
      <c r="WCN22" s="662"/>
      <c r="WCO22" s="662"/>
      <c r="WCP22" s="662"/>
      <c r="WCQ22" s="662"/>
      <c r="WCR22" s="662"/>
      <c r="WCS22" s="662"/>
      <c r="WCT22" s="662"/>
      <c r="WCU22" s="662"/>
      <c r="WCV22" s="662"/>
      <c r="WCW22" s="662"/>
      <c r="WCX22" s="662"/>
      <c r="WCY22" s="662"/>
      <c r="WCZ22" s="662"/>
      <c r="WDA22" s="662"/>
      <c r="WDB22" s="662"/>
      <c r="WDC22" s="662"/>
      <c r="WDD22" s="662"/>
      <c r="WDE22" s="662"/>
      <c r="WDF22" s="662"/>
      <c r="WDG22" s="662"/>
      <c r="WDH22" s="662"/>
      <c r="WDI22" s="662"/>
      <c r="WDJ22" s="662"/>
      <c r="WDK22" s="662"/>
      <c r="WDL22" s="662"/>
      <c r="WDM22" s="662"/>
      <c r="WDN22" s="662"/>
      <c r="WDO22" s="662"/>
      <c r="WDP22" s="662"/>
      <c r="WDQ22" s="662"/>
      <c r="WDR22" s="662"/>
      <c r="WDS22" s="662"/>
      <c r="WDT22" s="662"/>
      <c r="WDU22" s="662"/>
      <c r="WDV22" s="662"/>
      <c r="WDW22" s="662"/>
      <c r="WDX22" s="662"/>
      <c r="WDY22" s="662"/>
      <c r="WDZ22" s="662"/>
      <c r="WEA22" s="662"/>
      <c r="WEB22" s="662"/>
      <c r="WEC22" s="662"/>
      <c r="WED22" s="662"/>
      <c r="WEE22" s="662"/>
      <c r="WEF22" s="662"/>
      <c r="WEG22" s="662"/>
      <c r="WEH22" s="662"/>
      <c r="WEI22" s="662"/>
      <c r="WEJ22" s="662"/>
      <c r="WEK22" s="662"/>
      <c r="WEL22" s="662"/>
      <c r="WEM22" s="662"/>
      <c r="WEN22" s="662"/>
      <c r="WEO22" s="662"/>
      <c r="WEP22" s="662"/>
      <c r="WEQ22" s="662"/>
      <c r="WER22" s="662"/>
      <c r="WES22" s="662"/>
      <c r="WET22" s="662"/>
      <c r="WEU22" s="662"/>
      <c r="WEV22" s="662"/>
      <c r="WEW22" s="662"/>
      <c r="WEX22" s="662"/>
      <c r="WEY22" s="662"/>
      <c r="WEZ22" s="662"/>
      <c r="WFA22" s="662"/>
      <c r="WFB22" s="662"/>
      <c r="WFC22" s="662"/>
      <c r="WFD22" s="662"/>
      <c r="WFE22" s="662"/>
      <c r="WFF22" s="662"/>
      <c r="WFG22" s="662"/>
      <c r="WFH22" s="662"/>
      <c r="WFI22" s="662"/>
      <c r="WFJ22" s="662"/>
      <c r="WFK22" s="662"/>
      <c r="WFL22" s="662"/>
      <c r="WFM22" s="662"/>
      <c r="WFN22" s="662"/>
      <c r="WFO22" s="662"/>
      <c r="WFP22" s="662"/>
      <c r="WFQ22" s="662"/>
      <c r="WFR22" s="662"/>
      <c r="WFS22" s="662"/>
      <c r="WFT22" s="662"/>
      <c r="WFU22" s="662"/>
      <c r="WFV22" s="662"/>
      <c r="WFW22" s="662"/>
      <c r="WFX22" s="662"/>
      <c r="WFY22" s="662"/>
      <c r="WFZ22" s="662"/>
      <c r="WGA22" s="662"/>
      <c r="WGB22" s="662"/>
      <c r="WGC22" s="662"/>
      <c r="WGD22" s="662"/>
      <c r="WGE22" s="662"/>
      <c r="WGF22" s="662"/>
      <c r="WGG22" s="662"/>
      <c r="WGH22" s="662"/>
      <c r="WGI22" s="662"/>
      <c r="WGJ22" s="662"/>
      <c r="WGK22" s="662"/>
      <c r="WGL22" s="662"/>
      <c r="WGM22" s="662"/>
      <c r="WGN22" s="662"/>
      <c r="WGO22" s="662"/>
      <c r="WGP22" s="662"/>
      <c r="WGQ22" s="662"/>
      <c r="WGR22" s="662"/>
      <c r="WGS22" s="662"/>
      <c r="WGT22" s="662"/>
      <c r="WGU22" s="662"/>
      <c r="WGV22" s="662"/>
      <c r="WGW22" s="662"/>
      <c r="WGX22" s="662"/>
      <c r="WGY22" s="662"/>
      <c r="WGZ22" s="662"/>
      <c r="WHA22" s="662"/>
      <c r="WHB22" s="662"/>
      <c r="WHC22" s="662"/>
      <c r="WHD22" s="662"/>
      <c r="WHE22" s="662"/>
      <c r="WHF22" s="662"/>
      <c r="WHG22" s="662"/>
      <c r="WHH22" s="662"/>
      <c r="WHI22" s="662"/>
      <c r="WHJ22" s="662"/>
      <c r="WHK22" s="662"/>
      <c r="WHL22" s="662"/>
      <c r="WHM22" s="662"/>
      <c r="WHN22" s="662"/>
      <c r="WHO22" s="662"/>
      <c r="WHP22" s="662"/>
      <c r="WHQ22" s="662"/>
      <c r="WHR22" s="662"/>
      <c r="WHS22" s="662"/>
      <c r="WHT22" s="662"/>
      <c r="WHU22" s="662"/>
      <c r="WHV22" s="662"/>
      <c r="WHW22" s="662"/>
      <c r="WHX22" s="662"/>
      <c r="WHY22" s="662"/>
      <c r="WHZ22" s="662"/>
      <c r="WIA22" s="662"/>
      <c r="WIB22" s="662"/>
      <c r="WIC22" s="662"/>
      <c r="WID22" s="662"/>
      <c r="WIE22" s="662"/>
      <c r="WIF22" s="662"/>
      <c r="WIG22" s="662"/>
      <c r="WIH22" s="662"/>
      <c r="WII22" s="662"/>
      <c r="WIJ22" s="662"/>
      <c r="WIK22" s="662"/>
      <c r="WIL22" s="662"/>
      <c r="WIM22" s="662"/>
      <c r="WIN22" s="662"/>
      <c r="WIO22" s="662"/>
      <c r="WIP22" s="662"/>
      <c r="WIQ22" s="662"/>
      <c r="WIR22" s="662"/>
      <c r="WIS22" s="662"/>
      <c r="WIT22" s="662"/>
      <c r="WIU22" s="662"/>
      <c r="WIV22" s="662"/>
      <c r="WIW22" s="662"/>
      <c r="WIX22" s="662"/>
      <c r="WIY22" s="662"/>
      <c r="WIZ22" s="662"/>
      <c r="WJA22" s="662"/>
      <c r="WJB22" s="662"/>
      <c r="WJC22" s="662"/>
      <c r="WJD22" s="662"/>
      <c r="WJE22" s="662"/>
      <c r="WJF22" s="662"/>
      <c r="WJG22" s="662"/>
      <c r="WJH22" s="662"/>
      <c r="WJI22" s="662"/>
      <c r="WJJ22" s="662"/>
      <c r="WJK22" s="662"/>
      <c r="WJL22" s="662"/>
      <c r="WJM22" s="662"/>
      <c r="WJN22" s="662"/>
      <c r="WJO22" s="662"/>
      <c r="WJP22" s="662"/>
      <c r="WJQ22" s="662"/>
      <c r="WJR22" s="662"/>
      <c r="WJS22" s="662"/>
      <c r="WJT22" s="662"/>
      <c r="WJU22" s="662"/>
      <c r="WJV22" s="662"/>
      <c r="WJW22" s="662"/>
      <c r="WJX22" s="662"/>
      <c r="WJY22" s="662"/>
      <c r="WJZ22" s="662"/>
      <c r="WKA22" s="662"/>
      <c r="WKB22" s="662"/>
      <c r="WKC22" s="662"/>
      <c r="WKD22" s="662"/>
      <c r="WKE22" s="662"/>
      <c r="WKF22" s="662"/>
      <c r="WKG22" s="662"/>
      <c r="WKH22" s="662"/>
      <c r="WKI22" s="662"/>
      <c r="WKJ22" s="662"/>
      <c r="WKK22" s="662"/>
      <c r="WKL22" s="662"/>
      <c r="WKM22" s="662"/>
      <c r="WKN22" s="662"/>
      <c r="WKO22" s="662"/>
      <c r="WKP22" s="662"/>
      <c r="WKQ22" s="662"/>
      <c r="WKR22" s="662"/>
      <c r="WKS22" s="662"/>
      <c r="WKT22" s="662"/>
      <c r="WKU22" s="662"/>
      <c r="WKV22" s="662"/>
      <c r="WKW22" s="662"/>
      <c r="WKX22" s="662"/>
      <c r="WKY22" s="662"/>
      <c r="WKZ22" s="662"/>
      <c r="WLA22" s="662"/>
      <c r="WLB22" s="662"/>
      <c r="WLC22" s="662"/>
      <c r="WLD22" s="662"/>
      <c r="WLE22" s="662"/>
      <c r="WLF22" s="662"/>
      <c r="WLG22" s="662"/>
      <c r="WLH22" s="662"/>
      <c r="WLI22" s="662"/>
      <c r="WLJ22" s="662"/>
      <c r="WLK22" s="662"/>
      <c r="WLL22" s="662"/>
      <c r="WLM22" s="662"/>
      <c r="WLN22" s="662"/>
      <c r="WLO22" s="662"/>
      <c r="WLP22" s="662"/>
      <c r="WLQ22" s="662"/>
      <c r="WLR22" s="662"/>
      <c r="WLS22" s="662"/>
      <c r="WLT22" s="662"/>
      <c r="WLU22" s="662"/>
      <c r="WLV22" s="662"/>
      <c r="WLW22" s="662"/>
      <c r="WLX22" s="662"/>
      <c r="WLY22" s="662"/>
      <c r="WLZ22" s="662"/>
      <c r="WMA22" s="662"/>
      <c r="WMB22" s="662"/>
      <c r="WMC22" s="662"/>
      <c r="WMD22" s="662"/>
      <c r="WME22" s="662"/>
      <c r="WMF22" s="662"/>
      <c r="WMG22" s="662"/>
      <c r="WMH22" s="662"/>
      <c r="WMI22" s="662"/>
      <c r="WMJ22" s="662"/>
      <c r="WMK22" s="662"/>
      <c r="WML22" s="662"/>
      <c r="WMM22" s="662"/>
      <c r="WMN22" s="662"/>
      <c r="WMO22" s="662"/>
      <c r="WMP22" s="662"/>
      <c r="WMQ22" s="662"/>
      <c r="WMR22" s="662"/>
      <c r="WMS22" s="662"/>
      <c r="WMT22" s="662"/>
      <c r="WMU22" s="662"/>
      <c r="WMV22" s="662"/>
      <c r="WMW22" s="662"/>
      <c r="WMX22" s="662"/>
      <c r="WMY22" s="662"/>
      <c r="WMZ22" s="662"/>
      <c r="WNA22" s="662"/>
      <c r="WNB22" s="662"/>
      <c r="WNC22" s="662"/>
      <c r="WND22" s="662"/>
      <c r="WNE22" s="662"/>
      <c r="WNF22" s="662"/>
      <c r="WNG22" s="662"/>
      <c r="WNH22" s="662"/>
      <c r="WNI22" s="662"/>
      <c r="WNJ22" s="662"/>
      <c r="WNK22" s="662"/>
      <c r="WNL22" s="662"/>
      <c r="WNM22" s="662"/>
      <c r="WNN22" s="662"/>
      <c r="WNO22" s="662"/>
      <c r="WNP22" s="662"/>
      <c r="WNQ22" s="662"/>
      <c r="WNR22" s="662"/>
      <c r="WNS22" s="662"/>
      <c r="WNT22" s="662"/>
      <c r="WNU22" s="662"/>
      <c r="WNV22" s="662"/>
      <c r="WNW22" s="662"/>
      <c r="WNX22" s="662"/>
      <c r="WNY22" s="662"/>
      <c r="WNZ22" s="662"/>
      <c r="WOA22" s="662"/>
      <c r="WOB22" s="662"/>
      <c r="WOC22" s="662"/>
      <c r="WOD22" s="662"/>
      <c r="WOE22" s="662"/>
      <c r="WOF22" s="662"/>
      <c r="WOG22" s="662"/>
      <c r="WOH22" s="662"/>
      <c r="WOI22" s="662"/>
      <c r="WOJ22" s="662"/>
      <c r="WOK22" s="662"/>
      <c r="WOL22" s="662"/>
      <c r="WOM22" s="662"/>
      <c r="WON22" s="662"/>
      <c r="WOO22" s="662"/>
      <c r="WOP22" s="662"/>
      <c r="WOQ22" s="662"/>
      <c r="WOR22" s="662"/>
      <c r="WOS22" s="662"/>
      <c r="WOT22" s="662"/>
      <c r="WOU22" s="662"/>
      <c r="WOV22" s="662"/>
      <c r="WOW22" s="662"/>
      <c r="WOX22" s="662"/>
      <c r="WOY22" s="662"/>
      <c r="WOZ22" s="662"/>
      <c r="WPA22" s="662"/>
      <c r="WPB22" s="662"/>
      <c r="WPC22" s="662"/>
      <c r="WPD22" s="662"/>
      <c r="WPE22" s="662"/>
      <c r="WPF22" s="662"/>
      <c r="WPG22" s="662"/>
      <c r="WPH22" s="662"/>
      <c r="WPI22" s="662"/>
      <c r="WPJ22" s="662"/>
      <c r="WPK22" s="662"/>
      <c r="WPL22" s="662"/>
      <c r="WPM22" s="662"/>
      <c r="WPN22" s="662"/>
      <c r="WPO22" s="662"/>
      <c r="WPP22" s="662"/>
      <c r="WPQ22" s="662"/>
      <c r="WPR22" s="662"/>
      <c r="WPS22" s="662"/>
      <c r="WPT22" s="662"/>
      <c r="WPU22" s="662"/>
      <c r="WPV22" s="662"/>
      <c r="WPW22" s="662"/>
      <c r="WPX22" s="662"/>
      <c r="WPY22" s="662"/>
      <c r="WPZ22" s="662"/>
      <c r="WQA22" s="662"/>
      <c r="WQB22" s="662"/>
      <c r="WQC22" s="662"/>
      <c r="WQD22" s="662"/>
      <c r="WQE22" s="662"/>
      <c r="WQF22" s="662"/>
      <c r="WQG22" s="662"/>
      <c r="WQH22" s="662"/>
      <c r="WQI22" s="662"/>
      <c r="WQJ22" s="662"/>
      <c r="WQK22" s="662"/>
      <c r="WQL22" s="662"/>
      <c r="WQM22" s="662"/>
      <c r="WQN22" s="662"/>
      <c r="WQO22" s="662"/>
      <c r="WQP22" s="662"/>
      <c r="WQQ22" s="662"/>
      <c r="WQR22" s="662"/>
      <c r="WQS22" s="662"/>
      <c r="WQT22" s="662"/>
      <c r="WQU22" s="662"/>
      <c r="WQV22" s="662"/>
      <c r="WQW22" s="662"/>
      <c r="WQX22" s="662"/>
      <c r="WQY22" s="662"/>
      <c r="WQZ22" s="662"/>
      <c r="WRA22" s="662"/>
      <c r="WRB22" s="662"/>
      <c r="WRC22" s="662"/>
      <c r="WRD22" s="662"/>
      <c r="WRE22" s="662"/>
      <c r="WRF22" s="662"/>
      <c r="WRG22" s="662"/>
      <c r="WRH22" s="662"/>
      <c r="WRI22" s="662"/>
      <c r="WRJ22" s="662"/>
      <c r="WRK22" s="662"/>
      <c r="WRL22" s="662"/>
      <c r="WRM22" s="662"/>
      <c r="WRN22" s="662"/>
      <c r="WRO22" s="662"/>
      <c r="WRP22" s="662"/>
      <c r="WRQ22" s="662"/>
      <c r="WRR22" s="662"/>
      <c r="WRS22" s="662"/>
      <c r="WRT22" s="662"/>
      <c r="WRU22" s="662"/>
      <c r="WRV22" s="662"/>
      <c r="WRW22" s="662"/>
      <c r="WRX22" s="662"/>
      <c r="WRY22" s="662"/>
      <c r="WRZ22" s="662"/>
      <c r="WSA22" s="662"/>
      <c r="WSB22" s="662"/>
      <c r="WSC22" s="662"/>
      <c r="WSD22" s="662"/>
      <c r="WSE22" s="662"/>
      <c r="WSF22" s="662"/>
      <c r="WSG22" s="662"/>
      <c r="WSH22" s="662"/>
      <c r="WSI22" s="662"/>
      <c r="WSJ22" s="662"/>
      <c r="WSK22" s="662"/>
      <c r="WSL22" s="662"/>
      <c r="WSM22" s="662"/>
      <c r="WSN22" s="662"/>
      <c r="WSO22" s="662"/>
      <c r="WSP22" s="662"/>
      <c r="WSQ22" s="662"/>
      <c r="WSR22" s="662"/>
      <c r="WSS22" s="662"/>
      <c r="WST22" s="662"/>
      <c r="WSU22" s="662"/>
      <c r="WSV22" s="662"/>
      <c r="WSW22" s="662"/>
      <c r="WSX22" s="662"/>
      <c r="WSY22" s="662"/>
      <c r="WSZ22" s="662"/>
      <c r="WTA22" s="662"/>
      <c r="WTB22" s="662"/>
      <c r="WTC22" s="662"/>
      <c r="WTD22" s="662"/>
      <c r="WTE22" s="662"/>
      <c r="WTF22" s="662"/>
      <c r="WTG22" s="662"/>
      <c r="WTH22" s="662"/>
      <c r="WTI22" s="662"/>
      <c r="WTJ22" s="662"/>
      <c r="WTK22" s="662"/>
      <c r="WTL22" s="662"/>
      <c r="WTM22" s="662"/>
      <c r="WTN22" s="662"/>
      <c r="WTO22" s="662"/>
      <c r="WTP22" s="662"/>
      <c r="WTQ22" s="662"/>
      <c r="WTR22" s="662"/>
      <c r="WTS22" s="662"/>
      <c r="WTT22" s="662"/>
      <c r="WTU22" s="662"/>
      <c r="WTV22" s="662"/>
      <c r="WTW22" s="662"/>
      <c r="WTX22" s="662"/>
      <c r="WTY22" s="662"/>
      <c r="WTZ22" s="662"/>
      <c r="WUA22" s="662"/>
      <c r="WUB22" s="662"/>
      <c r="WUC22" s="662"/>
      <c r="WUD22" s="662"/>
      <c r="WUE22" s="662"/>
      <c r="WUF22" s="662"/>
      <c r="WUG22" s="662"/>
      <c r="WUH22" s="662"/>
      <c r="WUI22" s="662"/>
      <c r="WUJ22" s="662"/>
      <c r="WUK22" s="662"/>
      <c r="WUL22" s="662"/>
      <c r="WUM22" s="662"/>
      <c r="WUN22" s="662"/>
      <c r="WUO22" s="662"/>
      <c r="WUP22" s="662"/>
      <c r="WUQ22" s="662"/>
      <c r="WUR22" s="662"/>
      <c r="WUS22" s="662"/>
      <c r="WUT22" s="662"/>
      <c r="WUU22" s="662"/>
      <c r="WUV22" s="662"/>
      <c r="WUW22" s="662"/>
      <c r="WUX22" s="662"/>
      <c r="WUY22" s="662"/>
      <c r="WUZ22" s="662"/>
      <c r="WVA22" s="662"/>
      <c r="WVB22" s="662"/>
      <c r="WVC22" s="662"/>
      <c r="WVD22" s="662"/>
      <c r="WVE22" s="662"/>
      <c r="WVF22" s="662"/>
      <c r="WVG22" s="662"/>
      <c r="WVH22" s="662"/>
      <c r="WVI22" s="662"/>
      <c r="WVJ22" s="662"/>
      <c r="WVK22" s="662"/>
      <c r="WVL22" s="662"/>
      <c r="WVM22" s="662"/>
      <c r="WVN22" s="662"/>
      <c r="WVO22" s="662"/>
      <c r="WVP22" s="662"/>
      <c r="WVQ22" s="662"/>
      <c r="WVR22" s="662"/>
      <c r="WVS22" s="662"/>
      <c r="WVT22" s="662"/>
      <c r="WVU22" s="662"/>
      <c r="WVV22" s="662"/>
      <c r="WVW22" s="662"/>
      <c r="WVX22" s="662"/>
      <c r="WVY22" s="662"/>
      <c r="WVZ22" s="662"/>
      <c r="WWA22" s="662"/>
      <c r="WWB22" s="662"/>
      <c r="WWC22" s="662"/>
      <c r="WWD22" s="662"/>
      <c r="WWE22" s="662"/>
      <c r="WWF22" s="662"/>
      <c r="WWG22" s="662"/>
      <c r="WWH22" s="662"/>
      <c r="WWI22" s="662"/>
      <c r="WWJ22" s="662"/>
      <c r="WWK22" s="662"/>
      <c r="WWL22" s="662"/>
      <c r="WWM22" s="662"/>
      <c r="WWN22" s="662"/>
      <c r="WWO22" s="662"/>
      <c r="WWP22" s="662"/>
      <c r="WWQ22" s="662"/>
      <c r="WWR22" s="662"/>
      <c r="WWS22" s="662"/>
      <c r="WWT22" s="662"/>
      <c r="WWU22" s="662"/>
      <c r="WWV22" s="662"/>
      <c r="WWW22" s="662"/>
      <c r="WWX22" s="662"/>
      <c r="WWY22" s="662"/>
      <c r="WWZ22" s="662"/>
      <c r="WXA22" s="662"/>
      <c r="WXB22" s="662"/>
      <c r="WXC22" s="662"/>
      <c r="WXD22" s="662"/>
      <c r="WXE22" s="662"/>
      <c r="WXF22" s="662"/>
      <c r="WXG22" s="662"/>
      <c r="WXH22" s="662"/>
      <c r="WXI22" s="662"/>
      <c r="WXJ22" s="662"/>
      <c r="WXK22" s="662"/>
      <c r="WXL22" s="662"/>
      <c r="WXM22" s="662"/>
      <c r="WXN22" s="662"/>
      <c r="WXO22" s="662"/>
      <c r="WXP22" s="662"/>
      <c r="WXQ22" s="662"/>
      <c r="WXR22" s="662"/>
      <c r="WXS22" s="662"/>
      <c r="WXT22" s="662"/>
      <c r="WXU22" s="662"/>
      <c r="WXV22" s="662"/>
      <c r="WXW22" s="662"/>
      <c r="WXX22" s="662"/>
      <c r="WXY22" s="662"/>
      <c r="WXZ22" s="662"/>
      <c r="WYA22" s="662"/>
      <c r="WYB22" s="662"/>
      <c r="WYC22" s="662"/>
      <c r="WYD22" s="662"/>
      <c r="WYE22" s="662"/>
      <c r="WYF22" s="662"/>
      <c r="WYG22" s="662"/>
      <c r="WYH22" s="662"/>
      <c r="WYI22" s="662"/>
      <c r="WYJ22" s="662"/>
      <c r="WYK22" s="662"/>
      <c r="WYL22" s="662"/>
      <c r="WYM22" s="662"/>
      <c r="WYN22" s="662"/>
      <c r="WYO22" s="662"/>
      <c r="WYP22" s="662"/>
      <c r="WYQ22" s="662"/>
      <c r="WYR22" s="662"/>
      <c r="WYS22" s="662"/>
      <c r="WYT22" s="662"/>
      <c r="WYU22" s="662"/>
      <c r="WYV22" s="662"/>
      <c r="WYW22" s="662"/>
      <c r="WYX22" s="662"/>
      <c r="WYY22" s="662"/>
      <c r="WYZ22" s="662"/>
      <c r="WZA22" s="662"/>
      <c r="WZB22" s="662"/>
      <c r="WZC22" s="662"/>
      <c r="WZD22" s="662"/>
      <c r="WZE22" s="662"/>
      <c r="WZF22" s="662"/>
      <c r="WZG22" s="662"/>
      <c r="WZH22" s="662"/>
      <c r="WZI22" s="662"/>
      <c r="WZJ22" s="662"/>
      <c r="WZK22" s="662"/>
      <c r="WZL22" s="662"/>
      <c r="WZM22" s="662"/>
      <c r="WZN22" s="662"/>
      <c r="WZO22" s="662"/>
      <c r="WZP22" s="662"/>
      <c r="WZQ22" s="662"/>
      <c r="WZR22" s="662"/>
      <c r="WZS22" s="662"/>
      <c r="WZT22" s="662"/>
      <c r="WZU22" s="662"/>
      <c r="WZV22" s="662"/>
      <c r="WZW22" s="662"/>
      <c r="WZX22" s="662"/>
      <c r="WZY22" s="662"/>
      <c r="WZZ22" s="662"/>
      <c r="XAA22" s="662"/>
      <c r="XAB22" s="662"/>
      <c r="XAC22" s="662"/>
      <c r="XAD22" s="662"/>
      <c r="XAE22" s="662"/>
      <c r="XAF22" s="662"/>
      <c r="XAG22" s="662"/>
      <c r="XAH22" s="662"/>
      <c r="XAI22" s="662"/>
      <c r="XAJ22" s="662"/>
      <c r="XAK22" s="662"/>
      <c r="XAL22" s="662"/>
      <c r="XAM22" s="662"/>
      <c r="XAN22" s="662"/>
      <c r="XAO22" s="662"/>
      <c r="XAP22" s="662"/>
      <c r="XAQ22" s="662"/>
      <c r="XAR22" s="662"/>
      <c r="XAS22" s="662"/>
      <c r="XAT22" s="662"/>
      <c r="XAU22" s="662"/>
      <c r="XAV22" s="662"/>
      <c r="XAW22" s="662"/>
      <c r="XAX22" s="662"/>
      <c r="XAY22" s="662"/>
      <c r="XAZ22" s="662"/>
      <c r="XBA22" s="662"/>
      <c r="XBB22" s="662"/>
      <c r="XBC22" s="662"/>
      <c r="XBD22" s="662"/>
      <c r="XBE22" s="662"/>
      <c r="XBF22" s="662"/>
      <c r="XBG22" s="662"/>
      <c r="XBH22" s="662"/>
      <c r="XBI22" s="662"/>
      <c r="XBJ22" s="662"/>
      <c r="XBK22" s="662"/>
      <c r="XBL22" s="662"/>
      <c r="XBM22" s="662"/>
      <c r="XBN22" s="662"/>
      <c r="XBO22" s="662"/>
      <c r="XBP22" s="662"/>
      <c r="XBQ22" s="662"/>
      <c r="XBR22" s="662"/>
      <c r="XBS22" s="662"/>
      <c r="XBT22" s="662"/>
      <c r="XBU22" s="662"/>
      <c r="XBV22" s="662"/>
      <c r="XBW22" s="662"/>
      <c r="XBX22" s="662"/>
      <c r="XBY22" s="662"/>
      <c r="XBZ22" s="662"/>
      <c r="XCA22" s="662"/>
      <c r="XCB22" s="662"/>
      <c r="XCC22" s="662"/>
      <c r="XCD22" s="662"/>
      <c r="XCE22" s="662"/>
      <c r="XCF22" s="662"/>
      <c r="XCG22" s="662"/>
      <c r="XCH22" s="662"/>
      <c r="XCI22" s="662"/>
      <c r="XCJ22" s="662"/>
      <c r="XCK22" s="662"/>
      <c r="XCL22" s="662"/>
      <c r="XCM22" s="662"/>
      <c r="XCN22" s="662"/>
      <c r="XCO22" s="662"/>
      <c r="XCP22" s="662"/>
      <c r="XCQ22" s="662"/>
      <c r="XCR22" s="662"/>
      <c r="XCS22" s="662"/>
      <c r="XCT22" s="662"/>
      <c r="XCU22" s="662"/>
      <c r="XCV22" s="662"/>
      <c r="XCW22" s="662"/>
      <c r="XCX22" s="662"/>
      <c r="XCY22" s="662"/>
      <c r="XCZ22" s="662"/>
      <c r="XDA22" s="662"/>
      <c r="XDB22" s="662"/>
      <c r="XDC22" s="662"/>
      <c r="XDD22" s="662"/>
      <c r="XDE22" s="662"/>
      <c r="XDF22" s="662"/>
      <c r="XDG22" s="662"/>
      <c r="XDH22" s="662"/>
      <c r="XDI22" s="662"/>
      <c r="XDJ22" s="662"/>
      <c r="XDK22" s="662"/>
      <c r="XDL22" s="662"/>
      <c r="XDM22" s="662"/>
      <c r="XDN22" s="662"/>
      <c r="XDO22" s="662"/>
      <c r="XDP22" s="662"/>
      <c r="XDQ22" s="662"/>
      <c r="XDR22" s="662"/>
      <c r="XDS22" s="662"/>
      <c r="XDT22" s="662"/>
      <c r="XDU22" s="662"/>
      <c r="XDV22" s="662"/>
      <c r="XDW22" s="662"/>
      <c r="XDX22" s="662"/>
      <c r="XDY22" s="662"/>
      <c r="XDZ22" s="662"/>
      <c r="XEA22" s="662"/>
      <c r="XEB22" s="662"/>
      <c r="XEC22" s="662"/>
      <c r="XED22" s="662"/>
      <c r="XEE22" s="662"/>
      <c r="XEF22" s="662"/>
      <c r="XEG22" s="662"/>
      <c r="XEH22" s="662"/>
      <c r="XEI22" s="662"/>
      <c r="XEJ22" s="662"/>
      <c r="XEK22" s="662"/>
      <c r="XEL22" s="662"/>
      <c r="XEM22" s="662"/>
      <c r="XEN22" s="662"/>
      <c r="XEO22" s="662"/>
      <c r="XEP22" s="662"/>
      <c r="XEQ22" s="662"/>
      <c r="XER22" s="662"/>
      <c r="XES22" s="662"/>
      <c r="XET22" s="662"/>
      <c r="XEU22" s="662"/>
      <c r="XEV22" s="662"/>
      <c r="XEW22" s="662"/>
      <c r="XEX22" s="662"/>
      <c r="XEY22" s="662"/>
      <c r="XEZ22" s="662"/>
      <c r="XFA22" s="662"/>
      <c r="XFB22" s="662"/>
      <c r="XFC22" s="662"/>
      <c r="XFD22" s="662"/>
    </row>
    <row r="23" spans="2:16384" ht="15" x14ac:dyDescent="0.25">
      <c r="B23" s="665" t="s">
        <v>483</v>
      </c>
    </row>
    <row r="25" spans="2:16384" ht="12.75" x14ac:dyDescent="0.2">
      <c r="B25" s="666"/>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c r="BW25" s="662"/>
      <c r="BX25" s="662"/>
      <c r="BY25" s="662"/>
      <c r="BZ25" s="662"/>
      <c r="CA25" s="662"/>
      <c r="CB25" s="662"/>
      <c r="CC25" s="662"/>
      <c r="CD25" s="662"/>
      <c r="CE25" s="662"/>
      <c r="CF25" s="662"/>
      <c r="CG25" s="662"/>
      <c r="CH25" s="662"/>
      <c r="CI25" s="662"/>
      <c r="CJ25" s="662"/>
      <c r="CK25" s="662"/>
      <c r="CL25" s="662"/>
      <c r="CM25" s="662"/>
      <c r="CN25" s="662"/>
      <c r="CO25" s="662"/>
      <c r="CP25" s="662"/>
      <c r="CQ25" s="662"/>
      <c r="CR25" s="662"/>
      <c r="CS25" s="662"/>
      <c r="CT25" s="662"/>
      <c r="CU25" s="662"/>
      <c r="CV25" s="662"/>
      <c r="CW25" s="662"/>
      <c r="CX25" s="662"/>
      <c r="CY25" s="662"/>
      <c r="CZ25" s="662"/>
      <c r="DA25" s="662"/>
      <c r="DB25" s="662"/>
      <c r="DC25" s="662"/>
      <c r="DD25" s="662"/>
      <c r="DE25" s="662"/>
      <c r="DF25" s="662"/>
      <c r="DG25" s="662"/>
      <c r="DH25" s="662"/>
      <c r="DI25" s="662"/>
      <c r="DJ25" s="662"/>
      <c r="DK25" s="662"/>
      <c r="DL25" s="662"/>
      <c r="DM25" s="662"/>
      <c r="DN25" s="662"/>
      <c r="DO25" s="662"/>
      <c r="DP25" s="662"/>
      <c r="DQ25" s="662"/>
      <c r="DR25" s="662"/>
      <c r="DS25" s="662"/>
      <c r="DT25" s="662"/>
      <c r="DU25" s="662"/>
      <c r="DV25" s="662"/>
      <c r="DW25" s="662"/>
      <c r="DX25" s="662"/>
      <c r="DY25" s="662"/>
      <c r="DZ25" s="662"/>
      <c r="EA25" s="662"/>
      <c r="EB25" s="662"/>
      <c r="EC25" s="662"/>
      <c r="ED25" s="662"/>
      <c r="EE25" s="662"/>
      <c r="EF25" s="662"/>
      <c r="EG25" s="662"/>
      <c r="EH25" s="662"/>
      <c r="EI25" s="662"/>
      <c r="EJ25" s="662"/>
      <c r="EK25" s="662"/>
      <c r="EL25" s="662"/>
      <c r="EM25" s="662"/>
      <c r="EN25" s="662"/>
      <c r="EO25" s="662"/>
      <c r="EP25" s="662"/>
      <c r="EQ25" s="662"/>
      <c r="ER25" s="662"/>
      <c r="ES25" s="662"/>
      <c r="ET25" s="662"/>
      <c r="EU25" s="662"/>
      <c r="EV25" s="662"/>
      <c r="EW25" s="662"/>
      <c r="EX25" s="662"/>
      <c r="EY25" s="662"/>
      <c r="EZ25" s="662"/>
      <c r="FA25" s="662"/>
      <c r="FB25" s="662"/>
      <c r="FC25" s="662"/>
      <c r="FD25" s="662"/>
      <c r="FE25" s="662"/>
      <c r="FF25" s="662"/>
      <c r="FG25" s="662"/>
      <c r="FH25" s="662"/>
      <c r="FI25" s="662"/>
      <c r="FJ25" s="662"/>
      <c r="FK25" s="662"/>
      <c r="FL25" s="662"/>
      <c r="FM25" s="662"/>
      <c r="FN25" s="662"/>
      <c r="FO25" s="662"/>
      <c r="FP25" s="662"/>
      <c r="FQ25" s="662"/>
      <c r="FR25" s="662"/>
      <c r="FS25" s="662"/>
      <c r="FT25" s="662"/>
      <c r="FU25" s="662"/>
      <c r="FV25" s="662"/>
      <c r="FW25" s="662"/>
      <c r="FX25" s="662"/>
      <c r="FY25" s="662"/>
      <c r="FZ25" s="662"/>
      <c r="GA25" s="662"/>
      <c r="GB25" s="662"/>
      <c r="GC25" s="662"/>
      <c r="GD25" s="662"/>
      <c r="GE25" s="662"/>
      <c r="GF25" s="662"/>
      <c r="GG25" s="662"/>
      <c r="GH25" s="662"/>
      <c r="GI25" s="662"/>
      <c r="GJ25" s="662"/>
      <c r="GK25" s="662"/>
      <c r="GL25" s="662"/>
      <c r="GM25" s="662"/>
      <c r="GN25" s="662"/>
      <c r="GO25" s="662"/>
      <c r="GP25" s="662"/>
      <c r="GQ25" s="662"/>
      <c r="GR25" s="662"/>
      <c r="GS25" s="662"/>
      <c r="GT25" s="662"/>
      <c r="GU25" s="662"/>
      <c r="GV25" s="662"/>
      <c r="GW25" s="662"/>
      <c r="GX25" s="662"/>
      <c r="GY25" s="662"/>
      <c r="GZ25" s="662"/>
      <c r="HA25" s="662"/>
      <c r="HB25" s="662"/>
      <c r="HC25" s="662"/>
      <c r="HD25" s="662"/>
      <c r="HE25" s="662"/>
      <c r="HF25" s="662"/>
      <c r="HG25" s="662"/>
      <c r="HH25" s="662"/>
      <c r="HI25" s="662"/>
      <c r="HJ25" s="662"/>
      <c r="HK25" s="662"/>
      <c r="HL25" s="662"/>
      <c r="HM25" s="662"/>
      <c r="HN25" s="662"/>
      <c r="HO25" s="662"/>
      <c r="HP25" s="662"/>
      <c r="HQ25" s="662"/>
      <c r="HR25" s="662"/>
      <c r="HS25" s="662"/>
      <c r="HT25" s="662"/>
      <c r="HU25" s="662"/>
      <c r="HV25" s="662"/>
      <c r="HW25" s="662"/>
      <c r="HX25" s="662"/>
      <c r="HY25" s="662"/>
      <c r="HZ25" s="662"/>
      <c r="IA25" s="662"/>
      <c r="IB25" s="662"/>
      <c r="IC25" s="662"/>
      <c r="ID25" s="662"/>
      <c r="IE25" s="662"/>
      <c r="IF25" s="662"/>
      <c r="IG25" s="662"/>
      <c r="IH25" s="662"/>
      <c r="II25" s="662"/>
      <c r="IJ25" s="662"/>
      <c r="IK25" s="662"/>
      <c r="IL25" s="662"/>
      <c r="IM25" s="662"/>
      <c r="IN25" s="662"/>
      <c r="IO25" s="662"/>
      <c r="IP25" s="662"/>
      <c r="IQ25" s="662"/>
      <c r="IR25" s="662"/>
      <c r="IS25" s="662"/>
      <c r="IT25" s="662"/>
      <c r="IU25" s="662"/>
      <c r="IV25" s="662"/>
      <c r="IW25" s="662"/>
      <c r="IX25" s="662"/>
      <c r="IY25" s="662"/>
      <c r="IZ25" s="662"/>
      <c r="JA25" s="662"/>
      <c r="JB25" s="662"/>
      <c r="JC25" s="662"/>
      <c r="JD25" s="662"/>
      <c r="JE25" s="662"/>
      <c r="JF25" s="662"/>
      <c r="JG25" s="662"/>
      <c r="JH25" s="662"/>
      <c r="JI25" s="662"/>
      <c r="JJ25" s="662"/>
      <c r="JK25" s="662"/>
      <c r="JL25" s="662"/>
      <c r="JM25" s="662"/>
      <c r="JN25" s="662"/>
      <c r="JO25" s="662"/>
      <c r="JP25" s="662"/>
      <c r="JQ25" s="662"/>
      <c r="JR25" s="662"/>
      <c r="JS25" s="662"/>
      <c r="JT25" s="662"/>
      <c r="JU25" s="662"/>
      <c r="JV25" s="662"/>
      <c r="JW25" s="662"/>
      <c r="JX25" s="662"/>
      <c r="JY25" s="662"/>
      <c r="JZ25" s="662"/>
      <c r="KA25" s="662"/>
      <c r="KB25" s="662"/>
      <c r="KC25" s="662"/>
      <c r="KD25" s="662"/>
      <c r="KE25" s="662"/>
      <c r="KF25" s="662"/>
      <c r="KG25" s="662"/>
      <c r="KH25" s="662"/>
      <c r="KI25" s="662"/>
      <c r="KJ25" s="662"/>
      <c r="KK25" s="662"/>
      <c r="KL25" s="662"/>
      <c r="KM25" s="662"/>
      <c r="KN25" s="662"/>
      <c r="KO25" s="662"/>
      <c r="KP25" s="662"/>
      <c r="KQ25" s="662"/>
      <c r="KR25" s="662"/>
      <c r="KS25" s="662"/>
      <c r="KT25" s="662"/>
      <c r="KU25" s="662"/>
      <c r="KV25" s="662"/>
      <c r="KW25" s="662"/>
      <c r="KX25" s="662"/>
      <c r="KY25" s="662"/>
      <c r="KZ25" s="662"/>
      <c r="LA25" s="662"/>
      <c r="LB25" s="662"/>
      <c r="LC25" s="662"/>
      <c r="LD25" s="662"/>
      <c r="LE25" s="662"/>
      <c r="LF25" s="662"/>
      <c r="LG25" s="662"/>
      <c r="LH25" s="662"/>
      <c r="LI25" s="662"/>
      <c r="LJ25" s="662"/>
      <c r="LK25" s="662"/>
      <c r="LL25" s="662"/>
      <c r="LM25" s="662"/>
      <c r="LN25" s="662"/>
      <c r="LO25" s="662"/>
      <c r="LP25" s="662"/>
      <c r="LQ25" s="662"/>
      <c r="LR25" s="662"/>
      <c r="LS25" s="662"/>
      <c r="LT25" s="662"/>
      <c r="LU25" s="662"/>
      <c r="LV25" s="662"/>
      <c r="LW25" s="662"/>
      <c r="LX25" s="662"/>
      <c r="LY25" s="662"/>
      <c r="LZ25" s="662"/>
      <c r="MA25" s="662"/>
      <c r="MB25" s="662"/>
      <c r="MC25" s="662"/>
      <c r="MD25" s="662"/>
      <c r="ME25" s="662"/>
      <c r="MF25" s="662"/>
      <c r="MG25" s="662"/>
      <c r="MH25" s="662"/>
      <c r="MI25" s="662"/>
      <c r="MJ25" s="662"/>
      <c r="MK25" s="662"/>
      <c r="ML25" s="662"/>
      <c r="MM25" s="662"/>
      <c r="MN25" s="662"/>
      <c r="MO25" s="662"/>
      <c r="MP25" s="662"/>
      <c r="MQ25" s="662"/>
      <c r="MR25" s="662"/>
      <c r="MS25" s="662"/>
      <c r="MT25" s="662"/>
      <c r="MU25" s="662"/>
      <c r="MV25" s="662"/>
      <c r="MW25" s="662"/>
      <c r="MX25" s="662"/>
      <c r="MY25" s="662"/>
      <c r="MZ25" s="662"/>
      <c r="NA25" s="662"/>
      <c r="NB25" s="662"/>
      <c r="NC25" s="662"/>
      <c r="ND25" s="662"/>
      <c r="NE25" s="662"/>
      <c r="NF25" s="662"/>
      <c r="NG25" s="662"/>
      <c r="NH25" s="662"/>
      <c r="NI25" s="662"/>
      <c r="NJ25" s="662"/>
      <c r="NK25" s="662"/>
      <c r="NL25" s="662"/>
      <c r="NM25" s="662"/>
      <c r="NN25" s="662"/>
      <c r="NO25" s="662"/>
      <c r="NP25" s="662"/>
      <c r="NQ25" s="662"/>
      <c r="NR25" s="662"/>
      <c r="NS25" s="662"/>
      <c r="NT25" s="662"/>
      <c r="NU25" s="662"/>
      <c r="NV25" s="662"/>
      <c r="NW25" s="662"/>
      <c r="NX25" s="662"/>
      <c r="NY25" s="662"/>
      <c r="NZ25" s="662"/>
      <c r="OA25" s="662"/>
      <c r="OB25" s="662"/>
      <c r="OC25" s="662"/>
      <c r="OD25" s="662"/>
      <c r="OE25" s="662"/>
      <c r="OF25" s="662"/>
      <c r="OG25" s="662"/>
      <c r="OH25" s="662"/>
      <c r="OI25" s="662"/>
      <c r="OJ25" s="662"/>
      <c r="OK25" s="662"/>
      <c r="OL25" s="662"/>
      <c r="OM25" s="662"/>
      <c r="ON25" s="662"/>
      <c r="OO25" s="662"/>
      <c r="OP25" s="662"/>
      <c r="OQ25" s="662"/>
      <c r="OR25" s="662"/>
      <c r="OS25" s="662"/>
      <c r="OT25" s="662"/>
      <c r="OU25" s="662"/>
      <c r="OV25" s="662"/>
      <c r="OW25" s="662"/>
      <c r="OX25" s="662"/>
      <c r="OY25" s="662"/>
      <c r="OZ25" s="662"/>
      <c r="PA25" s="662"/>
      <c r="PB25" s="662"/>
      <c r="PC25" s="662"/>
      <c r="PD25" s="662"/>
      <c r="PE25" s="662"/>
      <c r="PF25" s="662"/>
      <c r="PG25" s="662"/>
      <c r="PH25" s="662"/>
      <c r="PI25" s="662"/>
      <c r="PJ25" s="662"/>
      <c r="PK25" s="662"/>
      <c r="PL25" s="662"/>
      <c r="PM25" s="662"/>
      <c r="PN25" s="662"/>
      <c r="PO25" s="662"/>
      <c r="PP25" s="662"/>
      <c r="PQ25" s="662"/>
      <c r="PR25" s="662"/>
      <c r="PS25" s="662"/>
      <c r="PT25" s="662"/>
      <c r="PU25" s="662"/>
      <c r="PV25" s="662"/>
      <c r="PW25" s="662"/>
      <c r="PX25" s="662"/>
      <c r="PY25" s="662"/>
      <c r="PZ25" s="662"/>
      <c r="QA25" s="662"/>
      <c r="QB25" s="662"/>
      <c r="QC25" s="662"/>
      <c r="QD25" s="662"/>
      <c r="QE25" s="662"/>
      <c r="QF25" s="662"/>
      <c r="QG25" s="662"/>
      <c r="QH25" s="662"/>
      <c r="QI25" s="662"/>
      <c r="QJ25" s="662"/>
      <c r="QK25" s="662"/>
      <c r="QL25" s="662"/>
      <c r="QM25" s="662"/>
      <c r="QN25" s="662"/>
      <c r="QO25" s="662"/>
      <c r="QP25" s="662"/>
      <c r="QQ25" s="662"/>
      <c r="QR25" s="662"/>
      <c r="QS25" s="662"/>
      <c r="QT25" s="662"/>
      <c r="QU25" s="662"/>
      <c r="QV25" s="662"/>
      <c r="QW25" s="662"/>
      <c r="QX25" s="662"/>
      <c r="QY25" s="662"/>
      <c r="QZ25" s="662"/>
      <c r="RA25" s="662"/>
      <c r="RB25" s="662"/>
      <c r="RC25" s="662"/>
      <c r="RD25" s="662"/>
      <c r="RE25" s="662"/>
      <c r="RF25" s="662"/>
      <c r="RG25" s="662"/>
      <c r="RH25" s="662"/>
      <c r="RI25" s="662"/>
      <c r="RJ25" s="662"/>
      <c r="RK25" s="662"/>
      <c r="RL25" s="662"/>
      <c r="RM25" s="662"/>
      <c r="RN25" s="662"/>
      <c r="RO25" s="662"/>
      <c r="RP25" s="662"/>
      <c r="RQ25" s="662"/>
      <c r="RR25" s="662"/>
      <c r="RS25" s="662"/>
      <c r="RT25" s="662"/>
      <c r="RU25" s="662"/>
      <c r="RV25" s="662"/>
      <c r="RW25" s="662"/>
      <c r="RX25" s="662"/>
      <c r="RY25" s="662"/>
      <c r="RZ25" s="662"/>
      <c r="SA25" s="662"/>
      <c r="SB25" s="662"/>
      <c r="SC25" s="662"/>
      <c r="SD25" s="662"/>
      <c r="SE25" s="662"/>
      <c r="SF25" s="662"/>
      <c r="SG25" s="662"/>
      <c r="SH25" s="662"/>
      <c r="SI25" s="662"/>
      <c r="SJ25" s="662"/>
      <c r="SK25" s="662"/>
      <c r="SL25" s="662"/>
      <c r="SM25" s="662"/>
      <c r="SN25" s="662"/>
      <c r="SO25" s="662"/>
      <c r="SP25" s="662"/>
      <c r="SQ25" s="662"/>
      <c r="SR25" s="662"/>
      <c r="SS25" s="662"/>
      <c r="ST25" s="662"/>
      <c r="SU25" s="662"/>
      <c r="SV25" s="662"/>
      <c r="SW25" s="662"/>
      <c r="SX25" s="662"/>
      <c r="SY25" s="662"/>
      <c r="SZ25" s="662"/>
      <c r="TA25" s="662"/>
      <c r="TB25" s="662"/>
      <c r="TC25" s="662"/>
      <c r="TD25" s="662"/>
      <c r="TE25" s="662"/>
      <c r="TF25" s="662"/>
      <c r="TG25" s="662"/>
      <c r="TH25" s="662"/>
      <c r="TI25" s="662"/>
      <c r="TJ25" s="662"/>
      <c r="TK25" s="662"/>
      <c r="TL25" s="662"/>
      <c r="TM25" s="662"/>
      <c r="TN25" s="662"/>
      <c r="TO25" s="662"/>
      <c r="TP25" s="662"/>
      <c r="TQ25" s="662"/>
      <c r="TR25" s="662"/>
      <c r="TS25" s="662"/>
      <c r="TT25" s="662"/>
      <c r="TU25" s="662"/>
      <c r="TV25" s="662"/>
      <c r="TW25" s="662"/>
      <c r="TX25" s="662"/>
      <c r="TY25" s="662"/>
      <c r="TZ25" s="662"/>
      <c r="UA25" s="662"/>
      <c r="UB25" s="662"/>
      <c r="UC25" s="662"/>
      <c r="UD25" s="662"/>
      <c r="UE25" s="662"/>
      <c r="UF25" s="662"/>
      <c r="UG25" s="662"/>
      <c r="UH25" s="662"/>
      <c r="UI25" s="662"/>
      <c r="UJ25" s="662"/>
      <c r="UK25" s="662"/>
      <c r="UL25" s="662"/>
      <c r="UM25" s="662"/>
      <c r="UN25" s="662"/>
      <c r="UO25" s="662"/>
      <c r="UP25" s="662"/>
      <c r="UQ25" s="662"/>
      <c r="UR25" s="662"/>
      <c r="US25" s="662"/>
      <c r="UT25" s="662"/>
      <c r="UU25" s="662"/>
      <c r="UV25" s="662"/>
      <c r="UW25" s="662"/>
      <c r="UX25" s="662"/>
      <c r="UY25" s="662"/>
      <c r="UZ25" s="662"/>
      <c r="VA25" s="662"/>
      <c r="VB25" s="662"/>
      <c r="VC25" s="662"/>
      <c r="VD25" s="662"/>
      <c r="VE25" s="662"/>
      <c r="VF25" s="662"/>
      <c r="VG25" s="662"/>
      <c r="VH25" s="662"/>
      <c r="VI25" s="662"/>
      <c r="VJ25" s="662"/>
      <c r="VK25" s="662"/>
      <c r="VL25" s="662"/>
      <c r="VM25" s="662"/>
      <c r="VN25" s="662"/>
      <c r="VO25" s="662"/>
      <c r="VP25" s="662"/>
      <c r="VQ25" s="662"/>
      <c r="VR25" s="662"/>
      <c r="VS25" s="662"/>
      <c r="VT25" s="662"/>
      <c r="VU25" s="662"/>
      <c r="VV25" s="662"/>
      <c r="VW25" s="662"/>
      <c r="VX25" s="662"/>
      <c r="VY25" s="662"/>
      <c r="VZ25" s="662"/>
      <c r="WA25" s="662"/>
      <c r="WB25" s="662"/>
      <c r="WC25" s="662"/>
      <c r="WD25" s="662"/>
      <c r="WE25" s="662"/>
      <c r="WF25" s="662"/>
      <c r="WG25" s="662"/>
      <c r="WH25" s="662"/>
      <c r="WI25" s="662"/>
      <c r="WJ25" s="662"/>
      <c r="WK25" s="662"/>
      <c r="WL25" s="662"/>
      <c r="WM25" s="662"/>
      <c r="WN25" s="662"/>
      <c r="WO25" s="662"/>
      <c r="WP25" s="662"/>
      <c r="WQ25" s="662"/>
      <c r="WR25" s="662"/>
      <c r="WS25" s="662"/>
      <c r="WT25" s="662"/>
      <c r="WU25" s="662"/>
      <c r="WV25" s="662"/>
      <c r="WW25" s="662"/>
      <c r="WX25" s="662"/>
      <c r="WY25" s="662"/>
      <c r="WZ25" s="662"/>
      <c r="XA25" s="662"/>
      <c r="XB25" s="662"/>
      <c r="XC25" s="662"/>
      <c r="XD25" s="662"/>
      <c r="XE25" s="662"/>
      <c r="XF25" s="662"/>
      <c r="XG25" s="662"/>
      <c r="XH25" s="662"/>
      <c r="XI25" s="662"/>
      <c r="XJ25" s="662"/>
      <c r="XK25" s="662"/>
      <c r="XL25" s="662"/>
      <c r="XM25" s="662"/>
      <c r="XN25" s="662"/>
      <c r="XO25" s="662"/>
      <c r="XP25" s="662"/>
      <c r="XQ25" s="662"/>
      <c r="XR25" s="662"/>
      <c r="XS25" s="662"/>
      <c r="XT25" s="662"/>
      <c r="XU25" s="662"/>
      <c r="XV25" s="662"/>
      <c r="XW25" s="662"/>
      <c r="XX25" s="662"/>
      <c r="XY25" s="662"/>
      <c r="XZ25" s="662"/>
      <c r="YA25" s="662"/>
      <c r="YB25" s="662"/>
      <c r="YC25" s="662"/>
      <c r="YD25" s="662"/>
      <c r="YE25" s="662"/>
      <c r="YF25" s="662"/>
      <c r="YG25" s="662"/>
      <c r="YH25" s="662"/>
      <c r="YI25" s="662"/>
      <c r="YJ25" s="662"/>
      <c r="YK25" s="662"/>
      <c r="YL25" s="662"/>
      <c r="YM25" s="662"/>
      <c r="YN25" s="662"/>
      <c r="YO25" s="662"/>
      <c r="YP25" s="662"/>
      <c r="YQ25" s="662"/>
      <c r="YR25" s="662"/>
      <c r="YS25" s="662"/>
      <c r="YT25" s="662"/>
      <c r="YU25" s="662"/>
      <c r="YV25" s="662"/>
      <c r="YW25" s="662"/>
      <c r="YX25" s="662"/>
      <c r="YY25" s="662"/>
      <c r="YZ25" s="662"/>
      <c r="ZA25" s="662"/>
      <c r="ZB25" s="662"/>
      <c r="ZC25" s="662"/>
      <c r="ZD25" s="662"/>
      <c r="ZE25" s="662"/>
      <c r="ZF25" s="662"/>
      <c r="ZG25" s="662"/>
      <c r="ZH25" s="662"/>
      <c r="ZI25" s="662"/>
      <c r="ZJ25" s="662"/>
      <c r="ZK25" s="662"/>
      <c r="ZL25" s="662"/>
      <c r="ZM25" s="662"/>
      <c r="ZN25" s="662"/>
      <c r="ZO25" s="662"/>
      <c r="ZP25" s="662"/>
      <c r="ZQ25" s="662"/>
      <c r="ZR25" s="662"/>
      <c r="ZS25" s="662"/>
      <c r="ZT25" s="662"/>
      <c r="ZU25" s="662"/>
      <c r="ZV25" s="662"/>
      <c r="ZW25" s="662"/>
      <c r="ZX25" s="662"/>
      <c r="ZY25" s="662"/>
      <c r="ZZ25" s="662"/>
      <c r="AAA25" s="662"/>
      <c r="AAB25" s="662"/>
      <c r="AAC25" s="662"/>
      <c r="AAD25" s="662"/>
      <c r="AAE25" s="662"/>
      <c r="AAF25" s="662"/>
      <c r="AAG25" s="662"/>
      <c r="AAH25" s="662"/>
      <c r="AAI25" s="662"/>
      <c r="AAJ25" s="662"/>
      <c r="AAK25" s="662"/>
      <c r="AAL25" s="662"/>
      <c r="AAM25" s="662"/>
      <c r="AAN25" s="662"/>
      <c r="AAO25" s="662"/>
      <c r="AAP25" s="662"/>
      <c r="AAQ25" s="662"/>
      <c r="AAR25" s="662"/>
      <c r="AAS25" s="662"/>
      <c r="AAT25" s="662"/>
      <c r="AAU25" s="662"/>
      <c r="AAV25" s="662"/>
      <c r="AAW25" s="662"/>
      <c r="AAX25" s="662"/>
      <c r="AAY25" s="662"/>
      <c r="AAZ25" s="662"/>
      <c r="ABA25" s="662"/>
      <c r="ABB25" s="662"/>
      <c r="ABC25" s="662"/>
      <c r="ABD25" s="662"/>
      <c r="ABE25" s="662"/>
      <c r="ABF25" s="662"/>
      <c r="ABG25" s="662"/>
      <c r="ABH25" s="662"/>
      <c r="ABI25" s="662"/>
      <c r="ABJ25" s="662"/>
      <c r="ABK25" s="662"/>
      <c r="ABL25" s="662"/>
      <c r="ABM25" s="662"/>
      <c r="ABN25" s="662"/>
      <c r="ABO25" s="662"/>
      <c r="ABP25" s="662"/>
      <c r="ABQ25" s="662"/>
      <c r="ABR25" s="662"/>
      <c r="ABS25" s="662"/>
      <c r="ABT25" s="662"/>
      <c r="ABU25" s="662"/>
      <c r="ABV25" s="662"/>
      <c r="ABW25" s="662"/>
      <c r="ABX25" s="662"/>
      <c r="ABY25" s="662"/>
      <c r="ABZ25" s="662"/>
      <c r="ACA25" s="662"/>
      <c r="ACB25" s="662"/>
      <c r="ACC25" s="662"/>
      <c r="ACD25" s="662"/>
      <c r="ACE25" s="662"/>
      <c r="ACF25" s="662"/>
      <c r="ACG25" s="662"/>
      <c r="ACH25" s="662"/>
      <c r="ACI25" s="662"/>
      <c r="ACJ25" s="662"/>
      <c r="ACK25" s="662"/>
      <c r="ACL25" s="662"/>
      <c r="ACM25" s="662"/>
      <c r="ACN25" s="662"/>
      <c r="ACO25" s="662"/>
      <c r="ACP25" s="662"/>
      <c r="ACQ25" s="662"/>
      <c r="ACR25" s="662"/>
      <c r="ACS25" s="662"/>
      <c r="ACT25" s="662"/>
      <c r="ACU25" s="662"/>
      <c r="ACV25" s="662"/>
      <c r="ACW25" s="662"/>
      <c r="ACX25" s="662"/>
      <c r="ACY25" s="662"/>
      <c r="ACZ25" s="662"/>
      <c r="ADA25" s="662"/>
      <c r="ADB25" s="662"/>
      <c r="ADC25" s="662"/>
      <c r="ADD25" s="662"/>
      <c r="ADE25" s="662"/>
      <c r="ADF25" s="662"/>
      <c r="ADG25" s="662"/>
      <c r="ADH25" s="662"/>
      <c r="ADI25" s="662"/>
      <c r="ADJ25" s="662"/>
      <c r="ADK25" s="662"/>
      <c r="ADL25" s="662"/>
      <c r="ADM25" s="662"/>
      <c r="ADN25" s="662"/>
      <c r="ADO25" s="662"/>
      <c r="ADP25" s="662"/>
      <c r="ADQ25" s="662"/>
      <c r="ADR25" s="662"/>
      <c r="ADS25" s="662"/>
      <c r="ADT25" s="662"/>
      <c r="ADU25" s="662"/>
      <c r="ADV25" s="662"/>
      <c r="ADW25" s="662"/>
      <c r="ADX25" s="662"/>
      <c r="ADY25" s="662"/>
      <c r="ADZ25" s="662"/>
      <c r="AEA25" s="662"/>
      <c r="AEB25" s="662"/>
      <c r="AEC25" s="662"/>
      <c r="AED25" s="662"/>
      <c r="AEE25" s="662"/>
      <c r="AEF25" s="662"/>
      <c r="AEG25" s="662"/>
      <c r="AEH25" s="662"/>
      <c r="AEI25" s="662"/>
      <c r="AEJ25" s="662"/>
      <c r="AEK25" s="662"/>
      <c r="AEL25" s="662"/>
      <c r="AEM25" s="662"/>
      <c r="AEN25" s="662"/>
      <c r="AEO25" s="662"/>
      <c r="AEP25" s="662"/>
      <c r="AEQ25" s="662"/>
      <c r="AER25" s="662"/>
      <c r="AES25" s="662"/>
      <c r="AET25" s="662"/>
      <c r="AEU25" s="662"/>
      <c r="AEV25" s="662"/>
      <c r="AEW25" s="662"/>
      <c r="AEX25" s="662"/>
      <c r="AEY25" s="662"/>
      <c r="AEZ25" s="662"/>
      <c r="AFA25" s="662"/>
      <c r="AFB25" s="662"/>
      <c r="AFC25" s="662"/>
      <c r="AFD25" s="662"/>
      <c r="AFE25" s="662"/>
      <c r="AFF25" s="662"/>
      <c r="AFG25" s="662"/>
      <c r="AFH25" s="662"/>
      <c r="AFI25" s="662"/>
      <c r="AFJ25" s="662"/>
      <c r="AFK25" s="662"/>
      <c r="AFL25" s="662"/>
      <c r="AFM25" s="662"/>
      <c r="AFN25" s="662"/>
      <c r="AFO25" s="662"/>
      <c r="AFP25" s="662"/>
      <c r="AFQ25" s="662"/>
      <c r="AFR25" s="662"/>
      <c r="AFS25" s="662"/>
      <c r="AFT25" s="662"/>
      <c r="AFU25" s="662"/>
      <c r="AFV25" s="662"/>
      <c r="AFW25" s="662"/>
      <c r="AFX25" s="662"/>
      <c r="AFY25" s="662"/>
      <c r="AFZ25" s="662"/>
      <c r="AGA25" s="662"/>
      <c r="AGB25" s="662"/>
      <c r="AGC25" s="662"/>
      <c r="AGD25" s="662"/>
      <c r="AGE25" s="662"/>
      <c r="AGF25" s="662"/>
      <c r="AGG25" s="662"/>
      <c r="AGH25" s="662"/>
      <c r="AGI25" s="662"/>
      <c r="AGJ25" s="662"/>
      <c r="AGK25" s="662"/>
      <c r="AGL25" s="662"/>
      <c r="AGM25" s="662"/>
      <c r="AGN25" s="662"/>
      <c r="AGO25" s="662"/>
      <c r="AGP25" s="662"/>
      <c r="AGQ25" s="662"/>
      <c r="AGR25" s="662"/>
      <c r="AGS25" s="662"/>
      <c r="AGT25" s="662"/>
      <c r="AGU25" s="662"/>
      <c r="AGV25" s="662"/>
      <c r="AGW25" s="662"/>
      <c r="AGX25" s="662"/>
      <c r="AGY25" s="662"/>
      <c r="AGZ25" s="662"/>
      <c r="AHA25" s="662"/>
      <c r="AHB25" s="662"/>
      <c r="AHC25" s="662"/>
      <c r="AHD25" s="662"/>
      <c r="AHE25" s="662"/>
      <c r="AHF25" s="662"/>
      <c r="AHG25" s="662"/>
      <c r="AHH25" s="662"/>
      <c r="AHI25" s="662"/>
      <c r="AHJ25" s="662"/>
      <c r="AHK25" s="662"/>
      <c r="AHL25" s="662"/>
      <c r="AHM25" s="662"/>
      <c r="AHN25" s="662"/>
      <c r="AHO25" s="662"/>
      <c r="AHP25" s="662"/>
      <c r="AHQ25" s="662"/>
      <c r="AHR25" s="662"/>
      <c r="AHS25" s="662"/>
      <c r="AHT25" s="662"/>
      <c r="AHU25" s="662"/>
      <c r="AHV25" s="662"/>
      <c r="AHW25" s="662"/>
      <c r="AHX25" s="662"/>
      <c r="AHY25" s="662"/>
      <c r="AHZ25" s="662"/>
      <c r="AIA25" s="662"/>
      <c r="AIB25" s="662"/>
      <c r="AIC25" s="662"/>
      <c r="AID25" s="662"/>
      <c r="AIE25" s="662"/>
      <c r="AIF25" s="662"/>
      <c r="AIG25" s="662"/>
      <c r="AIH25" s="662"/>
      <c r="AII25" s="662"/>
      <c r="AIJ25" s="662"/>
      <c r="AIK25" s="662"/>
      <c r="AIL25" s="662"/>
      <c r="AIM25" s="662"/>
      <c r="AIN25" s="662"/>
      <c r="AIO25" s="662"/>
      <c r="AIP25" s="662"/>
      <c r="AIQ25" s="662"/>
      <c r="AIR25" s="662"/>
      <c r="AIS25" s="662"/>
      <c r="AIT25" s="662"/>
      <c r="AIU25" s="662"/>
      <c r="AIV25" s="662"/>
      <c r="AIW25" s="662"/>
      <c r="AIX25" s="662"/>
      <c r="AIY25" s="662"/>
      <c r="AIZ25" s="662"/>
      <c r="AJA25" s="662"/>
      <c r="AJB25" s="662"/>
      <c r="AJC25" s="662"/>
      <c r="AJD25" s="662"/>
      <c r="AJE25" s="662"/>
      <c r="AJF25" s="662"/>
      <c r="AJG25" s="662"/>
      <c r="AJH25" s="662"/>
      <c r="AJI25" s="662"/>
      <c r="AJJ25" s="662"/>
      <c r="AJK25" s="662"/>
      <c r="AJL25" s="662"/>
      <c r="AJM25" s="662"/>
      <c r="AJN25" s="662"/>
      <c r="AJO25" s="662"/>
      <c r="AJP25" s="662"/>
      <c r="AJQ25" s="662"/>
      <c r="AJR25" s="662"/>
      <c r="AJS25" s="662"/>
      <c r="AJT25" s="662"/>
      <c r="AJU25" s="662"/>
      <c r="AJV25" s="662"/>
      <c r="AJW25" s="662"/>
      <c r="AJX25" s="662"/>
      <c r="AJY25" s="662"/>
      <c r="AJZ25" s="662"/>
      <c r="AKA25" s="662"/>
      <c r="AKB25" s="662"/>
      <c r="AKC25" s="662"/>
      <c r="AKD25" s="662"/>
      <c r="AKE25" s="662"/>
      <c r="AKF25" s="662"/>
      <c r="AKG25" s="662"/>
      <c r="AKH25" s="662"/>
      <c r="AKI25" s="662"/>
      <c r="AKJ25" s="662"/>
      <c r="AKK25" s="662"/>
      <c r="AKL25" s="662"/>
      <c r="AKM25" s="662"/>
      <c r="AKN25" s="662"/>
      <c r="AKO25" s="662"/>
      <c r="AKP25" s="662"/>
      <c r="AKQ25" s="662"/>
      <c r="AKR25" s="662"/>
      <c r="AKS25" s="662"/>
      <c r="AKT25" s="662"/>
      <c r="AKU25" s="662"/>
      <c r="AKV25" s="662"/>
      <c r="AKW25" s="662"/>
      <c r="AKX25" s="662"/>
      <c r="AKY25" s="662"/>
      <c r="AKZ25" s="662"/>
      <c r="ALA25" s="662"/>
      <c r="ALB25" s="662"/>
      <c r="ALC25" s="662"/>
      <c r="ALD25" s="662"/>
      <c r="ALE25" s="662"/>
      <c r="ALF25" s="662"/>
      <c r="ALG25" s="662"/>
      <c r="ALH25" s="662"/>
      <c r="ALI25" s="662"/>
      <c r="ALJ25" s="662"/>
      <c r="ALK25" s="662"/>
      <c r="ALL25" s="662"/>
      <c r="ALM25" s="662"/>
      <c r="ALN25" s="662"/>
      <c r="ALO25" s="662"/>
      <c r="ALP25" s="662"/>
      <c r="ALQ25" s="662"/>
      <c r="ALR25" s="662"/>
      <c r="ALS25" s="662"/>
      <c r="ALT25" s="662"/>
      <c r="ALU25" s="662"/>
      <c r="ALV25" s="662"/>
      <c r="ALW25" s="662"/>
      <c r="ALX25" s="662"/>
      <c r="ALY25" s="662"/>
      <c r="ALZ25" s="662"/>
      <c r="AMA25" s="662"/>
      <c r="AMB25" s="662"/>
      <c r="AMC25" s="662"/>
      <c r="AMD25" s="662"/>
      <c r="AME25" s="662"/>
      <c r="AMF25" s="662"/>
      <c r="AMG25" s="662"/>
      <c r="AMH25" s="662"/>
      <c r="AMI25" s="662"/>
      <c r="AMJ25" s="662"/>
      <c r="AMK25" s="662"/>
      <c r="AML25" s="662"/>
      <c r="AMM25" s="662"/>
      <c r="AMN25" s="662"/>
      <c r="AMO25" s="662"/>
      <c r="AMP25" s="662"/>
      <c r="AMQ25" s="662"/>
      <c r="AMR25" s="662"/>
      <c r="AMS25" s="662"/>
      <c r="AMT25" s="662"/>
      <c r="AMU25" s="662"/>
      <c r="AMV25" s="662"/>
      <c r="AMW25" s="662"/>
      <c r="AMX25" s="662"/>
      <c r="AMY25" s="662"/>
      <c r="AMZ25" s="662"/>
      <c r="ANA25" s="662"/>
      <c r="ANB25" s="662"/>
      <c r="ANC25" s="662"/>
      <c r="AND25" s="662"/>
      <c r="ANE25" s="662"/>
      <c r="ANF25" s="662"/>
      <c r="ANG25" s="662"/>
      <c r="ANH25" s="662"/>
      <c r="ANI25" s="662"/>
      <c r="ANJ25" s="662"/>
      <c r="ANK25" s="662"/>
      <c r="ANL25" s="662"/>
      <c r="ANM25" s="662"/>
      <c r="ANN25" s="662"/>
      <c r="ANO25" s="662"/>
      <c r="ANP25" s="662"/>
      <c r="ANQ25" s="662"/>
      <c r="ANR25" s="662"/>
      <c r="ANS25" s="662"/>
      <c r="ANT25" s="662"/>
      <c r="ANU25" s="662"/>
      <c r="ANV25" s="662"/>
      <c r="ANW25" s="662"/>
      <c r="ANX25" s="662"/>
      <c r="ANY25" s="662"/>
      <c r="ANZ25" s="662"/>
      <c r="AOA25" s="662"/>
      <c r="AOB25" s="662"/>
      <c r="AOC25" s="662"/>
      <c r="AOD25" s="662"/>
      <c r="AOE25" s="662"/>
      <c r="AOF25" s="662"/>
      <c r="AOG25" s="662"/>
      <c r="AOH25" s="662"/>
      <c r="AOI25" s="662"/>
      <c r="AOJ25" s="662"/>
      <c r="AOK25" s="662"/>
      <c r="AOL25" s="662"/>
      <c r="AOM25" s="662"/>
      <c r="AON25" s="662"/>
      <c r="AOO25" s="662"/>
      <c r="AOP25" s="662"/>
      <c r="AOQ25" s="662"/>
      <c r="AOR25" s="662"/>
      <c r="AOS25" s="662"/>
      <c r="AOT25" s="662"/>
      <c r="AOU25" s="662"/>
      <c r="AOV25" s="662"/>
      <c r="AOW25" s="662"/>
      <c r="AOX25" s="662"/>
      <c r="AOY25" s="662"/>
      <c r="AOZ25" s="662"/>
      <c r="APA25" s="662"/>
      <c r="APB25" s="662"/>
      <c r="APC25" s="662"/>
      <c r="APD25" s="662"/>
      <c r="APE25" s="662"/>
      <c r="APF25" s="662"/>
      <c r="APG25" s="662"/>
      <c r="APH25" s="662"/>
      <c r="API25" s="662"/>
      <c r="APJ25" s="662"/>
      <c r="APK25" s="662"/>
      <c r="APL25" s="662"/>
      <c r="APM25" s="662"/>
      <c r="APN25" s="662"/>
      <c r="APO25" s="662"/>
      <c r="APP25" s="662"/>
      <c r="APQ25" s="662"/>
      <c r="APR25" s="662"/>
      <c r="APS25" s="662"/>
      <c r="APT25" s="662"/>
      <c r="APU25" s="662"/>
      <c r="APV25" s="662"/>
      <c r="APW25" s="662"/>
      <c r="APX25" s="662"/>
      <c r="APY25" s="662"/>
      <c r="APZ25" s="662"/>
      <c r="AQA25" s="662"/>
      <c r="AQB25" s="662"/>
      <c r="AQC25" s="662"/>
      <c r="AQD25" s="662"/>
      <c r="AQE25" s="662"/>
      <c r="AQF25" s="662"/>
      <c r="AQG25" s="662"/>
      <c r="AQH25" s="662"/>
      <c r="AQI25" s="662"/>
      <c r="AQJ25" s="662"/>
      <c r="AQK25" s="662"/>
      <c r="AQL25" s="662"/>
      <c r="AQM25" s="662"/>
      <c r="AQN25" s="662"/>
      <c r="AQO25" s="662"/>
      <c r="AQP25" s="662"/>
      <c r="AQQ25" s="662"/>
      <c r="AQR25" s="662"/>
      <c r="AQS25" s="662"/>
      <c r="AQT25" s="662"/>
      <c r="AQU25" s="662"/>
      <c r="AQV25" s="662"/>
      <c r="AQW25" s="662"/>
      <c r="AQX25" s="662"/>
      <c r="AQY25" s="662"/>
      <c r="AQZ25" s="662"/>
      <c r="ARA25" s="662"/>
      <c r="ARB25" s="662"/>
      <c r="ARC25" s="662"/>
      <c r="ARD25" s="662"/>
      <c r="ARE25" s="662"/>
      <c r="ARF25" s="662"/>
      <c r="ARG25" s="662"/>
      <c r="ARH25" s="662"/>
      <c r="ARI25" s="662"/>
      <c r="ARJ25" s="662"/>
      <c r="ARK25" s="662"/>
      <c r="ARL25" s="662"/>
      <c r="ARM25" s="662"/>
      <c r="ARN25" s="662"/>
      <c r="ARO25" s="662"/>
      <c r="ARP25" s="662"/>
      <c r="ARQ25" s="662"/>
      <c r="ARR25" s="662"/>
      <c r="ARS25" s="662"/>
      <c r="ART25" s="662"/>
      <c r="ARU25" s="662"/>
      <c r="ARV25" s="662"/>
      <c r="ARW25" s="662"/>
      <c r="ARX25" s="662"/>
      <c r="ARY25" s="662"/>
      <c r="ARZ25" s="662"/>
      <c r="ASA25" s="662"/>
      <c r="ASB25" s="662"/>
      <c r="ASC25" s="662"/>
      <c r="ASD25" s="662"/>
      <c r="ASE25" s="662"/>
      <c r="ASF25" s="662"/>
      <c r="ASG25" s="662"/>
      <c r="ASH25" s="662"/>
      <c r="ASI25" s="662"/>
      <c r="ASJ25" s="662"/>
      <c r="ASK25" s="662"/>
      <c r="ASL25" s="662"/>
      <c r="ASM25" s="662"/>
      <c r="ASN25" s="662"/>
      <c r="ASO25" s="662"/>
      <c r="ASP25" s="662"/>
      <c r="ASQ25" s="662"/>
      <c r="ASR25" s="662"/>
      <c r="ASS25" s="662"/>
      <c r="AST25" s="662"/>
      <c r="ASU25" s="662"/>
      <c r="ASV25" s="662"/>
      <c r="ASW25" s="662"/>
      <c r="ASX25" s="662"/>
      <c r="ASY25" s="662"/>
      <c r="ASZ25" s="662"/>
      <c r="ATA25" s="662"/>
      <c r="ATB25" s="662"/>
      <c r="ATC25" s="662"/>
      <c r="ATD25" s="662"/>
      <c r="ATE25" s="662"/>
      <c r="ATF25" s="662"/>
      <c r="ATG25" s="662"/>
      <c r="ATH25" s="662"/>
      <c r="ATI25" s="662"/>
      <c r="ATJ25" s="662"/>
      <c r="ATK25" s="662"/>
      <c r="ATL25" s="662"/>
      <c r="ATM25" s="662"/>
      <c r="ATN25" s="662"/>
      <c r="ATO25" s="662"/>
      <c r="ATP25" s="662"/>
      <c r="ATQ25" s="662"/>
      <c r="ATR25" s="662"/>
      <c r="ATS25" s="662"/>
      <c r="ATT25" s="662"/>
      <c r="ATU25" s="662"/>
      <c r="ATV25" s="662"/>
      <c r="ATW25" s="662"/>
      <c r="ATX25" s="662"/>
      <c r="ATY25" s="662"/>
      <c r="ATZ25" s="662"/>
      <c r="AUA25" s="662"/>
      <c r="AUB25" s="662"/>
      <c r="AUC25" s="662"/>
      <c r="AUD25" s="662"/>
      <c r="AUE25" s="662"/>
      <c r="AUF25" s="662"/>
      <c r="AUG25" s="662"/>
      <c r="AUH25" s="662"/>
      <c r="AUI25" s="662"/>
      <c r="AUJ25" s="662"/>
      <c r="AUK25" s="662"/>
      <c r="AUL25" s="662"/>
      <c r="AUM25" s="662"/>
      <c r="AUN25" s="662"/>
      <c r="AUO25" s="662"/>
      <c r="AUP25" s="662"/>
      <c r="AUQ25" s="662"/>
      <c r="AUR25" s="662"/>
      <c r="AUS25" s="662"/>
      <c r="AUT25" s="662"/>
      <c r="AUU25" s="662"/>
      <c r="AUV25" s="662"/>
      <c r="AUW25" s="662"/>
      <c r="AUX25" s="662"/>
      <c r="AUY25" s="662"/>
      <c r="AUZ25" s="662"/>
      <c r="AVA25" s="662"/>
      <c r="AVB25" s="662"/>
      <c r="AVC25" s="662"/>
      <c r="AVD25" s="662"/>
      <c r="AVE25" s="662"/>
      <c r="AVF25" s="662"/>
      <c r="AVG25" s="662"/>
      <c r="AVH25" s="662"/>
      <c r="AVI25" s="662"/>
      <c r="AVJ25" s="662"/>
      <c r="AVK25" s="662"/>
      <c r="AVL25" s="662"/>
      <c r="AVM25" s="662"/>
      <c r="AVN25" s="662"/>
      <c r="AVO25" s="662"/>
      <c r="AVP25" s="662"/>
      <c r="AVQ25" s="662"/>
      <c r="AVR25" s="662"/>
      <c r="AVS25" s="662"/>
      <c r="AVT25" s="662"/>
      <c r="AVU25" s="662"/>
      <c r="AVV25" s="662"/>
      <c r="AVW25" s="662"/>
      <c r="AVX25" s="662"/>
      <c r="AVY25" s="662"/>
      <c r="AVZ25" s="662"/>
      <c r="AWA25" s="662"/>
      <c r="AWB25" s="662"/>
      <c r="AWC25" s="662"/>
      <c r="AWD25" s="662"/>
      <c r="AWE25" s="662"/>
      <c r="AWF25" s="662"/>
      <c r="AWG25" s="662"/>
      <c r="AWH25" s="662"/>
      <c r="AWI25" s="662"/>
      <c r="AWJ25" s="662"/>
      <c r="AWK25" s="662"/>
      <c r="AWL25" s="662"/>
      <c r="AWM25" s="662"/>
      <c r="AWN25" s="662"/>
      <c r="AWO25" s="662"/>
      <c r="AWP25" s="662"/>
      <c r="AWQ25" s="662"/>
      <c r="AWR25" s="662"/>
      <c r="AWS25" s="662"/>
      <c r="AWT25" s="662"/>
      <c r="AWU25" s="662"/>
      <c r="AWV25" s="662"/>
      <c r="AWW25" s="662"/>
      <c r="AWX25" s="662"/>
      <c r="AWY25" s="662"/>
      <c r="AWZ25" s="662"/>
      <c r="AXA25" s="662"/>
      <c r="AXB25" s="662"/>
      <c r="AXC25" s="662"/>
      <c r="AXD25" s="662"/>
      <c r="AXE25" s="662"/>
      <c r="AXF25" s="662"/>
      <c r="AXG25" s="662"/>
      <c r="AXH25" s="662"/>
      <c r="AXI25" s="662"/>
      <c r="AXJ25" s="662"/>
      <c r="AXK25" s="662"/>
      <c r="AXL25" s="662"/>
      <c r="AXM25" s="662"/>
      <c r="AXN25" s="662"/>
      <c r="AXO25" s="662"/>
      <c r="AXP25" s="662"/>
      <c r="AXQ25" s="662"/>
      <c r="AXR25" s="662"/>
      <c r="AXS25" s="662"/>
      <c r="AXT25" s="662"/>
      <c r="AXU25" s="662"/>
      <c r="AXV25" s="662"/>
      <c r="AXW25" s="662"/>
      <c r="AXX25" s="662"/>
      <c r="AXY25" s="662"/>
      <c r="AXZ25" s="662"/>
      <c r="AYA25" s="662"/>
      <c r="AYB25" s="662"/>
      <c r="AYC25" s="662"/>
      <c r="AYD25" s="662"/>
      <c r="AYE25" s="662"/>
      <c r="AYF25" s="662"/>
      <c r="AYG25" s="662"/>
      <c r="AYH25" s="662"/>
      <c r="AYI25" s="662"/>
      <c r="AYJ25" s="662"/>
      <c r="AYK25" s="662"/>
      <c r="AYL25" s="662"/>
      <c r="AYM25" s="662"/>
      <c r="AYN25" s="662"/>
      <c r="AYO25" s="662"/>
      <c r="AYP25" s="662"/>
      <c r="AYQ25" s="662"/>
      <c r="AYR25" s="662"/>
      <c r="AYS25" s="662"/>
      <c r="AYT25" s="662"/>
      <c r="AYU25" s="662"/>
      <c r="AYV25" s="662"/>
      <c r="AYW25" s="662"/>
      <c r="AYX25" s="662"/>
      <c r="AYY25" s="662"/>
      <c r="AYZ25" s="662"/>
      <c r="AZA25" s="662"/>
      <c r="AZB25" s="662"/>
      <c r="AZC25" s="662"/>
      <c r="AZD25" s="662"/>
      <c r="AZE25" s="662"/>
      <c r="AZF25" s="662"/>
      <c r="AZG25" s="662"/>
      <c r="AZH25" s="662"/>
      <c r="AZI25" s="662"/>
      <c r="AZJ25" s="662"/>
      <c r="AZK25" s="662"/>
      <c r="AZL25" s="662"/>
      <c r="AZM25" s="662"/>
      <c r="AZN25" s="662"/>
      <c r="AZO25" s="662"/>
      <c r="AZP25" s="662"/>
      <c r="AZQ25" s="662"/>
      <c r="AZR25" s="662"/>
      <c r="AZS25" s="662"/>
      <c r="AZT25" s="662"/>
      <c r="AZU25" s="662"/>
      <c r="AZV25" s="662"/>
      <c r="AZW25" s="662"/>
      <c r="AZX25" s="662"/>
      <c r="AZY25" s="662"/>
      <c r="AZZ25" s="662"/>
      <c r="BAA25" s="662"/>
      <c r="BAB25" s="662"/>
      <c r="BAC25" s="662"/>
      <c r="BAD25" s="662"/>
      <c r="BAE25" s="662"/>
      <c r="BAF25" s="662"/>
      <c r="BAG25" s="662"/>
      <c r="BAH25" s="662"/>
      <c r="BAI25" s="662"/>
      <c r="BAJ25" s="662"/>
      <c r="BAK25" s="662"/>
      <c r="BAL25" s="662"/>
      <c r="BAM25" s="662"/>
      <c r="BAN25" s="662"/>
      <c r="BAO25" s="662"/>
      <c r="BAP25" s="662"/>
      <c r="BAQ25" s="662"/>
      <c r="BAR25" s="662"/>
      <c r="BAS25" s="662"/>
      <c r="BAT25" s="662"/>
      <c r="BAU25" s="662"/>
      <c r="BAV25" s="662"/>
      <c r="BAW25" s="662"/>
      <c r="BAX25" s="662"/>
      <c r="BAY25" s="662"/>
      <c r="BAZ25" s="662"/>
      <c r="BBA25" s="662"/>
      <c r="BBB25" s="662"/>
      <c r="BBC25" s="662"/>
      <c r="BBD25" s="662"/>
      <c r="BBE25" s="662"/>
      <c r="BBF25" s="662"/>
      <c r="BBG25" s="662"/>
      <c r="BBH25" s="662"/>
      <c r="BBI25" s="662"/>
      <c r="BBJ25" s="662"/>
      <c r="BBK25" s="662"/>
      <c r="BBL25" s="662"/>
      <c r="BBM25" s="662"/>
      <c r="BBN25" s="662"/>
      <c r="BBO25" s="662"/>
      <c r="BBP25" s="662"/>
      <c r="BBQ25" s="662"/>
      <c r="BBR25" s="662"/>
      <c r="BBS25" s="662"/>
      <c r="BBT25" s="662"/>
      <c r="BBU25" s="662"/>
      <c r="BBV25" s="662"/>
      <c r="BBW25" s="662"/>
      <c r="BBX25" s="662"/>
      <c r="BBY25" s="662"/>
      <c r="BBZ25" s="662"/>
      <c r="BCA25" s="662"/>
      <c r="BCB25" s="662"/>
      <c r="BCC25" s="662"/>
      <c r="BCD25" s="662"/>
      <c r="BCE25" s="662"/>
      <c r="BCF25" s="662"/>
      <c r="BCG25" s="662"/>
      <c r="BCH25" s="662"/>
      <c r="BCI25" s="662"/>
      <c r="BCJ25" s="662"/>
      <c r="BCK25" s="662"/>
      <c r="BCL25" s="662"/>
      <c r="BCM25" s="662"/>
      <c r="BCN25" s="662"/>
      <c r="BCO25" s="662"/>
      <c r="BCP25" s="662"/>
      <c r="BCQ25" s="662"/>
      <c r="BCR25" s="662"/>
      <c r="BCS25" s="662"/>
      <c r="BCT25" s="662"/>
      <c r="BCU25" s="662"/>
      <c r="BCV25" s="662"/>
      <c r="BCW25" s="662"/>
      <c r="BCX25" s="662"/>
      <c r="BCY25" s="662"/>
      <c r="BCZ25" s="662"/>
      <c r="BDA25" s="662"/>
      <c r="BDB25" s="662"/>
      <c r="BDC25" s="662"/>
      <c r="BDD25" s="662"/>
      <c r="BDE25" s="662"/>
      <c r="BDF25" s="662"/>
      <c r="BDG25" s="662"/>
      <c r="BDH25" s="662"/>
      <c r="BDI25" s="662"/>
      <c r="BDJ25" s="662"/>
      <c r="BDK25" s="662"/>
      <c r="BDL25" s="662"/>
      <c r="BDM25" s="662"/>
      <c r="BDN25" s="662"/>
      <c r="BDO25" s="662"/>
      <c r="BDP25" s="662"/>
      <c r="BDQ25" s="662"/>
      <c r="BDR25" s="662"/>
      <c r="BDS25" s="662"/>
      <c r="BDT25" s="662"/>
      <c r="BDU25" s="662"/>
      <c r="BDV25" s="662"/>
      <c r="BDW25" s="662"/>
      <c r="BDX25" s="662"/>
      <c r="BDY25" s="662"/>
      <c r="BDZ25" s="662"/>
      <c r="BEA25" s="662"/>
      <c r="BEB25" s="662"/>
      <c r="BEC25" s="662"/>
      <c r="BED25" s="662"/>
      <c r="BEE25" s="662"/>
      <c r="BEF25" s="662"/>
      <c r="BEG25" s="662"/>
      <c r="BEH25" s="662"/>
      <c r="BEI25" s="662"/>
      <c r="BEJ25" s="662"/>
      <c r="BEK25" s="662"/>
      <c r="BEL25" s="662"/>
      <c r="BEM25" s="662"/>
      <c r="BEN25" s="662"/>
      <c r="BEO25" s="662"/>
      <c r="BEP25" s="662"/>
      <c r="BEQ25" s="662"/>
      <c r="BER25" s="662"/>
      <c r="BES25" s="662"/>
      <c r="BET25" s="662"/>
      <c r="BEU25" s="662"/>
      <c r="BEV25" s="662"/>
      <c r="BEW25" s="662"/>
      <c r="BEX25" s="662"/>
      <c r="BEY25" s="662"/>
      <c r="BEZ25" s="662"/>
      <c r="BFA25" s="662"/>
      <c r="BFB25" s="662"/>
      <c r="BFC25" s="662"/>
      <c r="BFD25" s="662"/>
      <c r="BFE25" s="662"/>
      <c r="BFF25" s="662"/>
      <c r="BFG25" s="662"/>
      <c r="BFH25" s="662"/>
      <c r="BFI25" s="662"/>
      <c r="BFJ25" s="662"/>
      <c r="BFK25" s="662"/>
      <c r="BFL25" s="662"/>
      <c r="BFM25" s="662"/>
      <c r="BFN25" s="662"/>
      <c r="BFO25" s="662"/>
      <c r="BFP25" s="662"/>
      <c r="BFQ25" s="662"/>
      <c r="BFR25" s="662"/>
      <c r="BFS25" s="662"/>
      <c r="BFT25" s="662"/>
      <c r="BFU25" s="662"/>
      <c r="BFV25" s="662"/>
      <c r="BFW25" s="662"/>
      <c r="BFX25" s="662"/>
      <c r="BFY25" s="662"/>
      <c r="BFZ25" s="662"/>
      <c r="BGA25" s="662"/>
      <c r="BGB25" s="662"/>
      <c r="BGC25" s="662"/>
      <c r="BGD25" s="662"/>
      <c r="BGE25" s="662"/>
      <c r="BGF25" s="662"/>
      <c r="BGG25" s="662"/>
      <c r="BGH25" s="662"/>
      <c r="BGI25" s="662"/>
      <c r="BGJ25" s="662"/>
      <c r="BGK25" s="662"/>
      <c r="BGL25" s="662"/>
      <c r="BGM25" s="662"/>
      <c r="BGN25" s="662"/>
      <c r="BGO25" s="662"/>
      <c r="BGP25" s="662"/>
      <c r="BGQ25" s="662"/>
      <c r="BGR25" s="662"/>
      <c r="BGS25" s="662"/>
      <c r="BGT25" s="662"/>
      <c r="BGU25" s="662"/>
      <c r="BGV25" s="662"/>
      <c r="BGW25" s="662"/>
      <c r="BGX25" s="662"/>
      <c r="BGY25" s="662"/>
      <c r="BGZ25" s="662"/>
      <c r="BHA25" s="662"/>
      <c r="BHB25" s="662"/>
      <c r="BHC25" s="662"/>
      <c r="BHD25" s="662"/>
      <c r="BHE25" s="662"/>
      <c r="BHF25" s="662"/>
      <c r="BHG25" s="662"/>
      <c r="BHH25" s="662"/>
      <c r="BHI25" s="662"/>
      <c r="BHJ25" s="662"/>
      <c r="BHK25" s="662"/>
      <c r="BHL25" s="662"/>
      <c r="BHM25" s="662"/>
      <c r="BHN25" s="662"/>
      <c r="BHO25" s="662"/>
      <c r="BHP25" s="662"/>
      <c r="BHQ25" s="662"/>
      <c r="BHR25" s="662"/>
      <c r="BHS25" s="662"/>
      <c r="BHT25" s="662"/>
      <c r="BHU25" s="662"/>
      <c r="BHV25" s="662"/>
      <c r="BHW25" s="662"/>
      <c r="BHX25" s="662"/>
      <c r="BHY25" s="662"/>
      <c r="BHZ25" s="662"/>
      <c r="BIA25" s="662"/>
      <c r="BIB25" s="662"/>
      <c r="BIC25" s="662"/>
      <c r="BID25" s="662"/>
      <c r="BIE25" s="662"/>
      <c r="BIF25" s="662"/>
      <c r="BIG25" s="662"/>
      <c r="BIH25" s="662"/>
      <c r="BII25" s="662"/>
      <c r="BIJ25" s="662"/>
      <c r="BIK25" s="662"/>
      <c r="BIL25" s="662"/>
      <c r="BIM25" s="662"/>
      <c r="BIN25" s="662"/>
      <c r="BIO25" s="662"/>
      <c r="BIP25" s="662"/>
      <c r="BIQ25" s="662"/>
      <c r="BIR25" s="662"/>
      <c r="BIS25" s="662"/>
      <c r="BIT25" s="662"/>
      <c r="BIU25" s="662"/>
      <c r="BIV25" s="662"/>
      <c r="BIW25" s="662"/>
      <c r="BIX25" s="662"/>
      <c r="BIY25" s="662"/>
      <c r="BIZ25" s="662"/>
      <c r="BJA25" s="662"/>
      <c r="BJB25" s="662"/>
      <c r="BJC25" s="662"/>
      <c r="BJD25" s="662"/>
      <c r="BJE25" s="662"/>
      <c r="BJF25" s="662"/>
      <c r="BJG25" s="662"/>
      <c r="BJH25" s="662"/>
      <c r="BJI25" s="662"/>
      <c r="BJJ25" s="662"/>
      <c r="BJK25" s="662"/>
      <c r="BJL25" s="662"/>
      <c r="BJM25" s="662"/>
      <c r="BJN25" s="662"/>
      <c r="BJO25" s="662"/>
      <c r="BJP25" s="662"/>
      <c r="BJQ25" s="662"/>
      <c r="BJR25" s="662"/>
      <c r="BJS25" s="662"/>
      <c r="BJT25" s="662"/>
      <c r="BJU25" s="662"/>
      <c r="BJV25" s="662"/>
      <c r="BJW25" s="662"/>
      <c r="BJX25" s="662"/>
      <c r="BJY25" s="662"/>
      <c r="BJZ25" s="662"/>
      <c r="BKA25" s="662"/>
      <c r="BKB25" s="662"/>
      <c r="BKC25" s="662"/>
      <c r="BKD25" s="662"/>
      <c r="BKE25" s="662"/>
      <c r="BKF25" s="662"/>
      <c r="BKG25" s="662"/>
      <c r="BKH25" s="662"/>
      <c r="BKI25" s="662"/>
      <c r="BKJ25" s="662"/>
      <c r="BKK25" s="662"/>
      <c r="BKL25" s="662"/>
      <c r="BKM25" s="662"/>
      <c r="BKN25" s="662"/>
      <c r="BKO25" s="662"/>
      <c r="BKP25" s="662"/>
      <c r="BKQ25" s="662"/>
      <c r="BKR25" s="662"/>
      <c r="BKS25" s="662"/>
      <c r="BKT25" s="662"/>
      <c r="BKU25" s="662"/>
      <c r="BKV25" s="662"/>
      <c r="BKW25" s="662"/>
      <c r="BKX25" s="662"/>
      <c r="BKY25" s="662"/>
      <c r="BKZ25" s="662"/>
      <c r="BLA25" s="662"/>
      <c r="BLB25" s="662"/>
      <c r="BLC25" s="662"/>
      <c r="BLD25" s="662"/>
      <c r="BLE25" s="662"/>
      <c r="BLF25" s="662"/>
      <c r="BLG25" s="662"/>
      <c r="BLH25" s="662"/>
      <c r="BLI25" s="662"/>
      <c r="BLJ25" s="662"/>
      <c r="BLK25" s="662"/>
      <c r="BLL25" s="662"/>
      <c r="BLM25" s="662"/>
      <c r="BLN25" s="662"/>
      <c r="BLO25" s="662"/>
      <c r="BLP25" s="662"/>
      <c r="BLQ25" s="662"/>
      <c r="BLR25" s="662"/>
      <c r="BLS25" s="662"/>
      <c r="BLT25" s="662"/>
      <c r="BLU25" s="662"/>
      <c r="BLV25" s="662"/>
      <c r="BLW25" s="662"/>
      <c r="BLX25" s="662"/>
      <c r="BLY25" s="662"/>
      <c r="BLZ25" s="662"/>
      <c r="BMA25" s="662"/>
      <c r="BMB25" s="662"/>
      <c r="BMC25" s="662"/>
      <c r="BMD25" s="662"/>
      <c r="BME25" s="662"/>
      <c r="BMF25" s="662"/>
      <c r="BMG25" s="662"/>
      <c r="BMH25" s="662"/>
      <c r="BMI25" s="662"/>
      <c r="BMJ25" s="662"/>
      <c r="BMK25" s="662"/>
      <c r="BML25" s="662"/>
      <c r="BMM25" s="662"/>
      <c r="BMN25" s="662"/>
      <c r="BMO25" s="662"/>
      <c r="BMP25" s="662"/>
      <c r="BMQ25" s="662"/>
      <c r="BMR25" s="662"/>
      <c r="BMS25" s="662"/>
      <c r="BMT25" s="662"/>
      <c r="BMU25" s="662"/>
      <c r="BMV25" s="662"/>
      <c r="BMW25" s="662"/>
      <c r="BMX25" s="662"/>
      <c r="BMY25" s="662"/>
      <c r="BMZ25" s="662"/>
      <c r="BNA25" s="662"/>
      <c r="BNB25" s="662"/>
      <c r="BNC25" s="662"/>
      <c r="BND25" s="662"/>
      <c r="BNE25" s="662"/>
      <c r="BNF25" s="662"/>
      <c r="BNG25" s="662"/>
      <c r="BNH25" s="662"/>
      <c r="BNI25" s="662"/>
      <c r="BNJ25" s="662"/>
      <c r="BNK25" s="662"/>
      <c r="BNL25" s="662"/>
      <c r="BNM25" s="662"/>
      <c r="BNN25" s="662"/>
      <c r="BNO25" s="662"/>
      <c r="BNP25" s="662"/>
      <c r="BNQ25" s="662"/>
      <c r="BNR25" s="662"/>
      <c r="BNS25" s="662"/>
      <c r="BNT25" s="662"/>
      <c r="BNU25" s="662"/>
      <c r="BNV25" s="662"/>
      <c r="BNW25" s="662"/>
      <c r="BNX25" s="662"/>
      <c r="BNY25" s="662"/>
      <c r="BNZ25" s="662"/>
      <c r="BOA25" s="662"/>
      <c r="BOB25" s="662"/>
      <c r="BOC25" s="662"/>
      <c r="BOD25" s="662"/>
      <c r="BOE25" s="662"/>
      <c r="BOF25" s="662"/>
      <c r="BOG25" s="662"/>
      <c r="BOH25" s="662"/>
      <c r="BOI25" s="662"/>
      <c r="BOJ25" s="662"/>
      <c r="BOK25" s="662"/>
      <c r="BOL25" s="662"/>
      <c r="BOM25" s="662"/>
      <c r="BON25" s="662"/>
      <c r="BOO25" s="662"/>
      <c r="BOP25" s="662"/>
      <c r="BOQ25" s="662"/>
      <c r="BOR25" s="662"/>
      <c r="BOS25" s="662"/>
      <c r="BOT25" s="662"/>
      <c r="BOU25" s="662"/>
      <c r="BOV25" s="662"/>
      <c r="BOW25" s="662"/>
      <c r="BOX25" s="662"/>
      <c r="BOY25" s="662"/>
      <c r="BOZ25" s="662"/>
      <c r="BPA25" s="662"/>
      <c r="BPB25" s="662"/>
      <c r="BPC25" s="662"/>
      <c r="BPD25" s="662"/>
      <c r="BPE25" s="662"/>
      <c r="BPF25" s="662"/>
      <c r="BPG25" s="662"/>
      <c r="BPH25" s="662"/>
      <c r="BPI25" s="662"/>
      <c r="BPJ25" s="662"/>
      <c r="BPK25" s="662"/>
      <c r="BPL25" s="662"/>
      <c r="BPM25" s="662"/>
      <c r="BPN25" s="662"/>
      <c r="BPO25" s="662"/>
      <c r="BPP25" s="662"/>
      <c r="BPQ25" s="662"/>
      <c r="BPR25" s="662"/>
      <c r="BPS25" s="662"/>
      <c r="BPT25" s="662"/>
      <c r="BPU25" s="662"/>
      <c r="BPV25" s="662"/>
      <c r="BPW25" s="662"/>
      <c r="BPX25" s="662"/>
      <c r="BPY25" s="662"/>
      <c r="BPZ25" s="662"/>
      <c r="BQA25" s="662"/>
      <c r="BQB25" s="662"/>
      <c r="BQC25" s="662"/>
      <c r="BQD25" s="662"/>
      <c r="BQE25" s="662"/>
      <c r="BQF25" s="662"/>
      <c r="BQG25" s="662"/>
      <c r="BQH25" s="662"/>
      <c r="BQI25" s="662"/>
      <c r="BQJ25" s="662"/>
      <c r="BQK25" s="662"/>
      <c r="BQL25" s="662"/>
      <c r="BQM25" s="662"/>
      <c r="BQN25" s="662"/>
      <c r="BQO25" s="662"/>
      <c r="BQP25" s="662"/>
      <c r="BQQ25" s="662"/>
      <c r="BQR25" s="662"/>
      <c r="BQS25" s="662"/>
      <c r="BQT25" s="662"/>
      <c r="BQU25" s="662"/>
      <c r="BQV25" s="662"/>
      <c r="BQW25" s="662"/>
      <c r="BQX25" s="662"/>
      <c r="BQY25" s="662"/>
      <c r="BQZ25" s="662"/>
      <c r="BRA25" s="662"/>
      <c r="BRB25" s="662"/>
      <c r="BRC25" s="662"/>
      <c r="BRD25" s="662"/>
      <c r="BRE25" s="662"/>
      <c r="BRF25" s="662"/>
      <c r="BRG25" s="662"/>
      <c r="BRH25" s="662"/>
      <c r="BRI25" s="662"/>
      <c r="BRJ25" s="662"/>
      <c r="BRK25" s="662"/>
      <c r="BRL25" s="662"/>
      <c r="BRM25" s="662"/>
      <c r="BRN25" s="662"/>
      <c r="BRO25" s="662"/>
      <c r="BRP25" s="662"/>
      <c r="BRQ25" s="662"/>
      <c r="BRR25" s="662"/>
      <c r="BRS25" s="662"/>
      <c r="BRT25" s="662"/>
      <c r="BRU25" s="662"/>
      <c r="BRV25" s="662"/>
      <c r="BRW25" s="662"/>
      <c r="BRX25" s="662"/>
      <c r="BRY25" s="662"/>
      <c r="BRZ25" s="662"/>
      <c r="BSA25" s="662"/>
      <c r="BSB25" s="662"/>
      <c r="BSC25" s="662"/>
      <c r="BSD25" s="662"/>
      <c r="BSE25" s="662"/>
      <c r="BSF25" s="662"/>
      <c r="BSG25" s="662"/>
      <c r="BSH25" s="662"/>
      <c r="BSI25" s="662"/>
      <c r="BSJ25" s="662"/>
      <c r="BSK25" s="662"/>
      <c r="BSL25" s="662"/>
      <c r="BSM25" s="662"/>
      <c r="BSN25" s="662"/>
      <c r="BSO25" s="662"/>
      <c r="BSP25" s="662"/>
      <c r="BSQ25" s="662"/>
      <c r="BSR25" s="662"/>
      <c r="BSS25" s="662"/>
      <c r="BST25" s="662"/>
      <c r="BSU25" s="662"/>
      <c r="BSV25" s="662"/>
      <c r="BSW25" s="662"/>
      <c r="BSX25" s="662"/>
      <c r="BSY25" s="662"/>
      <c r="BSZ25" s="662"/>
      <c r="BTA25" s="662"/>
      <c r="BTB25" s="662"/>
      <c r="BTC25" s="662"/>
      <c r="BTD25" s="662"/>
      <c r="BTE25" s="662"/>
      <c r="BTF25" s="662"/>
      <c r="BTG25" s="662"/>
      <c r="BTH25" s="662"/>
      <c r="BTI25" s="662"/>
      <c r="BTJ25" s="662"/>
      <c r="BTK25" s="662"/>
      <c r="BTL25" s="662"/>
      <c r="BTM25" s="662"/>
      <c r="BTN25" s="662"/>
      <c r="BTO25" s="662"/>
      <c r="BTP25" s="662"/>
      <c r="BTQ25" s="662"/>
      <c r="BTR25" s="662"/>
      <c r="BTS25" s="662"/>
      <c r="BTT25" s="662"/>
      <c r="BTU25" s="662"/>
      <c r="BTV25" s="662"/>
      <c r="BTW25" s="662"/>
      <c r="BTX25" s="662"/>
      <c r="BTY25" s="662"/>
      <c r="BTZ25" s="662"/>
      <c r="BUA25" s="662"/>
      <c r="BUB25" s="662"/>
      <c r="BUC25" s="662"/>
      <c r="BUD25" s="662"/>
      <c r="BUE25" s="662"/>
      <c r="BUF25" s="662"/>
      <c r="BUG25" s="662"/>
      <c r="BUH25" s="662"/>
      <c r="BUI25" s="662"/>
      <c r="BUJ25" s="662"/>
      <c r="BUK25" s="662"/>
      <c r="BUL25" s="662"/>
      <c r="BUM25" s="662"/>
      <c r="BUN25" s="662"/>
      <c r="BUO25" s="662"/>
      <c r="BUP25" s="662"/>
      <c r="BUQ25" s="662"/>
      <c r="BUR25" s="662"/>
      <c r="BUS25" s="662"/>
      <c r="BUT25" s="662"/>
      <c r="BUU25" s="662"/>
      <c r="BUV25" s="662"/>
      <c r="BUW25" s="662"/>
      <c r="BUX25" s="662"/>
      <c r="BUY25" s="662"/>
      <c r="BUZ25" s="662"/>
      <c r="BVA25" s="662"/>
      <c r="BVB25" s="662"/>
      <c r="BVC25" s="662"/>
      <c r="BVD25" s="662"/>
      <c r="BVE25" s="662"/>
      <c r="BVF25" s="662"/>
      <c r="BVG25" s="662"/>
      <c r="BVH25" s="662"/>
      <c r="BVI25" s="662"/>
      <c r="BVJ25" s="662"/>
      <c r="BVK25" s="662"/>
      <c r="BVL25" s="662"/>
      <c r="BVM25" s="662"/>
      <c r="BVN25" s="662"/>
      <c r="BVO25" s="662"/>
      <c r="BVP25" s="662"/>
      <c r="BVQ25" s="662"/>
      <c r="BVR25" s="662"/>
      <c r="BVS25" s="662"/>
      <c r="BVT25" s="662"/>
      <c r="BVU25" s="662"/>
      <c r="BVV25" s="662"/>
      <c r="BVW25" s="662"/>
      <c r="BVX25" s="662"/>
      <c r="BVY25" s="662"/>
      <c r="BVZ25" s="662"/>
      <c r="BWA25" s="662"/>
      <c r="BWB25" s="662"/>
      <c r="BWC25" s="662"/>
      <c r="BWD25" s="662"/>
      <c r="BWE25" s="662"/>
      <c r="BWF25" s="662"/>
      <c r="BWG25" s="662"/>
      <c r="BWH25" s="662"/>
      <c r="BWI25" s="662"/>
      <c r="BWJ25" s="662"/>
      <c r="BWK25" s="662"/>
      <c r="BWL25" s="662"/>
      <c r="BWM25" s="662"/>
      <c r="BWN25" s="662"/>
      <c r="BWO25" s="662"/>
      <c r="BWP25" s="662"/>
      <c r="BWQ25" s="662"/>
      <c r="BWR25" s="662"/>
      <c r="BWS25" s="662"/>
      <c r="BWT25" s="662"/>
      <c r="BWU25" s="662"/>
      <c r="BWV25" s="662"/>
      <c r="BWW25" s="662"/>
      <c r="BWX25" s="662"/>
      <c r="BWY25" s="662"/>
      <c r="BWZ25" s="662"/>
      <c r="BXA25" s="662"/>
      <c r="BXB25" s="662"/>
      <c r="BXC25" s="662"/>
      <c r="BXD25" s="662"/>
      <c r="BXE25" s="662"/>
      <c r="BXF25" s="662"/>
      <c r="BXG25" s="662"/>
      <c r="BXH25" s="662"/>
      <c r="BXI25" s="662"/>
      <c r="BXJ25" s="662"/>
      <c r="BXK25" s="662"/>
      <c r="BXL25" s="662"/>
      <c r="BXM25" s="662"/>
      <c r="BXN25" s="662"/>
      <c r="BXO25" s="662"/>
      <c r="BXP25" s="662"/>
      <c r="BXQ25" s="662"/>
      <c r="BXR25" s="662"/>
      <c r="BXS25" s="662"/>
      <c r="BXT25" s="662"/>
      <c r="BXU25" s="662"/>
      <c r="BXV25" s="662"/>
      <c r="BXW25" s="662"/>
      <c r="BXX25" s="662"/>
      <c r="BXY25" s="662"/>
      <c r="BXZ25" s="662"/>
      <c r="BYA25" s="662"/>
      <c r="BYB25" s="662"/>
      <c r="BYC25" s="662"/>
      <c r="BYD25" s="662"/>
      <c r="BYE25" s="662"/>
      <c r="BYF25" s="662"/>
      <c r="BYG25" s="662"/>
      <c r="BYH25" s="662"/>
      <c r="BYI25" s="662"/>
      <c r="BYJ25" s="662"/>
      <c r="BYK25" s="662"/>
      <c r="BYL25" s="662"/>
      <c r="BYM25" s="662"/>
      <c r="BYN25" s="662"/>
      <c r="BYO25" s="662"/>
      <c r="BYP25" s="662"/>
      <c r="BYQ25" s="662"/>
      <c r="BYR25" s="662"/>
      <c r="BYS25" s="662"/>
      <c r="BYT25" s="662"/>
      <c r="BYU25" s="662"/>
      <c r="BYV25" s="662"/>
      <c r="BYW25" s="662"/>
      <c r="BYX25" s="662"/>
      <c r="BYY25" s="662"/>
      <c r="BYZ25" s="662"/>
      <c r="BZA25" s="662"/>
      <c r="BZB25" s="662"/>
      <c r="BZC25" s="662"/>
      <c r="BZD25" s="662"/>
      <c r="BZE25" s="662"/>
      <c r="BZF25" s="662"/>
      <c r="BZG25" s="662"/>
      <c r="BZH25" s="662"/>
      <c r="BZI25" s="662"/>
      <c r="BZJ25" s="662"/>
      <c r="BZK25" s="662"/>
      <c r="BZL25" s="662"/>
      <c r="BZM25" s="662"/>
      <c r="BZN25" s="662"/>
      <c r="BZO25" s="662"/>
      <c r="BZP25" s="662"/>
      <c r="BZQ25" s="662"/>
      <c r="BZR25" s="662"/>
      <c r="BZS25" s="662"/>
      <c r="BZT25" s="662"/>
      <c r="BZU25" s="662"/>
      <c r="BZV25" s="662"/>
      <c r="BZW25" s="662"/>
      <c r="BZX25" s="662"/>
      <c r="BZY25" s="662"/>
      <c r="BZZ25" s="662"/>
      <c r="CAA25" s="662"/>
      <c r="CAB25" s="662"/>
      <c r="CAC25" s="662"/>
      <c r="CAD25" s="662"/>
      <c r="CAE25" s="662"/>
      <c r="CAF25" s="662"/>
      <c r="CAG25" s="662"/>
      <c r="CAH25" s="662"/>
      <c r="CAI25" s="662"/>
      <c r="CAJ25" s="662"/>
      <c r="CAK25" s="662"/>
      <c r="CAL25" s="662"/>
      <c r="CAM25" s="662"/>
      <c r="CAN25" s="662"/>
      <c r="CAO25" s="662"/>
      <c r="CAP25" s="662"/>
      <c r="CAQ25" s="662"/>
      <c r="CAR25" s="662"/>
      <c r="CAS25" s="662"/>
      <c r="CAT25" s="662"/>
      <c r="CAU25" s="662"/>
      <c r="CAV25" s="662"/>
      <c r="CAW25" s="662"/>
      <c r="CAX25" s="662"/>
      <c r="CAY25" s="662"/>
      <c r="CAZ25" s="662"/>
      <c r="CBA25" s="662"/>
      <c r="CBB25" s="662"/>
      <c r="CBC25" s="662"/>
      <c r="CBD25" s="662"/>
      <c r="CBE25" s="662"/>
      <c r="CBF25" s="662"/>
      <c r="CBG25" s="662"/>
      <c r="CBH25" s="662"/>
      <c r="CBI25" s="662"/>
      <c r="CBJ25" s="662"/>
      <c r="CBK25" s="662"/>
      <c r="CBL25" s="662"/>
      <c r="CBM25" s="662"/>
      <c r="CBN25" s="662"/>
      <c r="CBO25" s="662"/>
      <c r="CBP25" s="662"/>
      <c r="CBQ25" s="662"/>
      <c r="CBR25" s="662"/>
      <c r="CBS25" s="662"/>
      <c r="CBT25" s="662"/>
      <c r="CBU25" s="662"/>
      <c r="CBV25" s="662"/>
      <c r="CBW25" s="662"/>
      <c r="CBX25" s="662"/>
      <c r="CBY25" s="662"/>
      <c r="CBZ25" s="662"/>
      <c r="CCA25" s="662"/>
      <c r="CCB25" s="662"/>
      <c r="CCC25" s="662"/>
      <c r="CCD25" s="662"/>
      <c r="CCE25" s="662"/>
      <c r="CCF25" s="662"/>
      <c r="CCG25" s="662"/>
      <c r="CCH25" s="662"/>
      <c r="CCI25" s="662"/>
      <c r="CCJ25" s="662"/>
      <c r="CCK25" s="662"/>
      <c r="CCL25" s="662"/>
      <c r="CCM25" s="662"/>
      <c r="CCN25" s="662"/>
      <c r="CCO25" s="662"/>
      <c r="CCP25" s="662"/>
      <c r="CCQ25" s="662"/>
      <c r="CCR25" s="662"/>
      <c r="CCS25" s="662"/>
      <c r="CCT25" s="662"/>
      <c r="CCU25" s="662"/>
      <c r="CCV25" s="662"/>
      <c r="CCW25" s="662"/>
      <c r="CCX25" s="662"/>
      <c r="CCY25" s="662"/>
      <c r="CCZ25" s="662"/>
      <c r="CDA25" s="662"/>
      <c r="CDB25" s="662"/>
      <c r="CDC25" s="662"/>
      <c r="CDD25" s="662"/>
      <c r="CDE25" s="662"/>
      <c r="CDF25" s="662"/>
      <c r="CDG25" s="662"/>
      <c r="CDH25" s="662"/>
      <c r="CDI25" s="662"/>
      <c r="CDJ25" s="662"/>
      <c r="CDK25" s="662"/>
      <c r="CDL25" s="662"/>
      <c r="CDM25" s="662"/>
      <c r="CDN25" s="662"/>
      <c r="CDO25" s="662"/>
      <c r="CDP25" s="662"/>
      <c r="CDQ25" s="662"/>
      <c r="CDR25" s="662"/>
      <c r="CDS25" s="662"/>
      <c r="CDT25" s="662"/>
      <c r="CDU25" s="662"/>
      <c r="CDV25" s="662"/>
      <c r="CDW25" s="662"/>
      <c r="CDX25" s="662"/>
      <c r="CDY25" s="662"/>
      <c r="CDZ25" s="662"/>
      <c r="CEA25" s="662"/>
      <c r="CEB25" s="662"/>
      <c r="CEC25" s="662"/>
      <c r="CED25" s="662"/>
      <c r="CEE25" s="662"/>
      <c r="CEF25" s="662"/>
      <c r="CEG25" s="662"/>
      <c r="CEH25" s="662"/>
      <c r="CEI25" s="662"/>
      <c r="CEJ25" s="662"/>
      <c r="CEK25" s="662"/>
      <c r="CEL25" s="662"/>
      <c r="CEM25" s="662"/>
      <c r="CEN25" s="662"/>
      <c r="CEO25" s="662"/>
      <c r="CEP25" s="662"/>
      <c r="CEQ25" s="662"/>
      <c r="CER25" s="662"/>
      <c r="CES25" s="662"/>
      <c r="CET25" s="662"/>
      <c r="CEU25" s="662"/>
      <c r="CEV25" s="662"/>
      <c r="CEW25" s="662"/>
      <c r="CEX25" s="662"/>
      <c r="CEY25" s="662"/>
      <c r="CEZ25" s="662"/>
      <c r="CFA25" s="662"/>
      <c r="CFB25" s="662"/>
      <c r="CFC25" s="662"/>
      <c r="CFD25" s="662"/>
      <c r="CFE25" s="662"/>
      <c r="CFF25" s="662"/>
      <c r="CFG25" s="662"/>
      <c r="CFH25" s="662"/>
      <c r="CFI25" s="662"/>
      <c r="CFJ25" s="662"/>
      <c r="CFK25" s="662"/>
      <c r="CFL25" s="662"/>
      <c r="CFM25" s="662"/>
      <c r="CFN25" s="662"/>
      <c r="CFO25" s="662"/>
      <c r="CFP25" s="662"/>
      <c r="CFQ25" s="662"/>
      <c r="CFR25" s="662"/>
      <c r="CFS25" s="662"/>
      <c r="CFT25" s="662"/>
      <c r="CFU25" s="662"/>
      <c r="CFV25" s="662"/>
      <c r="CFW25" s="662"/>
      <c r="CFX25" s="662"/>
      <c r="CFY25" s="662"/>
      <c r="CFZ25" s="662"/>
      <c r="CGA25" s="662"/>
      <c r="CGB25" s="662"/>
      <c r="CGC25" s="662"/>
      <c r="CGD25" s="662"/>
      <c r="CGE25" s="662"/>
      <c r="CGF25" s="662"/>
      <c r="CGG25" s="662"/>
      <c r="CGH25" s="662"/>
      <c r="CGI25" s="662"/>
      <c r="CGJ25" s="662"/>
      <c r="CGK25" s="662"/>
      <c r="CGL25" s="662"/>
      <c r="CGM25" s="662"/>
      <c r="CGN25" s="662"/>
      <c r="CGO25" s="662"/>
      <c r="CGP25" s="662"/>
      <c r="CGQ25" s="662"/>
      <c r="CGR25" s="662"/>
      <c r="CGS25" s="662"/>
      <c r="CGT25" s="662"/>
      <c r="CGU25" s="662"/>
      <c r="CGV25" s="662"/>
      <c r="CGW25" s="662"/>
      <c r="CGX25" s="662"/>
      <c r="CGY25" s="662"/>
      <c r="CGZ25" s="662"/>
      <c r="CHA25" s="662"/>
      <c r="CHB25" s="662"/>
      <c r="CHC25" s="662"/>
      <c r="CHD25" s="662"/>
      <c r="CHE25" s="662"/>
      <c r="CHF25" s="662"/>
      <c r="CHG25" s="662"/>
      <c r="CHH25" s="662"/>
      <c r="CHI25" s="662"/>
      <c r="CHJ25" s="662"/>
      <c r="CHK25" s="662"/>
      <c r="CHL25" s="662"/>
      <c r="CHM25" s="662"/>
      <c r="CHN25" s="662"/>
      <c r="CHO25" s="662"/>
      <c r="CHP25" s="662"/>
      <c r="CHQ25" s="662"/>
      <c r="CHR25" s="662"/>
      <c r="CHS25" s="662"/>
      <c r="CHT25" s="662"/>
      <c r="CHU25" s="662"/>
      <c r="CHV25" s="662"/>
      <c r="CHW25" s="662"/>
      <c r="CHX25" s="662"/>
      <c r="CHY25" s="662"/>
      <c r="CHZ25" s="662"/>
      <c r="CIA25" s="662"/>
      <c r="CIB25" s="662"/>
      <c r="CIC25" s="662"/>
      <c r="CID25" s="662"/>
      <c r="CIE25" s="662"/>
      <c r="CIF25" s="662"/>
      <c r="CIG25" s="662"/>
      <c r="CIH25" s="662"/>
      <c r="CII25" s="662"/>
      <c r="CIJ25" s="662"/>
      <c r="CIK25" s="662"/>
      <c r="CIL25" s="662"/>
      <c r="CIM25" s="662"/>
      <c r="CIN25" s="662"/>
      <c r="CIO25" s="662"/>
      <c r="CIP25" s="662"/>
      <c r="CIQ25" s="662"/>
      <c r="CIR25" s="662"/>
      <c r="CIS25" s="662"/>
      <c r="CIT25" s="662"/>
      <c r="CIU25" s="662"/>
      <c r="CIV25" s="662"/>
      <c r="CIW25" s="662"/>
      <c r="CIX25" s="662"/>
      <c r="CIY25" s="662"/>
      <c r="CIZ25" s="662"/>
      <c r="CJA25" s="662"/>
      <c r="CJB25" s="662"/>
      <c r="CJC25" s="662"/>
      <c r="CJD25" s="662"/>
      <c r="CJE25" s="662"/>
      <c r="CJF25" s="662"/>
      <c r="CJG25" s="662"/>
      <c r="CJH25" s="662"/>
      <c r="CJI25" s="662"/>
      <c r="CJJ25" s="662"/>
      <c r="CJK25" s="662"/>
      <c r="CJL25" s="662"/>
      <c r="CJM25" s="662"/>
      <c r="CJN25" s="662"/>
      <c r="CJO25" s="662"/>
      <c r="CJP25" s="662"/>
      <c r="CJQ25" s="662"/>
      <c r="CJR25" s="662"/>
      <c r="CJS25" s="662"/>
      <c r="CJT25" s="662"/>
      <c r="CJU25" s="662"/>
      <c r="CJV25" s="662"/>
      <c r="CJW25" s="662"/>
      <c r="CJX25" s="662"/>
      <c r="CJY25" s="662"/>
      <c r="CJZ25" s="662"/>
      <c r="CKA25" s="662"/>
      <c r="CKB25" s="662"/>
      <c r="CKC25" s="662"/>
      <c r="CKD25" s="662"/>
      <c r="CKE25" s="662"/>
      <c r="CKF25" s="662"/>
      <c r="CKG25" s="662"/>
      <c r="CKH25" s="662"/>
      <c r="CKI25" s="662"/>
      <c r="CKJ25" s="662"/>
      <c r="CKK25" s="662"/>
      <c r="CKL25" s="662"/>
      <c r="CKM25" s="662"/>
      <c r="CKN25" s="662"/>
      <c r="CKO25" s="662"/>
      <c r="CKP25" s="662"/>
      <c r="CKQ25" s="662"/>
      <c r="CKR25" s="662"/>
      <c r="CKS25" s="662"/>
      <c r="CKT25" s="662"/>
      <c r="CKU25" s="662"/>
      <c r="CKV25" s="662"/>
      <c r="CKW25" s="662"/>
      <c r="CKX25" s="662"/>
      <c r="CKY25" s="662"/>
      <c r="CKZ25" s="662"/>
      <c r="CLA25" s="662"/>
      <c r="CLB25" s="662"/>
      <c r="CLC25" s="662"/>
      <c r="CLD25" s="662"/>
      <c r="CLE25" s="662"/>
      <c r="CLF25" s="662"/>
      <c r="CLG25" s="662"/>
      <c r="CLH25" s="662"/>
      <c r="CLI25" s="662"/>
      <c r="CLJ25" s="662"/>
      <c r="CLK25" s="662"/>
      <c r="CLL25" s="662"/>
      <c r="CLM25" s="662"/>
      <c r="CLN25" s="662"/>
      <c r="CLO25" s="662"/>
      <c r="CLP25" s="662"/>
      <c r="CLQ25" s="662"/>
      <c r="CLR25" s="662"/>
      <c r="CLS25" s="662"/>
      <c r="CLT25" s="662"/>
      <c r="CLU25" s="662"/>
      <c r="CLV25" s="662"/>
      <c r="CLW25" s="662"/>
      <c r="CLX25" s="662"/>
      <c r="CLY25" s="662"/>
      <c r="CLZ25" s="662"/>
      <c r="CMA25" s="662"/>
      <c r="CMB25" s="662"/>
      <c r="CMC25" s="662"/>
      <c r="CMD25" s="662"/>
      <c r="CME25" s="662"/>
      <c r="CMF25" s="662"/>
      <c r="CMG25" s="662"/>
      <c r="CMH25" s="662"/>
      <c r="CMI25" s="662"/>
      <c r="CMJ25" s="662"/>
      <c r="CMK25" s="662"/>
      <c r="CML25" s="662"/>
      <c r="CMM25" s="662"/>
      <c r="CMN25" s="662"/>
      <c r="CMO25" s="662"/>
      <c r="CMP25" s="662"/>
      <c r="CMQ25" s="662"/>
      <c r="CMR25" s="662"/>
      <c r="CMS25" s="662"/>
      <c r="CMT25" s="662"/>
      <c r="CMU25" s="662"/>
      <c r="CMV25" s="662"/>
      <c r="CMW25" s="662"/>
      <c r="CMX25" s="662"/>
      <c r="CMY25" s="662"/>
      <c r="CMZ25" s="662"/>
      <c r="CNA25" s="662"/>
      <c r="CNB25" s="662"/>
      <c r="CNC25" s="662"/>
      <c r="CND25" s="662"/>
      <c r="CNE25" s="662"/>
      <c r="CNF25" s="662"/>
      <c r="CNG25" s="662"/>
      <c r="CNH25" s="662"/>
      <c r="CNI25" s="662"/>
      <c r="CNJ25" s="662"/>
      <c r="CNK25" s="662"/>
      <c r="CNL25" s="662"/>
      <c r="CNM25" s="662"/>
      <c r="CNN25" s="662"/>
      <c r="CNO25" s="662"/>
      <c r="CNP25" s="662"/>
      <c r="CNQ25" s="662"/>
      <c r="CNR25" s="662"/>
      <c r="CNS25" s="662"/>
      <c r="CNT25" s="662"/>
      <c r="CNU25" s="662"/>
      <c r="CNV25" s="662"/>
      <c r="CNW25" s="662"/>
      <c r="CNX25" s="662"/>
      <c r="CNY25" s="662"/>
      <c r="CNZ25" s="662"/>
      <c r="COA25" s="662"/>
      <c r="COB25" s="662"/>
      <c r="COC25" s="662"/>
      <c r="COD25" s="662"/>
      <c r="COE25" s="662"/>
      <c r="COF25" s="662"/>
      <c r="COG25" s="662"/>
      <c r="COH25" s="662"/>
      <c r="COI25" s="662"/>
      <c r="COJ25" s="662"/>
      <c r="COK25" s="662"/>
      <c r="COL25" s="662"/>
      <c r="COM25" s="662"/>
      <c r="CON25" s="662"/>
      <c r="COO25" s="662"/>
      <c r="COP25" s="662"/>
      <c r="COQ25" s="662"/>
      <c r="COR25" s="662"/>
      <c r="COS25" s="662"/>
      <c r="COT25" s="662"/>
      <c r="COU25" s="662"/>
      <c r="COV25" s="662"/>
      <c r="COW25" s="662"/>
      <c r="COX25" s="662"/>
      <c r="COY25" s="662"/>
      <c r="COZ25" s="662"/>
      <c r="CPA25" s="662"/>
      <c r="CPB25" s="662"/>
      <c r="CPC25" s="662"/>
      <c r="CPD25" s="662"/>
      <c r="CPE25" s="662"/>
      <c r="CPF25" s="662"/>
      <c r="CPG25" s="662"/>
      <c r="CPH25" s="662"/>
      <c r="CPI25" s="662"/>
      <c r="CPJ25" s="662"/>
      <c r="CPK25" s="662"/>
      <c r="CPL25" s="662"/>
      <c r="CPM25" s="662"/>
      <c r="CPN25" s="662"/>
      <c r="CPO25" s="662"/>
      <c r="CPP25" s="662"/>
      <c r="CPQ25" s="662"/>
      <c r="CPR25" s="662"/>
      <c r="CPS25" s="662"/>
      <c r="CPT25" s="662"/>
      <c r="CPU25" s="662"/>
      <c r="CPV25" s="662"/>
      <c r="CPW25" s="662"/>
      <c r="CPX25" s="662"/>
      <c r="CPY25" s="662"/>
      <c r="CPZ25" s="662"/>
      <c r="CQA25" s="662"/>
      <c r="CQB25" s="662"/>
      <c r="CQC25" s="662"/>
      <c r="CQD25" s="662"/>
      <c r="CQE25" s="662"/>
      <c r="CQF25" s="662"/>
      <c r="CQG25" s="662"/>
      <c r="CQH25" s="662"/>
      <c r="CQI25" s="662"/>
      <c r="CQJ25" s="662"/>
      <c r="CQK25" s="662"/>
      <c r="CQL25" s="662"/>
      <c r="CQM25" s="662"/>
      <c r="CQN25" s="662"/>
      <c r="CQO25" s="662"/>
      <c r="CQP25" s="662"/>
      <c r="CQQ25" s="662"/>
      <c r="CQR25" s="662"/>
      <c r="CQS25" s="662"/>
      <c r="CQT25" s="662"/>
      <c r="CQU25" s="662"/>
      <c r="CQV25" s="662"/>
      <c r="CQW25" s="662"/>
      <c r="CQX25" s="662"/>
      <c r="CQY25" s="662"/>
      <c r="CQZ25" s="662"/>
      <c r="CRA25" s="662"/>
      <c r="CRB25" s="662"/>
      <c r="CRC25" s="662"/>
      <c r="CRD25" s="662"/>
      <c r="CRE25" s="662"/>
      <c r="CRF25" s="662"/>
      <c r="CRG25" s="662"/>
      <c r="CRH25" s="662"/>
      <c r="CRI25" s="662"/>
      <c r="CRJ25" s="662"/>
      <c r="CRK25" s="662"/>
      <c r="CRL25" s="662"/>
      <c r="CRM25" s="662"/>
      <c r="CRN25" s="662"/>
      <c r="CRO25" s="662"/>
      <c r="CRP25" s="662"/>
      <c r="CRQ25" s="662"/>
      <c r="CRR25" s="662"/>
      <c r="CRS25" s="662"/>
      <c r="CRT25" s="662"/>
      <c r="CRU25" s="662"/>
      <c r="CRV25" s="662"/>
      <c r="CRW25" s="662"/>
      <c r="CRX25" s="662"/>
      <c r="CRY25" s="662"/>
      <c r="CRZ25" s="662"/>
      <c r="CSA25" s="662"/>
      <c r="CSB25" s="662"/>
      <c r="CSC25" s="662"/>
      <c r="CSD25" s="662"/>
      <c r="CSE25" s="662"/>
      <c r="CSF25" s="662"/>
      <c r="CSG25" s="662"/>
      <c r="CSH25" s="662"/>
      <c r="CSI25" s="662"/>
      <c r="CSJ25" s="662"/>
      <c r="CSK25" s="662"/>
      <c r="CSL25" s="662"/>
      <c r="CSM25" s="662"/>
      <c r="CSN25" s="662"/>
      <c r="CSO25" s="662"/>
      <c r="CSP25" s="662"/>
      <c r="CSQ25" s="662"/>
      <c r="CSR25" s="662"/>
      <c r="CSS25" s="662"/>
      <c r="CST25" s="662"/>
      <c r="CSU25" s="662"/>
      <c r="CSV25" s="662"/>
      <c r="CSW25" s="662"/>
      <c r="CSX25" s="662"/>
      <c r="CSY25" s="662"/>
      <c r="CSZ25" s="662"/>
      <c r="CTA25" s="662"/>
      <c r="CTB25" s="662"/>
      <c r="CTC25" s="662"/>
      <c r="CTD25" s="662"/>
      <c r="CTE25" s="662"/>
      <c r="CTF25" s="662"/>
      <c r="CTG25" s="662"/>
      <c r="CTH25" s="662"/>
      <c r="CTI25" s="662"/>
      <c r="CTJ25" s="662"/>
      <c r="CTK25" s="662"/>
      <c r="CTL25" s="662"/>
      <c r="CTM25" s="662"/>
      <c r="CTN25" s="662"/>
      <c r="CTO25" s="662"/>
      <c r="CTP25" s="662"/>
      <c r="CTQ25" s="662"/>
      <c r="CTR25" s="662"/>
      <c r="CTS25" s="662"/>
      <c r="CTT25" s="662"/>
      <c r="CTU25" s="662"/>
      <c r="CTV25" s="662"/>
      <c r="CTW25" s="662"/>
      <c r="CTX25" s="662"/>
      <c r="CTY25" s="662"/>
      <c r="CTZ25" s="662"/>
      <c r="CUA25" s="662"/>
      <c r="CUB25" s="662"/>
      <c r="CUC25" s="662"/>
      <c r="CUD25" s="662"/>
      <c r="CUE25" s="662"/>
      <c r="CUF25" s="662"/>
      <c r="CUG25" s="662"/>
      <c r="CUH25" s="662"/>
      <c r="CUI25" s="662"/>
      <c r="CUJ25" s="662"/>
      <c r="CUK25" s="662"/>
      <c r="CUL25" s="662"/>
      <c r="CUM25" s="662"/>
      <c r="CUN25" s="662"/>
      <c r="CUO25" s="662"/>
      <c r="CUP25" s="662"/>
      <c r="CUQ25" s="662"/>
      <c r="CUR25" s="662"/>
      <c r="CUS25" s="662"/>
      <c r="CUT25" s="662"/>
      <c r="CUU25" s="662"/>
      <c r="CUV25" s="662"/>
      <c r="CUW25" s="662"/>
      <c r="CUX25" s="662"/>
      <c r="CUY25" s="662"/>
      <c r="CUZ25" s="662"/>
      <c r="CVA25" s="662"/>
      <c r="CVB25" s="662"/>
      <c r="CVC25" s="662"/>
      <c r="CVD25" s="662"/>
      <c r="CVE25" s="662"/>
      <c r="CVF25" s="662"/>
      <c r="CVG25" s="662"/>
      <c r="CVH25" s="662"/>
      <c r="CVI25" s="662"/>
      <c r="CVJ25" s="662"/>
      <c r="CVK25" s="662"/>
      <c r="CVL25" s="662"/>
      <c r="CVM25" s="662"/>
      <c r="CVN25" s="662"/>
      <c r="CVO25" s="662"/>
      <c r="CVP25" s="662"/>
      <c r="CVQ25" s="662"/>
      <c r="CVR25" s="662"/>
      <c r="CVS25" s="662"/>
      <c r="CVT25" s="662"/>
      <c r="CVU25" s="662"/>
      <c r="CVV25" s="662"/>
      <c r="CVW25" s="662"/>
      <c r="CVX25" s="662"/>
      <c r="CVY25" s="662"/>
      <c r="CVZ25" s="662"/>
      <c r="CWA25" s="662"/>
      <c r="CWB25" s="662"/>
      <c r="CWC25" s="662"/>
      <c r="CWD25" s="662"/>
      <c r="CWE25" s="662"/>
      <c r="CWF25" s="662"/>
      <c r="CWG25" s="662"/>
      <c r="CWH25" s="662"/>
      <c r="CWI25" s="662"/>
      <c r="CWJ25" s="662"/>
      <c r="CWK25" s="662"/>
      <c r="CWL25" s="662"/>
      <c r="CWM25" s="662"/>
      <c r="CWN25" s="662"/>
      <c r="CWO25" s="662"/>
      <c r="CWP25" s="662"/>
      <c r="CWQ25" s="662"/>
      <c r="CWR25" s="662"/>
      <c r="CWS25" s="662"/>
      <c r="CWT25" s="662"/>
      <c r="CWU25" s="662"/>
      <c r="CWV25" s="662"/>
      <c r="CWW25" s="662"/>
      <c r="CWX25" s="662"/>
      <c r="CWY25" s="662"/>
      <c r="CWZ25" s="662"/>
      <c r="CXA25" s="662"/>
      <c r="CXB25" s="662"/>
      <c r="CXC25" s="662"/>
      <c r="CXD25" s="662"/>
      <c r="CXE25" s="662"/>
      <c r="CXF25" s="662"/>
      <c r="CXG25" s="662"/>
      <c r="CXH25" s="662"/>
      <c r="CXI25" s="662"/>
      <c r="CXJ25" s="662"/>
      <c r="CXK25" s="662"/>
      <c r="CXL25" s="662"/>
      <c r="CXM25" s="662"/>
      <c r="CXN25" s="662"/>
      <c r="CXO25" s="662"/>
      <c r="CXP25" s="662"/>
      <c r="CXQ25" s="662"/>
      <c r="CXR25" s="662"/>
      <c r="CXS25" s="662"/>
      <c r="CXT25" s="662"/>
      <c r="CXU25" s="662"/>
      <c r="CXV25" s="662"/>
      <c r="CXW25" s="662"/>
      <c r="CXX25" s="662"/>
      <c r="CXY25" s="662"/>
      <c r="CXZ25" s="662"/>
      <c r="CYA25" s="662"/>
      <c r="CYB25" s="662"/>
      <c r="CYC25" s="662"/>
      <c r="CYD25" s="662"/>
      <c r="CYE25" s="662"/>
      <c r="CYF25" s="662"/>
      <c r="CYG25" s="662"/>
      <c r="CYH25" s="662"/>
      <c r="CYI25" s="662"/>
      <c r="CYJ25" s="662"/>
      <c r="CYK25" s="662"/>
      <c r="CYL25" s="662"/>
      <c r="CYM25" s="662"/>
      <c r="CYN25" s="662"/>
      <c r="CYO25" s="662"/>
      <c r="CYP25" s="662"/>
      <c r="CYQ25" s="662"/>
      <c r="CYR25" s="662"/>
      <c r="CYS25" s="662"/>
      <c r="CYT25" s="662"/>
      <c r="CYU25" s="662"/>
      <c r="CYV25" s="662"/>
      <c r="CYW25" s="662"/>
      <c r="CYX25" s="662"/>
      <c r="CYY25" s="662"/>
      <c r="CYZ25" s="662"/>
      <c r="CZA25" s="662"/>
      <c r="CZB25" s="662"/>
      <c r="CZC25" s="662"/>
      <c r="CZD25" s="662"/>
      <c r="CZE25" s="662"/>
      <c r="CZF25" s="662"/>
      <c r="CZG25" s="662"/>
      <c r="CZH25" s="662"/>
      <c r="CZI25" s="662"/>
      <c r="CZJ25" s="662"/>
      <c r="CZK25" s="662"/>
      <c r="CZL25" s="662"/>
      <c r="CZM25" s="662"/>
      <c r="CZN25" s="662"/>
      <c r="CZO25" s="662"/>
      <c r="CZP25" s="662"/>
      <c r="CZQ25" s="662"/>
      <c r="CZR25" s="662"/>
      <c r="CZS25" s="662"/>
      <c r="CZT25" s="662"/>
      <c r="CZU25" s="662"/>
      <c r="CZV25" s="662"/>
      <c r="CZW25" s="662"/>
      <c r="CZX25" s="662"/>
      <c r="CZY25" s="662"/>
      <c r="CZZ25" s="662"/>
      <c r="DAA25" s="662"/>
      <c r="DAB25" s="662"/>
      <c r="DAC25" s="662"/>
      <c r="DAD25" s="662"/>
      <c r="DAE25" s="662"/>
      <c r="DAF25" s="662"/>
      <c r="DAG25" s="662"/>
      <c r="DAH25" s="662"/>
      <c r="DAI25" s="662"/>
      <c r="DAJ25" s="662"/>
      <c r="DAK25" s="662"/>
      <c r="DAL25" s="662"/>
      <c r="DAM25" s="662"/>
      <c r="DAN25" s="662"/>
      <c r="DAO25" s="662"/>
      <c r="DAP25" s="662"/>
      <c r="DAQ25" s="662"/>
      <c r="DAR25" s="662"/>
      <c r="DAS25" s="662"/>
      <c r="DAT25" s="662"/>
      <c r="DAU25" s="662"/>
      <c r="DAV25" s="662"/>
      <c r="DAW25" s="662"/>
      <c r="DAX25" s="662"/>
      <c r="DAY25" s="662"/>
      <c r="DAZ25" s="662"/>
      <c r="DBA25" s="662"/>
      <c r="DBB25" s="662"/>
      <c r="DBC25" s="662"/>
      <c r="DBD25" s="662"/>
      <c r="DBE25" s="662"/>
      <c r="DBF25" s="662"/>
      <c r="DBG25" s="662"/>
      <c r="DBH25" s="662"/>
      <c r="DBI25" s="662"/>
      <c r="DBJ25" s="662"/>
      <c r="DBK25" s="662"/>
      <c r="DBL25" s="662"/>
      <c r="DBM25" s="662"/>
      <c r="DBN25" s="662"/>
      <c r="DBO25" s="662"/>
      <c r="DBP25" s="662"/>
      <c r="DBQ25" s="662"/>
      <c r="DBR25" s="662"/>
      <c r="DBS25" s="662"/>
      <c r="DBT25" s="662"/>
      <c r="DBU25" s="662"/>
      <c r="DBV25" s="662"/>
      <c r="DBW25" s="662"/>
      <c r="DBX25" s="662"/>
      <c r="DBY25" s="662"/>
      <c r="DBZ25" s="662"/>
      <c r="DCA25" s="662"/>
      <c r="DCB25" s="662"/>
      <c r="DCC25" s="662"/>
      <c r="DCD25" s="662"/>
      <c r="DCE25" s="662"/>
      <c r="DCF25" s="662"/>
      <c r="DCG25" s="662"/>
      <c r="DCH25" s="662"/>
      <c r="DCI25" s="662"/>
      <c r="DCJ25" s="662"/>
      <c r="DCK25" s="662"/>
      <c r="DCL25" s="662"/>
      <c r="DCM25" s="662"/>
      <c r="DCN25" s="662"/>
      <c r="DCO25" s="662"/>
      <c r="DCP25" s="662"/>
      <c r="DCQ25" s="662"/>
      <c r="DCR25" s="662"/>
      <c r="DCS25" s="662"/>
      <c r="DCT25" s="662"/>
      <c r="DCU25" s="662"/>
      <c r="DCV25" s="662"/>
      <c r="DCW25" s="662"/>
      <c r="DCX25" s="662"/>
      <c r="DCY25" s="662"/>
      <c r="DCZ25" s="662"/>
      <c r="DDA25" s="662"/>
      <c r="DDB25" s="662"/>
      <c r="DDC25" s="662"/>
      <c r="DDD25" s="662"/>
      <c r="DDE25" s="662"/>
      <c r="DDF25" s="662"/>
      <c r="DDG25" s="662"/>
      <c r="DDH25" s="662"/>
      <c r="DDI25" s="662"/>
      <c r="DDJ25" s="662"/>
      <c r="DDK25" s="662"/>
      <c r="DDL25" s="662"/>
      <c r="DDM25" s="662"/>
      <c r="DDN25" s="662"/>
      <c r="DDO25" s="662"/>
      <c r="DDP25" s="662"/>
      <c r="DDQ25" s="662"/>
      <c r="DDR25" s="662"/>
      <c r="DDS25" s="662"/>
      <c r="DDT25" s="662"/>
      <c r="DDU25" s="662"/>
      <c r="DDV25" s="662"/>
      <c r="DDW25" s="662"/>
      <c r="DDX25" s="662"/>
      <c r="DDY25" s="662"/>
      <c r="DDZ25" s="662"/>
      <c r="DEA25" s="662"/>
      <c r="DEB25" s="662"/>
      <c r="DEC25" s="662"/>
      <c r="DED25" s="662"/>
      <c r="DEE25" s="662"/>
      <c r="DEF25" s="662"/>
      <c r="DEG25" s="662"/>
      <c r="DEH25" s="662"/>
      <c r="DEI25" s="662"/>
      <c r="DEJ25" s="662"/>
      <c r="DEK25" s="662"/>
      <c r="DEL25" s="662"/>
      <c r="DEM25" s="662"/>
      <c r="DEN25" s="662"/>
      <c r="DEO25" s="662"/>
      <c r="DEP25" s="662"/>
      <c r="DEQ25" s="662"/>
      <c r="DER25" s="662"/>
      <c r="DES25" s="662"/>
      <c r="DET25" s="662"/>
      <c r="DEU25" s="662"/>
      <c r="DEV25" s="662"/>
      <c r="DEW25" s="662"/>
      <c r="DEX25" s="662"/>
      <c r="DEY25" s="662"/>
      <c r="DEZ25" s="662"/>
      <c r="DFA25" s="662"/>
      <c r="DFB25" s="662"/>
      <c r="DFC25" s="662"/>
      <c r="DFD25" s="662"/>
      <c r="DFE25" s="662"/>
      <c r="DFF25" s="662"/>
      <c r="DFG25" s="662"/>
      <c r="DFH25" s="662"/>
      <c r="DFI25" s="662"/>
      <c r="DFJ25" s="662"/>
      <c r="DFK25" s="662"/>
      <c r="DFL25" s="662"/>
      <c r="DFM25" s="662"/>
      <c r="DFN25" s="662"/>
      <c r="DFO25" s="662"/>
      <c r="DFP25" s="662"/>
      <c r="DFQ25" s="662"/>
      <c r="DFR25" s="662"/>
      <c r="DFS25" s="662"/>
      <c r="DFT25" s="662"/>
      <c r="DFU25" s="662"/>
      <c r="DFV25" s="662"/>
      <c r="DFW25" s="662"/>
      <c r="DFX25" s="662"/>
      <c r="DFY25" s="662"/>
      <c r="DFZ25" s="662"/>
      <c r="DGA25" s="662"/>
      <c r="DGB25" s="662"/>
      <c r="DGC25" s="662"/>
      <c r="DGD25" s="662"/>
      <c r="DGE25" s="662"/>
      <c r="DGF25" s="662"/>
      <c r="DGG25" s="662"/>
      <c r="DGH25" s="662"/>
      <c r="DGI25" s="662"/>
      <c r="DGJ25" s="662"/>
      <c r="DGK25" s="662"/>
      <c r="DGL25" s="662"/>
      <c r="DGM25" s="662"/>
      <c r="DGN25" s="662"/>
      <c r="DGO25" s="662"/>
      <c r="DGP25" s="662"/>
      <c r="DGQ25" s="662"/>
      <c r="DGR25" s="662"/>
      <c r="DGS25" s="662"/>
      <c r="DGT25" s="662"/>
      <c r="DGU25" s="662"/>
      <c r="DGV25" s="662"/>
      <c r="DGW25" s="662"/>
      <c r="DGX25" s="662"/>
      <c r="DGY25" s="662"/>
      <c r="DGZ25" s="662"/>
      <c r="DHA25" s="662"/>
      <c r="DHB25" s="662"/>
      <c r="DHC25" s="662"/>
      <c r="DHD25" s="662"/>
      <c r="DHE25" s="662"/>
      <c r="DHF25" s="662"/>
      <c r="DHG25" s="662"/>
      <c r="DHH25" s="662"/>
      <c r="DHI25" s="662"/>
      <c r="DHJ25" s="662"/>
      <c r="DHK25" s="662"/>
      <c r="DHL25" s="662"/>
      <c r="DHM25" s="662"/>
      <c r="DHN25" s="662"/>
      <c r="DHO25" s="662"/>
      <c r="DHP25" s="662"/>
      <c r="DHQ25" s="662"/>
      <c r="DHR25" s="662"/>
      <c r="DHS25" s="662"/>
      <c r="DHT25" s="662"/>
      <c r="DHU25" s="662"/>
      <c r="DHV25" s="662"/>
      <c r="DHW25" s="662"/>
      <c r="DHX25" s="662"/>
      <c r="DHY25" s="662"/>
      <c r="DHZ25" s="662"/>
      <c r="DIA25" s="662"/>
      <c r="DIB25" s="662"/>
      <c r="DIC25" s="662"/>
      <c r="DID25" s="662"/>
      <c r="DIE25" s="662"/>
      <c r="DIF25" s="662"/>
      <c r="DIG25" s="662"/>
      <c r="DIH25" s="662"/>
      <c r="DII25" s="662"/>
      <c r="DIJ25" s="662"/>
      <c r="DIK25" s="662"/>
      <c r="DIL25" s="662"/>
      <c r="DIM25" s="662"/>
      <c r="DIN25" s="662"/>
      <c r="DIO25" s="662"/>
      <c r="DIP25" s="662"/>
      <c r="DIQ25" s="662"/>
      <c r="DIR25" s="662"/>
      <c r="DIS25" s="662"/>
      <c r="DIT25" s="662"/>
      <c r="DIU25" s="662"/>
      <c r="DIV25" s="662"/>
      <c r="DIW25" s="662"/>
      <c r="DIX25" s="662"/>
      <c r="DIY25" s="662"/>
      <c r="DIZ25" s="662"/>
      <c r="DJA25" s="662"/>
      <c r="DJB25" s="662"/>
      <c r="DJC25" s="662"/>
      <c r="DJD25" s="662"/>
      <c r="DJE25" s="662"/>
      <c r="DJF25" s="662"/>
      <c r="DJG25" s="662"/>
      <c r="DJH25" s="662"/>
      <c r="DJI25" s="662"/>
      <c r="DJJ25" s="662"/>
      <c r="DJK25" s="662"/>
      <c r="DJL25" s="662"/>
      <c r="DJM25" s="662"/>
      <c r="DJN25" s="662"/>
      <c r="DJO25" s="662"/>
      <c r="DJP25" s="662"/>
      <c r="DJQ25" s="662"/>
      <c r="DJR25" s="662"/>
      <c r="DJS25" s="662"/>
      <c r="DJT25" s="662"/>
      <c r="DJU25" s="662"/>
      <c r="DJV25" s="662"/>
      <c r="DJW25" s="662"/>
      <c r="DJX25" s="662"/>
      <c r="DJY25" s="662"/>
      <c r="DJZ25" s="662"/>
      <c r="DKA25" s="662"/>
      <c r="DKB25" s="662"/>
      <c r="DKC25" s="662"/>
      <c r="DKD25" s="662"/>
      <c r="DKE25" s="662"/>
      <c r="DKF25" s="662"/>
      <c r="DKG25" s="662"/>
      <c r="DKH25" s="662"/>
      <c r="DKI25" s="662"/>
      <c r="DKJ25" s="662"/>
      <c r="DKK25" s="662"/>
      <c r="DKL25" s="662"/>
      <c r="DKM25" s="662"/>
      <c r="DKN25" s="662"/>
      <c r="DKO25" s="662"/>
      <c r="DKP25" s="662"/>
      <c r="DKQ25" s="662"/>
      <c r="DKR25" s="662"/>
      <c r="DKS25" s="662"/>
      <c r="DKT25" s="662"/>
      <c r="DKU25" s="662"/>
      <c r="DKV25" s="662"/>
      <c r="DKW25" s="662"/>
      <c r="DKX25" s="662"/>
      <c r="DKY25" s="662"/>
      <c r="DKZ25" s="662"/>
      <c r="DLA25" s="662"/>
      <c r="DLB25" s="662"/>
      <c r="DLC25" s="662"/>
      <c r="DLD25" s="662"/>
      <c r="DLE25" s="662"/>
      <c r="DLF25" s="662"/>
      <c r="DLG25" s="662"/>
      <c r="DLH25" s="662"/>
      <c r="DLI25" s="662"/>
      <c r="DLJ25" s="662"/>
      <c r="DLK25" s="662"/>
      <c r="DLL25" s="662"/>
      <c r="DLM25" s="662"/>
      <c r="DLN25" s="662"/>
      <c r="DLO25" s="662"/>
      <c r="DLP25" s="662"/>
      <c r="DLQ25" s="662"/>
      <c r="DLR25" s="662"/>
      <c r="DLS25" s="662"/>
      <c r="DLT25" s="662"/>
      <c r="DLU25" s="662"/>
      <c r="DLV25" s="662"/>
      <c r="DLW25" s="662"/>
      <c r="DLX25" s="662"/>
      <c r="DLY25" s="662"/>
      <c r="DLZ25" s="662"/>
      <c r="DMA25" s="662"/>
      <c r="DMB25" s="662"/>
      <c r="DMC25" s="662"/>
      <c r="DMD25" s="662"/>
      <c r="DME25" s="662"/>
      <c r="DMF25" s="662"/>
      <c r="DMG25" s="662"/>
      <c r="DMH25" s="662"/>
      <c r="DMI25" s="662"/>
      <c r="DMJ25" s="662"/>
      <c r="DMK25" s="662"/>
      <c r="DML25" s="662"/>
      <c r="DMM25" s="662"/>
      <c r="DMN25" s="662"/>
      <c r="DMO25" s="662"/>
      <c r="DMP25" s="662"/>
      <c r="DMQ25" s="662"/>
      <c r="DMR25" s="662"/>
      <c r="DMS25" s="662"/>
      <c r="DMT25" s="662"/>
      <c r="DMU25" s="662"/>
      <c r="DMV25" s="662"/>
      <c r="DMW25" s="662"/>
      <c r="DMX25" s="662"/>
      <c r="DMY25" s="662"/>
      <c r="DMZ25" s="662"/>
      <c r="DNA25" s="662"/>
      <c r="DNB25" s="662"/>
      <c r="DNC25" s="662"/>
      <c r="DND25" s="662"/>
      <c r="DNE25" s="662"/>
      <c r="DNF25" s="662"/>
      <c r="DNG25" s="662"/>
      <c r="DNH25" s="662"/>
      <c r="DNI25" s="662"/>
      <c r="DNJ25" s="662"/>
      <c r="DNK25" s="662"/>
      <c r="DNL25" s="662"/>
      <c r="DNM25" s="662"/>
      <c r="DNN25" s="662"/>
      <c r="DNO25" s="662"/>
      <c r="DNP25" s="662"/>
      <c r="DNQ25" s="662"/>
      <c r="DNR25" s="662"/>
      <c r="DNS25" s="662"/>
      <c r="DNT25" s="662"/>
      <c r="DNU25" s="662"/>
      <c r="DNV25" s="662"/>
      <c r="DNW25" s="662"/>
      <c r="DNX25" s="662"/>
      <c r="DNY25" s="662"/>
      <c r="DNZ25" s="662"/>
      <c r="DOA25" s="662"/>
      <c r="DOB25" s="662"/>
      <c r="DOC25" s="662"/>
      <c r="DOD25" s="662"/>
      <c r="DOE25" s="662"/>
      <c r="DOF25" s="662"/>
      <c r="DOG25" s="662"/>
      <c r="DOH25" s="662"/>
      <c r="DOI25" s="662"/>
      <c r="DOJ25" s="662"/>
      <c r="DOK25" s="662"/>
      <c r="DOL25" s="662"/>
      <c r="DOM25" s="662"/>
      <c r="DON25" s="662"/>
      <c r="DOO25" s="662"/>
      <c r="DOP25" s="662"/>
      <c r="DOQ25" s="662"/>
      <c r="DOR25" s="662"/>
      <c r="DOS25" s="662"/>
      <c r="DOT25" s="662"/>
      <c r="DOU25" s="662"/>
      <c r="DOV25" s="662"/>
      <c r="DOW25" s="662"/>
      <c r="DOX25" s="662"/>
      <c r="DOY25" s="662"/>
      <c r="DOZ25" s="662"/>
      <c r="DPA25" s="662"/>
      <c r="DPB25" s="662"/>
      <c r="DPC25" s="662"/>
      <c r="DPD25" s="662"/>
      <c r="DPE25" s="662"/>
      <c r="DPF25" s="662"/>
      <c r="DPG25" s="662"/>
      <c r="DPH25" s="662"/>
      <c r="DPI25" s="662"/>
      <c r="DPJ25" s="662"/>
      <c r="DPK25" s="662"/>
      <c r="DPL25" s="662"/>
      <c r="DPM25" s="662"/>
      <c r="DPN25" s="662"/>
      <c r="DPO25" s="662"/>
      <c r="DPP25" s="662"/>
      <c r="DPQ25" s="662"/>
      <c r="DPR25" s="662"/>
      <c r="DPS25" s="662"/>
      <c r="DPT25" s="662"/>
      <c r="DPU25" s="662"/>
      <c r="DPV25" s="662"/>
      <c r="DPW25" s="662"/>
      <c r="DPX25" s="662"/>
      <c r="DPY25" s="662"/>
      <c r="DPZ25" s="662"/>
      <c r="DQA25" s="662"/>
      <c r="DQB25" s="662"/>
      <c r="DQC25" s="662"/>
      <c r="DQD25" s="662"/>
      <c r="DQE25" s="662"/>
      <c r="DQF25" s="662"/>
      <c r="DQG25" s="662"/>
      <c r="DQH25" s="662"/>
      <c r="DQI25" s="662"/>
      <c r="DQJ25" s="662"/>
      <c r="DQK25" s="662"/>
      <c r="DQL25" s="662"/>
      <c r="DQM25" s="662"/>
      <c r="DQN25" s="662"/>
      <c r="DQO25" s="662"/>
      <c r="DQP25" s="662"/>
      <c r="DQQ25" s="662"/>
      <c r="DQR25" s="662"/>
      <c r="DQS25" s="662"/>
      <c r="DQT25" s="662"/>
      <c r="DQU25" s="662"/>
      <c r="DQV25" s="662"/>
      <c r="DQW25" s="662"/>
      <c r="DQX25" s="662"/>
      <c r="DQY25" s="662"/>
      <c r="DQZ25" s="662"/>
      <c r="DRA25" s="662"/>
      <c r="DRB25" s="662"/>
      <c r="DRC25" s="662"/>
      <c r="DRD25" s="662"/>
      <c r="DRE25" s="662"/>
      <c r="DRF25" s="662"/>
      <c r="DRG25" s="662"/>
      <c r="DRH25" s="662"/>
      <c r="DRI25" s="662"/>
      <c r="DRJ25" s="662"/>
      <c r="DRK25" s="662"/>
      <c r="DRL25" s="662"/>
      <c r="DRM25" s="662"/>
      <c r="DRN25" s="662"/>
      <c r="DRO25" s="662"/>
      <c r="DRP25" s="662"/>
      <c r="DRQ25" s="662"/>
      <c r="DRR25" s="662"/>
      <c r="DRS25" s="662"/>
      <c r="DRT25" s="662"/>
      <c r="DRU25" s="662"/>
      <c r="DRV25" s="662"/>
      <c r="DRW25" s="662"/>
      <c r="DRX25" s="662"/>
      <c r="DRY25" s="662"/>
      <c r="DRZ25" s="662"/>
      <c r="DSA25" s="662"/>
      <c r="DSB25" s="662"/>
      <c r="DSC25" s="662"/>
      <c r="DSD25" s="662"/>
      <c r="DSE25" s="662"/>
      <c r="DSF25" s="662"/>
      <c r="DSG25" s="662"/>
      <c r="DSH25" s="662"/>
      <c r="DSI25" s="662"/>
      <c r="DSJ25" s="662"/>
      <c r="DSK25" s="662"/>
      <c r="DSL25" s="662"/>
      <c r="DSM25" s="662"/>
      <c r="DSN25" s="662"/>
      <c r="DSO25" s="662"/>
      <c r="DSP25" s="662"/>
      <c r="DSQ25" s="662"/>
      <c r="DSR25" s="662"/>
      <c r="DSS25" s="662"/>
      <c r="DST25" s="662"/>
      <c r="DSU25" s="662"/>
      <c r="DSV25" s="662"/>
      <c r="DSW25" s="662"/>
      <c r="DSX25" s="662"/>
      <c r="DSY25" s="662"/>
      <c r="DSZ25" s="662"/>
      <c r="DTA25" s="662"/>
      <c r="DTB25" s="662"/>
      <c r="DTC25" s="662"/>
      <c r="DTD25" s="662"/>
      <c r="DTE25" s="662"/>
      <c r="DTF25" s="662"/>
      <c r="DTG25" s="662"/>
      <c r="DTH25" s="662"/>
      <c r="DTI25" s="662"/>
      <c r="DTJ25" s="662"/>
      <c r="DTK25" s="662"/>
      <c r="DTL25" s="662"/>
      <c r="DTM25" s="662"/>
      <c r="DTN25" s="662"/>
      <c r="DTO25" s="662"/>
      <c r="DTP25" s="662"/>
      <c r="DTQ25" s="662"/>
      <c r="DTR25" s="662"/>
      <c r="DTS25" s="662"/>
      <c r="DTT25" s="662"/>
      <c r="DTU25" s="662"/>
      <c r="DTV25" s="662"/>
      <c r="DTW25" s="662"/>
      <c r="DTX25" s="662"/>
      <c r="DTY25" s="662"/>
      <c r="DTZ25" s="662"/>
      <c r="DUA25" s="662"/>
      <c r="DUB25" s="662"/>
      <c r="DUC25" s="662"/>
      <c r="DUD25" s="662"/>
      <c r="DUE25" s="662"/>
      <c r="DUF25" s="662"/>
      <c r="DUG25" s="662"/>
      <c r="DUH25" s="662"/>
      <c r="DUI25" s="662"/>
      <c r="DUJ25" s="662"/>
      <c r="DUK25" s="662"/>
      <c r="DUL25" s="662"/>
      <c r="DUM25" s="662"/>
      <c r="DUN25" s="662"/>
      <c r="DUO25" s="662"/>
      <c r="DUP25" s="662"/>
      <c r="DUQ25" s="662"/>
      <c r="DUR25" s="662"/>
      <c r="DUS25" s="662"/>
      <c r="DUT25" s="662"/>
      <c r="DUU25" s="662"/>
      <c r="DUV25" s="662"/>
      <c r="DUW25" s="662"/>
      <c r="DUX25" s="662"/>
      <c r="DUY25" s="662"/>
      <c r="DUZ25" s="662"/>
      <c r="DVA25" s="662"/>
      <c r="DVB25" s="662"/>
      <c r="DVC25" s="662"/>
      <c r="DVD25" s="662"/>
      <c r="DVE25" s="662"/>
      <c r="DVF25" s="662"/>
      <c r="DVG25" s="662"/>
      <c r="DVH25" s="662"/>
      <c r="DVI25" s="662"/>
      <c r="DVJ25" s="662"/>
      <c r="DVK25" s="662"/>
      <c r="DVL25" s="662"/>
      <c r="DVM25" s="662"/>
      <c r="DVN25" s="662"/>
      <c r="DVO25" s="662"/>
      <c r="DVP25" s="662"/>
      <c r="DVQ25" s="662"/>
      <c r="DVR25" s="662"/>
      <c r="DVS25" s="662"/>
      <c r="DVT25" s="662"/>
      <c r="DVU25" s="662"/>
      <c r="DVV25" s="662"/>
      <c r="DVW25" s="662"/>
      <c r="DVX25" s="662"/>
      <c r="DVY25" s="662"/>
      <c r="DVZ25" s="662"/>
      <c r="DWA25" s="662"/>
      <c r="DWB25" s="662"/>
      <c r="DWC25" s="662"/>
      <c r="DWD25" s="662"/>
      <c r="DWE25" s="662"/>
      <c r="DWF25" s="662"/>
      <c r="DWG25" s="662"/>
      <c r="DWH25" s="662"/>
      <c r="DWI25" s="662"/>
      <c r="DWJ25" s="662"/>
      <c r="DWK25" s="662"/>
      <c r="DWL25" s="662"/>
      <c r="DWM25" s="662"/>
      <c r="DWN25" s="662"/>
      <c r="DWO25" s="662"/>
      <c r="DWP25" s="662"/>
      <c r="DWQ25" s="662"/>
      <c r="DWR25" s="662"/>
      <c r="DWS25" s="662"/>
      <c r="DWT25" s="662"/>
      <c r="DWU25" s="662"/>
      <c r="DWV25" s="662"/>
      <c r="DWW25" s="662"/>
      <c r="DWX25" s="662"/>
      <c r="DWY25" s="662"/>
      <c r="DWZ25" s="662"/>
      <c r="DXA25" s="662"/>
      <c r="DXB25" s="662"/>
      <c r="DXC25" s="662"/>
      <c r="DXD25" s="662"/>
      <c r="DXE25" s="662"/>
      <c r="DXF25" s="662"/>
      <c r="DXG25" s="662"/>
      <c r="DXH25" s="662"/>
      <c r="DXI25" s="662"/>
      <c r="DXJ25" s="662"/>
      <c r="DXK25" s="662"/>
      <c r="DXL25" s="662"/>
      <c r="DXM25" s="662"/>
      <c r="DXN25" s="662"/>
      <c r="DXO25" s="662"/>
      <c r="DXP25" s="662"/>
      <c r="DXQ25" s="662"/>
      <c r="DXR25" s="662"/>
      <c r="DXS25" s="662"/>
      <c r="DXT25" s="662"/>
      <c r="DXU25" s="662"/>
      <c r="DXV25" s="662"/>
      <c r="DXW25" s="662"/>
      <c r="DXX25" s="662"/>
      <c r="DXY25" s="662"/>
      <c r="DXZ25" s="662"/>
      <c r="DYA25" s="662"/>
      <c r="DYB25" s="662"/>
      <c r="DYC25" s="662"/>
      <c r="DYD25" s="662"/>
      <c r="DYE25" s="662"/>
      <c r="DYF25" s="662"/>
      <c r="DYG25" s="662"/>
      <c r="DYH25" s="662"/>
      <c r="DYI25" s="662"/>
      <c r="DYJ25" s="662"/>
      <c r="DYK25" s="662"/>
      <c r="DYL25" s="662"/>
      <c r="DYM25" s="662"/>
      <c r="DYN25" s="662"/>
      <c r="DYO25" s="662"/>
      <c r="DYP25" s="662"/>
      <c r="DYQ25" s="662"/>
      <c r="DYR25" s="662"/>
      <c r="DYS25" s="662"/>
      <c r="DYT25" s="662"/>
      <c r="DYU25" s="662"/>
      <c r="DYV25" s="662"/>
      <c r="DYW25" s="662"/>
      <c r="DYX25" s="662"/>
      <c r="DYY25" s="662"/>
      <c r="DYZ25" s="662"/>
      <c r="DZA25" s="662"/>
      <c r="DZB25" s="662"/>
      <c r="DZC25" s="662"/>
      <c r="DZD25" s="662"/>
      <c r="DZE25" s="662"/>
      <c r="DZF25" s="662"/>
      <c r="DZG25" s="662"/>
      <c r="DZH25" s="662"/>
      <c r="DZI25" s="662"/>
      <c r="DZJ25" s="662"/>
      <c r="DZK25" s="662"/>
      <c r="DZL25" s="662"/>
      <c r="DZM25" s="662"/>
      <c r="DZN25" s="662"/>
      <c r="DZO25" s="662"/>
      <c r="DZP25" s="662"/>
      <c r="DZQ25" s="662"/>
      <c r="DZR25" s="662"/>
      <c r="DZS25" s="662"/>
      <c r="DZT25" s="662"/>
      <c r="DZU25" s="662"/>
      <c r="DZV25" s="662"/>
      <c r="DZW25" s="662"/>
      <c r="DZX25" s="662"/>
      <c r="DZY25" s="662"/>
      <c r="DZZ25" s="662"/>
      <c r="EAA25" s="662"/>
      <c r="EAB25" s="662"/>
      <c r="EAC25" s="662"/>
      <c r="EAD25" s="662"/>
      <c r="EAE25" s="662"/>
      <c r="EAF25" s="662"/>
      <c r="EAG25" s="662"/>
      <c r="EAH25" s="662"/>
      <c r="EAI25" s="662"/>
      <c r="EAJ25" s="662"/>
      <c r="EAK25" s="662"/>
      <c r="EAL25" s="662"/>
      <c r="EAM25" s="662"/>
      <c r="EAN25" s="662"/>
      <c r="EAO25" s="662"/>
      <c r="EAP25" s="662"/>
      <c r="EAQ25" s="662"/>
      <c r="EAR25" s="662"/>
      <c r="EAS25" s="662"/>
      <c r="EAT25" s="662"/>
      <c r="EAU25" s="662"/>
      <c r="EAV25" s="662"/>
      <c r="EAW25" s="662"/>
      <c r="EAX25" s="662"/>
      <c r="EAY25" s="662"/>
      <c r="EAZ25" s="662"/>
      <c r="EBA25" s="662"/>
      <c r="EBB25" s="662"/>
      <c r="EBC25" s="662"/>
      <c r="EBD25" s="662"/>
      <c r="EBE25" s="662"/>
      <c r="EBF25" s="662"/>
      <c r="EBG25" s="662"/>
      <c r="EBH25" s="662"/>
      <c r="EBI25" s="662"/>
      <c r="EBJ25" s="662"/>
      <c r="EBK25" s="662"/>
      <c r="EBL25" s="662"/>
      <c r="EBM25" s="662"/>
      <c r="EBN25" s="662"/>
      <c r="EBO25" s="662"/>
      <c r="EBP25" s="662"/>
      <c r="EBQ25" s="662"/>
      <c r="EBR25" s="662"/>
      <c r="EBS25" s="662"/>
      <c r="EBT25" s="662"/>
      <c r="EBU25" s="662"/>
      <c r="EBV25" s="662"/>
      <c r="EBW25" s="662"/>
      <c r="EBX25" s="662"/>
      <c r="EBY25" s="662"/>
      <c r="EBZ25" s="662"/>
      <c r="ECA25" s="662"/>
      <c r="ECB25" s="662"/>
      <c r="ECC25" s="662"/>
      <c r="ECD25" s="662"/>
      <c r="ECE25" s="662"/>
      <c r="ECF25" s="662"/>
      <c r="ECG25" s="662"/>
      <c r="ECH25" s="662"/>
      <c r="ECI25" s="662"/>
      <c r="ECJ25" s="662"/>
      <c r="ECK25" s="662"/>
      <c r="ECL25" s="662"/>
      <c r="ECM25" s="662"/>
      <c r="ECN25" s="662"/>
      <c r="ECO25" s="662"/>
      <c r="ECP25" s="662"/>
      <c r="ECQ25" s="662"/>
      <c r="ECR25" s="662"/>
      <c r="ECS25" s="662"/>
      <c r="ECT25" s="662"/>
      <c r="ECU25" s="662"/>
      <c r="ECV25" s="662"/>
      <c r="ECW25" s="662"/>
      <c r="ECX25" s="662"/>
      <c r="ECY25" s="662"/>
      <c r="ECZ25" s="662"/>
      <c r="EDA25" s="662"/>
      <c r="EDB25" s="662"/>
      <c r="EDC25" s="662"/>
      <c r="EDD25" s="662"/>
      <c r="EDE25" s="662"/>
      <c r="EDF25" s="662"/>
      <c r="EDG25" s="662"/>
      <c r="EDH25" s="662"/>
      <c r="EDI25" s="662"/>
      <c r="EDJ25" s="662"/>
      <c r="EDK25" s="662"/>
      <c r="EDL25" s="662"/>
      <c r="EDM25" s="662"/>
      <c r="EDN25" s="662"/>
      <c r="EDO25" s="662"/>
      <c r="EDP25" s="662"/>
      <c r="EDQ25" s="662"/>
      <c r="EDR25" s="662"/>
      <c r="EDS25" s="662"/>
      <c r="EDT25" s="662"/>
      <c r="EDU25" s="662"/>
      <c r="EDV25" s="662"/>
      <c r="EDW25" s="662"/>
      <c r="EDX25" s="662"/>
      <c r="EDY25" s="662"/>
      <c r="EDZ25" s="662"/>
      <c r="EEA25" s="662"/>
      <c r="EEB25" s="662"/>
      <c r="EEC25" s="662"/>
      <c r="EED25" s="662"/>
      <c r="EEE25" s="662"/>
      <c r="EEF25" s="662"/>
      <c r="EEG25" s="662"/>
      <c r="EEH25" s="662"/>
      <c r="EEI25" s="662"/>
      <c r="EEJ25" s="662"/>
      <c r="EEK25" s="662"/>
      <c r="EEL25" s="662"/>
      <c r="EEM25" s="662"/>
      <c r="EEN25" s="662"/>
      <c r="EEO25" s="662"/>
      <c r="EEP25" s="662"/>
      <c r="EEQ25" s="662"/>
      <c r="EER25" s="662"/>
      <c r="EES25" s="662"/>
      <c r="EET25" s="662"/>
      <c r="EEU25" s="662"/>
      <c r="EEV25" s="662"/>
      <c r="EEW25" s="662"/>
      <c r="EEX25" s="662"/>
      <c r="EEY25" s="662"/>
      <c r="EEZ25" s="662"/>
      <c r="EFA25" s="662"/>
      <c r="EFB25" s="662"/>
      <c r="EFC25" s="662"/>
      <c r="EFD25" s="662"/>
      <c r="EFE25" s="662"/>
      <c r="EFF25" s="662"/>
      <c r="EFG25" s="662"/>
      <c r="EFH25" s="662"/>
      <c r="EFI25" s="662"/>
      <c r="EFJ25" s="662"/>
      <c r="EFK25" s="662"/>
      <c r="EFL25" s="662"/>
      <c r="EFM25" s="662"/>
      <c r="EFN25" s="662"/>
      <c r="EFO25" s="662"/>
      <c r="EFP25" s="662"/>
      <c r="EFQ25" s="662"/>
      <c r="EFR25" s="662"/>
      <c r="EFS25" s="662"/>
      <c r="EFT25" s="662"/>
      <c r="EFU25" s="662"/>
      <c r="EFV25" s="662"/>
      <c r="EFW25" s="662"/>
      <c r="EFX25" s="662"/>
      <c r="EFY25" s="662"/>
      <c r="EFZ25" s="662"/>
      <c r="EGA25" s="662"/>
      <c r="EGB25" s="662"/>
      <c r="EGC25" s="662"/>
      <c r="EGD25" s="662"/>
      <c r="EGE25" s="662"/>
      <c r="EGF25" s="662"/>
      <c r="EGG25" s="662"/>
      <c r="EGH25" s="662"/>
      <c r="EGI25" s="662"/>
      <c r="EGJ25" s="662"/>
      <c r="EGK25" s="662"/>
      <c r="EGL25" s="662"/>
      <c r="EGM25" s="662"/>
      <c r="EGN25" s="662"/>
      <c r="EGO25" s="662"/>
      <c r="EGP25" s="662"/>
      <c r="EGQ25" s="662"/>
      <c r="EGR25" s="662"/>
      <c r="EGS25" s="662"/>
      <c r="EGT25" s="662"/>
      <c r="EGU25" s="662"/>
      <c r="EGV25" s="662"/>
      <c r="EGW25" s="662"/>
      <c r="EGX25" s="662"/>
      <c r="EGY25" s="662"/>
      <c r="EGZ25" s="662"/>
      <c r="EHA25" s="662"/>
      <c r="EHB25" s="662"/>
      <c r="EHC25" s="662"/>
      <c r="EHD25" s="662"/>
      <c r="EHE25" s="662"/>
      <c r="EHF25" s="662"/>
      <c r="EHG25" s="662"/>
      <c r="EHH25" s="662"/>
      <c r="EHI25" s="662"/>
      <c r="EHJ25" s="662"/>
      <c r="EHK25" s="662"/>
      <c r="EHL25" s="662"/>
      <c r="EHM25" s="662"/>
      <c r="EHN25" s="662"/>
      <c r="EHO25" s="662"/>
      <c r="EHP25" s="662"/>
      <c r="EHQ25" s="662"/>
      <c r="EHR25" s="662"/>
      <c r="EHS25" s="662"/>
      <c r="EHT25" s="662"/>
      <c r="EHU25" s="662"/>
      <c r="EHV25" s="662"/>
      <c r="EHW25" s="662"/>
      <c r="EHX25" s="662"/>
      <c r="EHY25" s="662"/>
      <c r="EHZ25" s="662"/>
      <c r="EIA25" s="662"/>
      <c r="EIB25" s="662"/>
      <c r="EIC25" s="662"/>
      <c r="EID25" s="662"/>
      <c r="EIE25" s="662"/>
      <c r="EIF25" s="662"/>
      <c r="EIG25" s="662"/>
      <c r="EIH25" s="662"/>
      <c r="EII25" s="662"/>
      <c r="EIJ25" s="662"/>
      <c r="EIK25" s="662"/>
      <c r="EIL25" s="662"/>
      <c r="EIM25" s="662"/>
      <c r="EIN25" s="662"/>
      <c r="EIO25" s="662"/>
      <c r="EIP25" s="662"/>
      <c r="EIQ25" s="662"/>
      <c r="EIR25" s="662"/>
      <c r="EIS25" s="662"/>
      <c r="EIT25" s="662"/>
      <c r="EIU25" s="662"/>
      <c r="EIV25" s="662"/>
      <c r="EIW25" s="662"/>
      <c r="EIX25" s="662"/>
      <c r="EIY25" s="662"/>
      <c r="EIZ25" s="662"/>
      <c r="EJA25" s="662"/>
      <c r="EJB25" s="662"/>
      <c r="EJC25" s="662"/>
      <c r="EJD25" s="662"/>
      <c r="EJE25" s="662"/>
      <c r="EJF25" s="662"/>
      <c r="EJG25" s="662"/>
      <c r="EJH25" s="662"/>
      <c r="EJI25" s="662"/>
      <c r="EJJ25" s="662"/>
      <c r="EJK25" s="662"/>
      <c r="EJL25" s="662"/>
      <c r="EJM25" s="662"/>
      <c r="EJN25" s="662"/>
      <c r="EJO25" s="662"/>
      <c r="EJP25" s="662"/>
      <c r="EJQ25" s="662"/>
      <c r="EJR25" s="662"/>
      <c r="EJS25" s="662"/>
      <c r="EJT25" s="662"/>
      <c r="EJU25" s="662"/>
      <c r="EJV25" s="662"/>
      <c r="EJW25" s="662"/>
      <c r="EJX25" s="662"/>
      <c r="EJY25" s="662"/>
      <c r="EJZ25" s="662"/>
      <c r="EKA25" s="662"/>
      <c r="EKB25" s="662"/>
      <c r="EKC25" s="662"/>
      <c r="EKD25" s="662"/>
      <c r="EKE25" s="662"/>
      <c r="EKF25" s="662"/>
      <c r="EKG25" s="662"/>
      <c r="EKH25" s="662"/>
      <c r="EKI25" s="662"/>
      <c r="EKJ25" s="662"/>
      <c r="EKK25" s="662"/>
      <c r="EKL25" s="662"/>
      <c r="EKM25" s="662"/>
      <c r="EKN25" s="662"/>
      <c r="EKO25" s="662"/>
      <c r="EKP25" s="662"/>
      <c r="EKQ25" s="662"/>
      <c r="EKR25" s="662"/>
      <c r="EKS25" s="662"/>
      <c r="EKT25" s="662"/>
      <c r="EKU25" s="662"/>
      <c r="EKV25" s="662"/>
      <c r="EKW25" s="662"/>
      <c r="EKX25" s="662"/>
      <c r="EKY25" s="662"/>
      <c r="EKZ25" s="662"/>
      <c r="ELA25" s="662"/>
      <c r="ELB25" s="662"/>
      <c r="ELC25" s="662"/>
      <c r="ELD25" s="662"/>
      <c r="ELE25" s="662"/>
      <c r="ELF25" s="662"/>
      <c r="ELG25" s="662"/>
      <c r="ELH25" s="662"/>
      <c r="ELI25" s="662"/>
      <c r="ELJ25" s="662"/>
      <c r="ELK25" s="662"/>
      <c r="ELL25" s="662"/>
      <c r="ELM25" s="662"/>
      <c r="ELN25" s="662"/>
      <c r="ELO25" s="662"/>
      <c r="ELP25" s="662"/>
      <c r="ELQ25" s="662"/>
      <c r="ELR25" s="662"/>
      <c r="ELS25" s="662"/>
      <c r="ELT25" s="662"/>
      <c r="ELU25" s="662"/>
      <c r="ELV25" s="662"/>
      <c r="ELW25" s="662"/>
      <c r="ELX25" s="662"/>
      <c r="ELY25" s="662"/>
      <c r="ELZ25" s="662"/>
      <c r="EMA25" s="662"/>
      <c r="EMB25" s="662"/>
      <c r="EMC25" s="662"/>
      <c r="EMD25" s="662"/>
      <c r="EME25" s="662"/>
      <c r="EMF25" s="662"/>
      <c r="EMG25" s="662"/>
      <c r="EMH25" s="662"/>
      <c r="EMI25" s="662"/>
      <c r="EMJ25" s="662"/>
      <c r="EMK25" s="662"/>
      <c r="EML25" s="662"/>
      <c r="EMM25" s="662"/>
      <c r="EMN25" s="662"/>
      <c r="EMO25" s="662"/>
      <c r="EMP25" s="662"/>
      <c r="EMQ25" s="662"/>
      <c r="EMR25" s="662"/>
      <c r="EMS25" s="662"/>
      <c r="EMT25" s="662"/>
      <c r="EMU25" s="662"/>
      <c r="EMV25" s="662"/>
      <c r="EMW25" s="662"/>
      <c r="EMX25" s="662"/>
      <c r="EMY25" s="662"/>
      <c r="EMZ25" s="662"/>
      <c r="ENA25" s="662"/>
      <c r="ENB25" s="662"/>
      <c r="ENC25" s="662"/>
      <c r="END25" s="662"/>
      <c r="ENE25" s="662"/>
      <c r="ENF25" s="662"/>
      <c r="ENG25" s="662"/>
      <c r="ENH25" s="662"/>
      <c r="ENI25" s="662"/>
      <c r="ENJ25" s="662"/>
      <c r="ENK25" s="662"/>
      <c r="ENL25" s="662"/>
      <c r="ENM25" s="662"/>
      <c r="ENN25" s="662"/>
      <c r="ENO25" s="662"/>
      <c r="ENP25" s="662"/>
      <c r="ENQ25" s="662"/>
      <c r="ENR25" s="662"/>
      <c r="ENS25" s="662"/>
      <c r="ENT25" s="662"/>
      <c r="ENU25" s="662"/>
      <c r="ENV25" s="662"/>
      <c r="ENW25" s="662"/>
      <c r="ENX25" s="662"/>
      <c r="ENY25" s="662"/>
      <c r="ENZ25" s="662"/>
      <c r="EOA25" s="662"/>
      <c r="EOB25" s="662"/>
      <c r="EOC25" s="662"/>
      <c r="EOD25" s="662"/>
      <c r="EOE25" s="662"/>
      <c r="EOF25" s="662"/>
      <c r="EOG25" s="662"/>
      <c r="EOH25" s="662"/>
      <c r="EOI25" s="662"/>
      <c r="EOJ25" s="662"/>
      <c r="EOK25" s="662"/>
      <c r="EOL25" s="662"/>
      <c r="EOM25" s="662"/>
      <c r="EON25" s="662"/>
      <c r="EOO25" s="662"/>
      <c r="EOP25" s="662"/>
      <c r="EOQ25" s="662"/>
      <c r="EOR25" s="662"/>
      <c r="EOS25" s="662"/>
      <c r="EOT25" s="662"/>
      <c r="EOU25" s="662"/>
      <c r="EOV25" s="662"/>
      <c r="EOW25" s="662"/>
      <c r="EOX25" s="662"/>
      <c r="EOY25" s="662"/>
      <c r="EOZ25" s="662"/>
      <c r="EPA25" s="662"/>
      <c r="EPB25" s="662"/>
      <c r="EPC25" s="662"/>
      <c r="EPD25" s="662"/>
      <c r="EPE25" s="662"/>
      <c r="EPF25" s="662"/>
      <c r="EPG25" s="662"/>
      <c r="EPH25" s="662"/>
      <c r="EPI25" s="662"/>
      <c r="EPJ25" s="662"/>
      <c r="EPK25" s="662"/>
      <c r="EPL25" s="662"/>
      <c r="EPM25" s="662"/>
      <c r="EPN25" s="662"/>
      <c r="EPO25" s="662"/>
      <c r="EPP25" s="662"/>
      <c r="EPQ25" s="662"/>
      <c r="EPR25" s="662"/>
      <c r="EPS25" s="662"/>
      <c r="EPT25" s="662"/>
      <c r="EPU25" s="662"/>
      <c r="EPV25" s="662"/>
      <c r="EPW25" s="662"/>
      <c r="EPX25" s="662"/>
      <c r="EPY25" s="662"/>
      <c r="EPZ25" s="662"/>
      <c r="EQA25" s="662"/>
      <c r="EQB25" s="662"/>
      <c r="EQC25" s="662"/>
      <c r="EQD25" s="662"/>
      <c r="EQE25" s="662"/>
      <c r="EQF25" s="662"/>
      <c r="EQG25" s="662"/>
      <c r="EQH25" s="662"/>
      <c r="EQI25" s="662"/>
      <c r="EQJ25" s="662"/>
      <c r="EQK25" s="662"/>
      <c r="EQL25" s="662"/>
      <c r="EQM25" s="662"/>
      <c r="EQN25" s="662"/>
      <c r="EQO25" s="662"/>
      <c r="EQP25" s="662"/>
      <c r="EQQ25" s="662"/>
      <c r="EQR25" s="662"/>
      <c r="EQS25" s="662"/>
      <c r="EQT25" s="662"/>
      <c r="EQU25" s="662"/>
      <c r="EQV25" s="662"/>
      <c r="EQW25" s="662"/>
      <c r="EQX25" s="662"/>
      <c r="EQY25" s="662"/>
      <c r="EQZ25" s="662"/>
      <c r="ERA25" s="662"/>
      <c r="ERB25" s="662"/>
      <c r="ERC25" s="662"/>
      <c r="ERD25" s="662"/>
      <c r="ERE25" s="662"/>
      <c r="ERF25" s="662"/>
      <c r="ERG25" s="662"/>
      <c r="ERH25" s="662"/>
      <c r="ERI25" s="662"/>
      <c r="ERJ25" s="662"/>
      <c r="ERK25" s="662"/>
      <c r="ERL25" s="662"/>
      <c r="ERM25" s="662"/>
      <c r="ERN25" s="662"/>
      <c r="ERO25" s="662"/>
      <c r="ERP25" s="662"/>
      <c r="ERQ25" s="662"/>
      <c r="ERR25" s="662"/>
      <c r="ERS25" s="662"/>
      <c r="ERT25" s="662"/>
      <c r="ERU25" s="662"/>
      <c r="ERV25" s="662"/>
      <c r="ERW25" s="662"/>
      <c r="ERX25" s="662"/>
      <c r="ERY25" s="662"/>
      <c r="ERZ25" s="662"/>
      <c r="ESA25" s="662"/>
      <c r="ESB25" s="662"/>
      <c r="ESC25" s="662"/>
      <c r="ESD25" s="662"/>
      <c r="ESE25" s="662"/>
      <c r="ESF25" s="662"/>
      <c r="ESG25" s="662"/>
      <c r="ESH25" s="662"/>
      <c r="ESI25" s="662"/>
      <c r="ESJ25" s="662"/>
      <c r="ESK25" s="662"/>
      <c r="ESL25" s="662"/>
      <c r="ESM25" s="662"/>
      <c r="ESN25" s="662"/>
      <c r="ESO25" s="662"/>
      <c r="ESP25" s="662"/>
      <c r="ESQ25" s="662"/>
      <c r="ESR25" s="662"/>
      <c r="ESS25" s="662"/>
      <c r="EST25" s="662"/>
      <c r="ESU25" s="662"/>
      <c r="ESV25" s="662"/>
      <c r="ESW25" s="662"/>
      <c r="ESX25" s="662"/>
      <c r="ESY25" s="662"/>
      <c r="ESZ25" s="662"/>
      <c r="ETA25" s="662"/>
      <c r="ETB25" s="662"/>
      <c r="ETC25" s="662"/>
      <c r="ETD25" s="662"/>
      <c r="ETE25" s="662"/>
      <c r="ETF25" s="662"/>
      <c r="ETG25" s="662"/>
      <c r="ETH25" s="662"/>
      <c r="ETI25" s="662"/>
      <c r="ETJ25" s="662"/>
      <c r="ETK25" s="662"/>
      <c r="ETL25" s="662"/>
      <c r="ETM25" s="662"/>
      <c r="ETN25" s="662"/>
      <c r="ETO25" s="662"/>
      <c r="ETP25" s="662"/>
      <c r="ETQ25" s="662"/>
      <c r="ETR25" s="662"/>
      <c r="ETS25" s="662"/>
      <c r="ETT25" s="662"/>
      <c r="ETU25" s="662"/>
      <c r="ETV25" s="662"/>
      <c r="ETW25" s="662"/>
      <c r="ETX25" s="662"/>
      <c r="ETY25" s="662"/>
      <c r="ETZ25" s="662"/>
      <c r="EUA25" s="662"/>
      <c r="EUB25" s="662"/>
      <c r="EUC25" s="662"/>
      <c r="EUD25" s="662"/>
      <c r="EUE25" s="662"/>
      <c r="EUF25" s="662"/>
      <c r="EUG25" s="662"/>
      <c r="EUH25" s="662"/>
      <c r="EUI25" s="662"/>
      <c r="EUJ25" s="662"/>
      <c r="EUK25" s="662"/>
      <c r="EUL25" s="662"/>
      <c r="EUM25" s="662"/>
      <c r="EUN25" s="662"/>
      <c r="EUO25" s="662"/>
      <c r="EUP25" s="662"/>
      <c r="EUQ25" s="662"/>
      <c r="EUR25" s="662"/>
      <c r="EUS25" s="662"/>
      <c r="EUT25" s="662"/>
      <c r="EUU25" s="662"/>
      <c r="EUV25" s="662"/>
      <c r="EUW25" s="662"/>
      <c r="EUX25" s="662"/>
      <c r="EUY25" s="662"/>
      <c r="EUZ25" s="662"/>
      <c r="EVA25" s="662"/>
      <c r="EVB25" s="662"/>
      <c r="EVC25" s="662"/>
      <c r="EVD25" s="662"/>
      <c r="EVE25" s="662"/>
      <c r="EVF25" s="662"/>
      <c r="EVG25" s="662"/>
      <c r="EVH25" s="662"/>
      <c r="EVI25" s="662"/>
      <c r="EVJ25" s="662"/>
      <c r="EVK25" s="662"/>
      <c r="EVL25" s="662"/>
      <c r="EVM25" s="662"/>
      <c r="EVN25" s="662"/>
      <c r="EVO25" s="662"/>
      <c r="EVP25" s="662"/>
      <c r="EVQ25" s="662"/>
      <c r="EVR25" s="662"/>
      <c r="EVS25" s="662"/>
      <c r="EVT25" s="662"/>
      <c r="EVU25" s="662"/>
      <c r="EVV25" s="662"/>
      <c r="EVW25" s="662"/>
      <c r="EVX25" s="662"/>
      <c r="EVY25" s="662"/>
      <c r="EVZ25" s="662"/>
      <c r="EWA25" s="662"/>
      <c r="EWB25" s="662"/>
      <c r="EWC25" s="662"/>
      <c r="EWD25" s="662"/>
      <c r="EWE25" s="662"/>
      <c r="EWF25" s="662"/>
      <c r="EWG25" s="662"/>
      <c r="EWH25" s="662"/>
      <c r="EWI25" s="662"/>
      <c r="EWJ25" s="662"/>
      <c r="EWK25" s="662"/>
      <c r="EWL25" s="662"/>
      <c r="EWM25" s="662"/>
      <c r="EWN25" s="662"/>
      <c r="EWO25" s="662"/>
      <c r="EWP25" s="662"/>
      <c r="EWQ25" s="662"/>
      <c r="EWR25" s="662"/>
      <c r="EWS25" s="662"/>
      <c r="EWT25" s="662"/>
      <c r="EWU25" s="662"/>
      <c r="EWV25" s="662"/>
      <c r="EWW25" s="662"/>
      <c r="EWX25" s="662"/>
      <c r="EWY25" s="662"/>
      <c r="EWZ25" s="662"/>
      <c r="EXA25" s="662"/>
      <c r="EXB25" s="662"/>
      <c r="EXC25" s="662"/>
      <c r="EXD25" s="662"/>
      <c r="EXE25" s="662"/>
      <c r="EXF25" s="662"/>
      <c r="EXG25" s="662"/>
      <c r="EXH25" s="662"/>
      <c r="EXI25" s="662"/>
      <c r="EXJ25" s="662"/>
      <c r="EXK25" s="662"/>
      <c r="EXL25" s="662"/>
      <c r="EXM25" s="662"/>
      <c r="EXN25" s="662"/>
      <c r="EXO25" s="662"/>
      <c r="EXP25" s="662"/>
      <c r="EXQ25" s="662"/>
      <c r="EXR25" s="662"/>
      <c r="EXS25" s="662"/>
      <c r="EXT25" s="662"/>
      <c r="EXU25" s="662"/>
      <c r="EXV25" s="662"/>
      <c r="EXW25" s="662"/>
      <c r="EXX25" s="662"/>
      <c r="EXY25" s="662"/>
      <c r="EXZ25" s="662"/>
      <c r="EYA25" s="662"/>
      <c r="EYB25" s="662"/>
      <c r="EYC25" s="662"/>
      <c r="EYD25" s="662"/>
      <c r="EYE25" s="662"/>
      <c r="EYF25" s="662"/>
      <c r="EYG25" s="662"/>
      <c r="EYH25" s="662"/>
      <c r="EYI25" s="662"/>
      <c r="EYJ25" s="662"/>
      <c r="EYK25" s="662"/>
      <c r="EYL25" s="662"/>
      <c r="EYM25" s="662"/>
      <c r="EYN25" s="662"/>
      <c r="EYO25" s="662"/>
      <c r="EYP25" s="662"/>
      <c r="EYQ25" s="662"/>
      <c r="EYR25" s="662"/>
      <c r="EYS25" s="662"/>
      <c r="EYT25" s="662"/>
      <c r="EYU25" s="662"/>
      <c r="EYV25" s="662"/>
      <c r="EYW25" s="662"/>
      <c r="EYX25" s="662"/>
      <c r="EYY25" s="662"/>
      <c r="EYZ25" s="662"/>
      <c r="EZA25" s="662"/>
      <c r="EZB25" s="662"/>
      <c r="EZC25" s="662"/>
      <c r="EZD25" s="662"/>
      <c r="EZE25" s="662"/>
      <c r="EZF25" s="662"/>
      <c r="EZG25" s="662"/>
      <c r="EZH25" s="662"/>
      <c r="EZI25" s="662"/>
      <c r="EZJ25" s="662"/>
      <c r="EZK25" s="662"/>
      <c r="EZL25" s="662"/>
      <c r="EZM25" s="662"/>
      <c r="EZN25" s="662"/>
      <c r="EZO25" s="662"/>
      <c r="EZP25" s="662"/>
      <c r="EZQ25" s="662"/>
      <c r="EZR25" s="662"/>
      <c r="EZS25" s="662"/>
      <c r="EZT25" s="662"/>
      <c r="EZU25" s="662"/>
      <c r="EZV25" s="662"/>
      <c r="EZW25" s="662"/>
      <c r="EZX25" s="662"/>
      <c r="EZY25" s="662"/>
      <c r="EZZ25" s="662"/>
      <c r="FAA25" s="662"/>
      <c r="FAB25" s="662"/>
      <c r="FAC25" s="662"/>
      <c r="FAD25" s="662"/>
      <c r="FAE25" s="662"/>
      <c r="FAF25" s="662"/>
      <c r="FAG25" s="662"/>
      <c r="FAH25" s="662"/>
      <c r="FAI25" s="662"/>
      <c r="FAJ25" s="662"/>
      <c r="FAK25" s="662"/>
      <c r="FAL25" s="662"/>
      <c r="FAM25" s="662"/>
      <c r="FAN25" s="662"/>
      <c r="FAO25" s="662"/>
      <c r="FAP25" s="662"/>
      <c r="FAQ25" s="662"/>
      <c r="FAR25" s="662"/>
      <c r="FAS25" s="662"/>
      <c r="FAT25" s="662"/>
      <c r="FAU25" s="662"/>
      <c r="FAV25" s="662"/>
      <c r="FAW25" s="662"/>
      <c r="FAX25" s="662"/>
      <c r="FAY25" s="662"/>
      <c r="FAZ25" s="662"/>
      <c r="FBA25" s="662"/>
      <c r="FBB25" s="662"/>
      <c r="FBC25" s="662"/>
      <c r="FBD25" s="662"/>
      <c r="FBE25" s="662"/>
      <c r="FBF25" s="662"/>
      <c r="FBG25" s="662"/>
      <c r="FBH25" s="662"/>
      <c r="FBI25" s="662"/>
      <c r="FBJ25" s="662"/>
      <c r="FBK25" s="662"/>
      <c r="FBL25" s="662"/>
      <c r="FBM25" s="662"/>
      <c r="FBN25" s="662"/>
      <c r="FBO25" s="662"/>
      <c r="FBP25" s="662"/>
      <c r="FBQ25" s="662"/>
      <c r="FBR25" s="662"/>
      <c r="FBS25" s="662"/>
      <c r="FBT25" s="662"/>
      <c r="FBU25" s="662"/>
      <c r="FBV25" s="662"/>
      <c r="FBW25" s="662"/>
      <c r="FBX25" s="662"/>
      <c r="FBY25" s="662"/>
      <c r="FBZ25" s="662"/>
      <c r="FCA25" s="662"/>
      <c r="FCB25" s="662"/>
      <c r="FCC25" s="662"/>
      <c r="FCD25" s="662"/>
      <c r="FCE25" s="662"/>
      <c r="FCF25" s="662"/>
      <c r="FCG25" s="662"/>
      <c r="FCH25" s="662"/>
      <c r="FCI25" s="662"/>
      <c r="FCJ25" s="662"/>
      <c r="FCK25" s="662"/>
      <c r="FCL25" s="662"/>
      <c r="FCM25" s="662"/>
      <c r="FCN25" s="662"/>
      <c r="FCO25" s="662"/>
      <c r="FCP25" s="662"/>
      <c r="FCQ25" s="662"/>
      <c r="FCR25" s="662"/>
      <c r="FCS25" s="662"/>
      <c r="FCT25" s="662"/>
      <c r="FCU25" s="662"/>
      <c r="FCV25" s="662"/>
      <c r="FCW25" s="662"/>
      <c r="FCX25" s="662"/>
      <c r="FCY25" s="662"/>
      <c r="FCZ25" s="662"/>
      <c r="FDA25" s="662"/>
      <c r="FDB25" s="662"/>
      <c r="FDC25" s="662"/>
      <c r="FDD25" s="662"/>
      <c r="FDE25" s="662"/>
      <c r="FDF25" s="662"/>
      <c r="FDG25" s="662"/>
      <c r="FDH25" s="662"/>
      <c r="FDI25" s="662"/>
      <c r="FDJ25" s="662"/>
      <c r="FDK25" s="662"/>
      <c r="FDL25" s="662"/>
      <c r="FDM25" s="662"/>
      <c r="FDN25" s="662"/>
      <c r="FDO25" s="662"/>
      <c r="FDP25" s="662"/>
      <c r="FDQ25" s="662"/>
      <c r="FDR25" s="662"/>
      <c r="FDS25" s="662"/>
      <c r="FDT25" s="662"/>
      <c r="FDU25" s="662"/>
      <c r="FDV25" s="662"/>
      <c r="FDW25" s="662"/>
      <c r="FDX25" s="662"/>
      <c r="FDY25" s="662"/>
      <c r="FDZ25" s="662"/>
      <c r="FEA25" s="662"/>
      <c r="FEB25" s="662"/>
      <c r="FEC25" s="662"/>
      <c r="FED25" s="662"/>
      <c r="FEE25" s="662"/>
      <c r="FEF25" s="662"/>
      <c r="FEG25" s="662"/>
      <c r="FEH25" s="662"/>
      <c r="FEI25" s="662"/>
      <c r="FEJ25" s="662"/>
      <c r="FEK25" s="662"/>
      <c r="FEL25" s="662"/>
      <c r="FEM25" s="662"/>
      <c r="FEN25" s="662"/>
      <c r="FEO25" s="662"/>
      <c r="FEP25" s="662"/>
      <c r="FEQ25" s="662"/>
      <c r="FER25" s="662"/>
      <c r="FES25" s="662"/>
      <c r="FET25" s="662"/>
      <c r="FEU25" s="662"/>
      <c r="FEV25" s="662"/>
      <c r="FEW25" s="662"/>
      <c r="FEX25" s="662"/>
      <c r="FEY25" s="662"/>
      <c r="FEZ25" s="662"/>
      <c r="FFA25" s="662"/>
      <c r="FFB25" s="662"/>
      <c r="FFC25" s="662"/>
      <c r="FFD25" s="662"/>
      <c r="FFE25" s="662"/>
      <c r="FFF25" s="662"/>
      <c r="FFG25" s="662"/>
      <c r="FFH25" s="662"/>
      <c r="FFI25" s="662"/>
      <c r="FFJ25" s="662"/>
      <c r="FFK25" s="662"/>
      <c r="FFL25" s="662"/>
      <c r="FFM25" s="662"/>
      <c r="FFN25" s="662"/>
      <c r="FFO25" s="662"/>
      <c r="FFP25" s="662"/>
      <c r="FFQ25" s="662"/>
      <c r="FFR25" s="662"/>
      <c r="FFS25" s="662"/>
      <c r="FFT25" s="662"/>
      <c r="FFU25" s="662"/>
      <c r="FFV25" s="662"/>
      <c r="FFW25" s="662"/>
      <c r="FFX25" s="662"/>
      <c r="FFY25" s="662"/>
      <c r="FFZ25" s="662"/>
      <c r="FGA25" s="662"/>
      <c r="FGB25" s="662"/>
      <c r="FGC25" s="662"/>
      <c r="FGD25" s="662"/>
      <c r="FGE25" s="662"/>
      <c r="FGF25" s="662"/>
      <c r="FGG25" s="662"/>
      <c r="FGH25" s="662"/>
      <c r="FGI25" s="662"/>
      <c r="FGJ25" s="662"/>
      <c r="FGK25" s="662"/>
      <c r="FGL25" s="662"/>
      <c r="FGM25" s="662"/>
      <c r="FGN25" s="662"/>
      <c r="FGO25" s="662"/>
      <c r="FGP25" s="662"/>
      <c r="FGQ25" s="662"/>
      <c r="FGR25" s="662"/>
      <c r="FGS25" s="662"/>
      <c r="FGT25" s="662"/>
      <c r="FGU25" s="662"/>
      <c r="FGV25" s="662"/>
      <c r="FGW25" s="662"/>
      <c r="FGX25" s="662"/>
      <c r="FGY25" s="662"/>
      <c r="FGZ25" s="662"/>
      <c r="FHA25" s="662"/>
      <c r="FHB25" s="662"/>
      <c r="FHC25" s="662"/>
      <c r="FHD25" s="662"/>
      <c r="FHE25" s="662"/>
      <c r="FHF25" s="662"/>
      <c r="FHG25" s="662"/>
      <c r="FHH25" s="662"/>
      <c r="FHI25" s="662"/>
      <c r="FHJ25" s="662"/>
      <c r="FHK25" s="662"/>
      <c r="FHL25" s="662"/>
      <c r="FHM25" s="662"/>
      <c r="FHN25" s="662"/>
      <c r="FHO25" s="662"/>
      <c r="FHP25" s="662"/>
      <c r="FHQ25" s="662"/>
      <c r="FHR25" s="662"/>
      <c r="FHS25" s="662"/>
      <c r="FHT25" s="662"/>
      <c r="FHU25" s="662"/>
      <c r="FHV25" s="662"/>
      <c r="FHW25" s="662"/>
      <c r="FHX25" s="662"/>
      <c r="FHY25" s="662"/>
      <c r="FHZ25" s="662"/>
      <c r="FIA25" s="662"/>
      <c r="FIB25" s="662"/>
      <c r="FIC25" s="662"/>
      <c r="FID25" s="662"/>
      <c r="FIE25" s="662"/>
      <c r="FIF25" s="662"/>
      <c r="FIG25" s="662"/>
      <c r="FIH25" s="662"/>
      <c r="FII25" s="662"/>
      <c r="FIJ25" s="662"/>
      <c r="FIK25" s="662"/>
      <c r="FIL25" s="662"/>
      <c r="FIM25" s="662"/>
      <c r="FIN25" s="662"/>
      <c r="FIO25" s="662"/>
      <c r="FIP25" s="662"/>
      <c r="FIQ25" s="662"/>
      <c r="FIR25" s="662"/>
      <c r="FIS25" s="662"/>
      <c r="FIT25" s="662"/>
      <c r="FIU25" s="662"/>
      <c r="FIV25" s="662"/>
      <c r="FIW25" s="662"/>
      <c r="FIX25" s="662"/>
      <c r="FIY25" s="662"/>
      <c r="FIZ25" s="662"/>
      <c r="FJA25" s="662"/>
      <c r="FJB25" s="662"/>
      <c r="FJC25" s="662"/>
      <c r="FJD25" s="662"/>
      <c r="FJE25" s="662"/>
      <c r="FJF25" s="662"/>
      <c r="FJG25" s="662"/>
      <c r="FJH25" s="662"/>
      <c r="FJI25" s="662"/>
      <c r="FJJ25" s="662"/>
      <c r="FJK25" s="662"/>
      <c r="FJL25" s="662"/>
      <c r="FJM25" s="662"/>
      <c r="FJN25" s="662"/>
      <c r="FJO25" s="662"/>
      <c r="FJP25" s="662"/>
      <c r="FJQ25" s="662"/>
      <c r="FJR25" s="662"/>
      <c r="FJS25" s="662"/>
      <c r="FJT25" s="662"/>
      <c r="FJU25" s="662"/>
      <c r="FJV25" s="662"/>
      <c r="FJW25" s="662"/>
      <c r="FJX25" s="662"/>
      <c r="FJY25" s="662"/>
      <c r="FJZ25" s="662"/>
      <c r="FKA25" s="662"/>
      <c r="FKB25" s="662"/>
      <c r="FKC25" s="662"/>
      <c r="FKD25" s="662"/>
      <c r="FKE25" s="662"/>
      <c r="FKF25" s="662"/>
      <c r="FKG25" s="662"/>
      <c r="FKH25" s="662"/>
      <c r="FKI25" s="662"/>
      <c r="FKJ25" s="662"/>
      <c r="FKK25" s="662"/>
      <c r="FKL25" s="662"/>
      <c r="FKM25" s="662"/>
      <c r="FKN25" s="662"/>
      <c r="FKO25" s="662"/>
      <c r="FKP25" s="662"/>
      <c r="FKQ25" s="662"/>
      <c r="FKR25" s="662"/>
      <c r="FKS25" s="662"/>
      <c r="FKT25" s="662"/>
      <c r="FKU25" s="662"/>
      <c r="FKV25" s="662"/>
      <c r="FKW25" s="662"/>
      <c r="FKX25" s="662"/>
      <c r="FKY25" s="662"/>
      <c r="FKZ25" s="662"/>
      <c r="FLA25" s="662"/>
      <c r="FLB25" s="662"/>
      <c r="FLC25" s="662"/>
      <c r="FLD25" s="662"/>
      <c r="FLE25" s="662"/>
      <c r="FLF25" s="662"/>
      <c r="FLG25" s="662"/>
      <c r="FLH25" s="662"/>
      <c r="FLI25" s="662"/>
      <c r="FLJ25" s="662"/>
      <c r="FLK25" s="662"/>
      <c r="FLL25" s="662"/>
      <c r="FLM25" s="662"/>
      <c r="FLN25" s="662"/>
      <c r="FLO25" s="662"/>
      <c r="FLP25" s="662"/>
      <c r="FLQ25" s="662"/>
      <c r="FLR25" s="662"/>
      <c r="FLS25" s="662"/>
      <c r="FLT25" s="662"/>
      <c r="FLU25" s="662"/>
      <c r="FLV25" s="662"/>
      <c r="FLW25" s="662"/>
      <c r="FLX25" s="662"/>
      <c r="FLY25" s="662"/>
      <c r="FLZ25" s="662"/>
      <c r="FMA25" s="662"/>
      <c r="FMB25" s="662"/>
      <c r="FMC25" s="662"/>
      <c r="FMD25" s="662"/>
      <c r="FME25" s="662"/>
      <c r="FMF25" s="662"/>
      <c r="FMG25" s="662"/>
      <c r="FMH25" s="662"/>
      <c r="FMI25" s="662"/>
      <c r="FMJ25" s="662"/>
      <c r="FMK25" s="662"/>
      <c r="FML25" s="662"/>
      <c r="FMM25" s="662"/>
      <c r="FMN25" s="662"/>
      <c r="FMO25" s="662"/>
      <c r="FMP25" s="662"/>
      <c r="FMQ25" s="662"/>
      <c r="FMR25" s="662"/>
      <c r="FMS25" s="662"/>
      <c r="FMT25" s="662"/>
      <c r="FMU25" s="662"/>
      <c r="FMV25" s="662"/>
      <c r="FMW25" s="662"/>
      <c r="FMX25" s="662"/>
      <c r="FMY25" s="662"/>
      <c r="FMZ25" s="662"/>
      <c r="FNA25" s="662"/>
      <c r="FNB25" s="662"/>
      <c r="FNC25" s="662"/>
      <c r="FND25" s="662"/>
      <c r="FNE25" s="662"/>
      <c r="FNF25" s="662"/>
      <c r="FNG25" s="662"/>
      <c r="FNH25" s="662"/>
      <c r="FNI25" s="662"/>
      <c r="FNJ25" s="662"/>
      <c r="FNK25" s="662"/>
      <c r="FNL25" s="662"/>
      <c r="FNM25" s="662"/>
      <c r="FNN25" s="662"/>
      <c r="FNO25" s="662"/>
      <c r="FNP25" s="662"/>
      <c r="FNQ25" s="662"/>
      <c r="FNR25" s="662"/>
      <c r="FNS25" s="662"/>
      <c r="FNT25" s="662"/>
      <c r="FNU25" s="662"/>
      <c r="FNV25" s="662"/>
      <c r="FNW25" s="662"/>
      <c r="FNX25" s="662"/>
      <c r="FNY25" s="662"/>
      <c r="FNZ25" s="662"/>
      <c r="FOA25" s="662"/>
      <c r="FOB25" s="662"/>
      <c r="FOC25" s="662"/>
      <c r="FOD25" s="662"/>
      <c r="FOE25" s="662"/>
      <c r="FOF25" s="662"/>
      <c r="FOG25" s="662"/>
      <c r="FOH25" s="662"/>
      <c r="FOI25" s="662"/>
      <c r="FOJ25" s="662"/>
      <c r="FOK25" s="662"/>
      <c r="FOL25" s="662"/>
      <c r="FOM25" s="662"/>
      <c r="FON25" s="662"/>
      <c r="FOO25" s="662"/>
      <c r="FOP25" s="662"/>
      <c r="FOQ25" s="662"/>
      <c r="FOR25" s="662"/>
      <c r="FOS25" s="662"/>
      <c r="FOT25" s="662"/>
      <c r="FOU25" s="662"/>
      <c r="FOV25" s="662"/>
      <c r="FOW25" s="662"/>
      <c r="FOX25" s="662"/>
      <c r="FOY25" s="662"/>
      <c r="FOZ25" s="662"/>
      <c r="FPA25" s="662"/>
      <c r="FPB25" s="662"/>
      <c r="FPC25" s="662"/>
      <c r="FPD25" s="662"/>
      <c r="FPE25" s="662"/>
      <c r="FPF25" s="662"/>
      <c r="FPG25" s="662"/>
      <c r="FPH25" s="662"/>
      <c r="FPI25" s="662"/>
      <c r="FPJ25" s="662"/>
      <c r="FPK25" s="662"/>
      <c r="FPL25" s="662"/>
      <c r="FPM25" s="662"/>
      <c r="FPN25" s="662"/>
      <c r="FPO25" s="662"/>
      <c r="FPP25" s="662"/>
      <c r="FPQ25" s="662"/>
      <c r="FPR25" s="662"/>
      <c r="FPS25" s="662"/>
      <c r="FPT25" s="662"/>
      <c r="FPU25" s="662"/>
      <c r="FPV25" s="662"/>
      <c r="FPW25" s="662"/>
      <c r="FPX25" s="662"/>
      <c r="FPY25" s="662"/>
      <c r="FPZ25" s="662"/>
      <c r="FQA25" s="662"/>
      <c r="FQB25" s="662"/>
      <c r="FQC25" s="662"/>
      <c r="FQD25" s="662"/>
      <c r="FQE25" s="662"/>
      <c r="FQF25" s="662"/>
      <c r="FQG25" s="662"/>
      <c r="FQH25" s="662"/>
      <c r="FQI25" s="662"/>
      <c r="FQJ25" s="662"/>
      <c r="FQK25" s="662"/>
      <c r="FQL25" s="662"/>
      <c r="FQM25" s="662"/>
      <c r="FQN25" s="662"/>
      <c r="FQO25" s="662"/>
      <c r="FQP25" s="662"/>
      <c r="FQQ25" s="662"/>
      <c r="FQR25" s="662"/>
      <c r="FQS25" s="662"/>
      <c r="FQT25" s="662"/>
      <c r="FQU25" s="662"/>
      <c r="FQV25" s="662"/>
      <c r="FQW25" s="662"/>
      <c r="FQX25" s="662"/>
      <c r="FQY25" s="662"/>
      <c r="FQZ25" s="662"/>
      <c r="FRA25" s="662"/>
      <c r="FRB25" s="662"/>
      <c r="FRC25" s="662"/>
      <c r="FRD25" s="662"/>
      <c r="FRE25" s="662"/>
      <c r="FRF25" s="662"/>
      <c r="FRG25" s="662"/>
      <c r="FRH25" s="662"/>
      <c r="FRI25" s="662"/>
      <c r="FRJ25" s="662"/>
      <c r="FRK25" s="662"/>
      <c r="FRL25" s="662"/>
      <c r="FRM25" s="662"/>
      <c r="FRN25" s="662"/>
      <c r="FRO25" s="662"/>
      <c r="FRP25" s="662"/>
      <c r="FRQ25" s="662"/>
      <c r="FRR25" s="662"/>
      <c r="FRS25" s="662"/>
      <c r="FRT25" s="662"/>
      <c r="FRU25" s="662"/>
      <c r="FRV25" s="662"/>
      <c r="FRW25" s="662"/>
      <c r="FRX25" s="662"/>
      <c r="FRY25" s="662"/>
      <c r="FRZ25" s="662"/>
      <c r="FSA25" s="662"/>
      <c r="FSB25" s="662"/>
      <c r="FSC25" s="662"/>
      <c r="FSD25" s="662"/>
      <c r="FSE25" s="662"/>
      <c r="FSF25" s="662"/>
      <c r="FSG25" s="662"/>
      <c r="FSH25" s="662"/>
      <c r="FSI25" s="662"/>
      <c r="FSJ25" s="662"/>
      <c r="FSK25" s="662"/>
      <c r="FSL25" s="662"/>
      <c r="FSM25" s="662"/>
      <c r="FSN25" s="662"/>
      <c r="FSO25" s="662"/>
      <c r="FSP25" s="662"/>
      <c r="FSQ25" s="662"/>
      <c r="FSR25" s="662"/>
      <c r="FSS25" s="662"/>
      <c r="FST25" s="662"/>
      <c r="FSU25" s="662"/>
      <c r="FSV25" s="662"/>
      <c r="FSW25" s="662"/>
      <c r="FSX25" s="662"/>
      <c r="FSY25" s="662"/>
      <c r="FSZ25" s="662"/>
      <c r="FTA25" s="662"/>
      <c r="FTB25" s="662"/>
      <c r="FTC25" s="662"/>
      <c r="FTD25" s="662"/>
      <c r="FTE25" s="662"/>
      <c r="FTF25" s="662"/>
      <c r="FTG25" s="662"/>
      <c r="FTH25" s="662"/>
      <c r="FTI25" s="662"/>
      <c r="FTJ25" s="662"/>
      <c r="FTK25" s="662"/>
      <c r="FTL25" s="662"/>
      <c r="FTM25" s="662"/>
      <c r="FTN25" s="662"/>
      <c r="FTO25" s="662"/>
      <c r="FTP25" s="662"/>
      <c r="FTQ25" s="662"/>
      <c r="FTR25" s="662"/>
      <c r="FTS25" s="662"/>
      <c r="FTT25" s="662"/>
      <c r="FTU25" s="662"/>
      <c r="FTV25" s="662"/>
      <c r="FTW25" s="662"/>
      <c r="FTX25" s="662"/>
      <c r="FTY25" s="662"/>
      <c r="FTZ25" s="662"/>
      <c r="FUA25" s="662"/>
      <c r="FUB25" s="662"/>
      <c r="FUC25" s="662"/>
      <c r="FUD25" s="662"/>
      <c r="FUE25" s="662"/>
      <c r="FUF25" s="662"/>
      <c r="FUG25" s="662"/>
      <c r="FUH25" s="662"/>
      <c r="FUI25" s="662"/>
      <c r="FUJ25" s="662"/>
      <c r="FUK25" s="662"/>
      <c r="FUL25" s="662"/>
      <c r="FUM25" s="662"/>
      <c r="FUN25" s="662"/>
      <c r="FUO25" s="662"/>
      <c r="FUP25" s="662"/>
      <c r="FUQ25" s="662"/>
      <c r="FUR25" s="662"/>
      <c r="FUS25" s="662"/>
      <c r="FUT25" s="662"/>
      <c r="FUU25" s="662"/>
      <c r="FUV25" s="662"/>
      <c r="FUW25" s="662"/>
      <c r="FUX25" s="662"/>
      <c r="FUY25" s="662"/>
      <c r="FUZ25" s="662"/>
      <c r="FVA25" s="662"/>
      <c r="FVB25" s="662"/>
      <c r="FVC25" s="662"/>
      <c r="FVD25" s="662"/>
      <c r="FVE25" s="662"/>
      <c r="FVF25" s="662"/>
      <c r="FVG25" s="662"/>
      <c r="FVH25" s="662"/>
      <c r="FVI25" s="662"/>
      <c r="FVJ25" s="662"/>
      <c r="FVK25" s="662"/>
      <c r="FVL25" s="662"/>
      <c r="FVM25" s="662"/>
      <c r="FVN25" s="662"/>
      <c r="FVO25" s="662"/>
      <c r="FVP25" s="662"/>
      <c r="FVQ25" s="662"/>
      <c r="FVR25" s="662"/>
      <c r="FVS25" s="662"/>
      <c r="FVT25" s="662"/>
      <c r="FVU25" s="662"/>
      <c r="FVV25" s="662"/>
      <c r="FVW25" s="662"/>
      <c r="FVX25" s="662"/>
      <c r="FVY25" s="662"/>
      <c r="FVZ25" s="662"/>
      <c r="FWA25" s="662"/>
      <c r="FWB25" s="662"/>
      <c r="FWC25" s="662"/>
      <c r="FWD25" s="662"/>
      <c r="FWE25" s="662"/>
      <c r="FWF25" s="662"/>
      <c r="FWG25" s="662"/>
      <c r="FWH25" s="662"/>
      <c r="FWI25" s="662"/>
      <c r="FWJ25" s="662"/>
      <c r="FWK25" s="662"/>
      <c r="FWL25" s="662"/>
      <c r="FWM25" s="662"/>
      <c r="FWN25" s="662"/>
      <c r="FWO25" s="662"/>
      <c r="FWP25" s="662"/>
      <c r="FWQ25" s="662"/>
      <c r="FWR25" s="662"/>
      <c r="FWS25" s="662"/>
      <c r="FWT25" s="662"/>
      <c r="FWU25" s="662"/>
      <c r="FWV25" s="662"/>
      <c r="FWW25" s="662"/>
      <c r="FWX25" s="662"/>
      <c r="FWY25" s="662"/>
      <c r="FWZ25" s="662"/>
      <c r="FXA25" s="662"/>
      <c r="FXB25" s="662"/>
      <c r="FXC25" s="662"/>
      <c r="FXD25" s="662"/>
      <c r="FXE25" s="662"/>
      <c r="FXF25" s="662"/>
      <c r="FXG25" s="662"/>
      <c r="FXH25" s="662"/>
      <c r="FXI25" s="662"/>
      <c r="FXJ25" s="662"/>
      <c r="FXK25" s="662"/>
      <c r="FXL25" s="662"/>
      <c r="FXM25" s="662"/>
      <c r="FXN25" s="662"/>
      <c r="FXO25" s="662"/>
      <c r="FXP25" s="662"/>
      <c r="FXQ25" s="662"/>
      <c r="FXR25" s="662"/>
      <c r="FXS25" s="662"/>
      <c r="FXT25" s="662"/>
      <c r="FXU25" s="662"/>
      <c r="FXV25" s="662"/>
      <c r="FXW25" s="662"/>
      <c r="FXX25" s="662"/>
      <c r="FXY25" s="662"/>
      <c r="FXZ25" s="662"/>
      <c r="FYA25" s="662"/>
      <c r="FYB25" s="662"/>
      <c r="FYC25" s="662"/>
      <c r="FYD25" s="662"/>
      <c r="FYE25" s="662"/>
      <c r="FYF25" s="662"/>
      <c r="FYG25" s="662"/>
      <c r="FYH25" s="662"/>
      <c r="FYI25" s="662"/>
      <c r="FYJ25" s="662"/>
      <c r="FYK25" s="662"/>
      <c r="FYL25" s="662"/>
      <c r="FYM25" s="662"/>
      <c r="FYN25" s="662"/>
      <c r="FYO25" s="662"/>
      <c r="FYP25" s="662"/>
      <c r="FYQ25" s="662"/>
      <c r="FYR25" s="662"/>
      <c r="FYS25" s="662"/>
      <c r="FYT25" s="662"/>
      <c r="FYU25" s="662"/>
      <c r="FYV25" s="662"/>
      <c r="FYW25" s="662"/>
      <c r="FYX25" s="662"/>
      <c r="FYY25" s="662"/>
      <c r="FYZ25" s="662"/>
      <c r="FZA25" s="662"/>
      <c r="FZB25" s="662"/>
      <c r="FZC25" s="662"/>
      <c r="FZD25" s="662"/>
      <c r="FZE25" s="662"/>
      <c r="FZF25" s="662"/>
      <c r="FZG25" s="662"/>
      <c r="FZH25" s="662"/>
      <c r="FZI25" s="662"/>
      <c r="FZJ25" s="662"/>
      <c r="FZK25" s="662"/>
      <c r="FZL25" s="662"/>
      <c r="FZM25" s="662"/>
      <c r="FZN25" s="662"/>
      <c r="FZO25" s="662"/>
      <c r="FZP25" s="662"/>
      <c r="FZQ25" s="662"/>
      <c r="FZR25" s="662"/>
      <c r="FZS25" s="662"/>
      <c r="FZT25" s="662"/>
      <c r="FZU25" s="662"/>
      <c r="FZV25" s="662"/>
      <c r="FZW25" s="662"/>
      <c r="FZX25" s="662"/>
      <c r="FZY25" s="662"/>
      <c r="FZZ25" s="662"/>
      <c r="GAA25" s="662"/>
      <c r="GAB25" s="662"/>
      <c r="GAC25" s="662"/>
      <c r="GAD25" s="662"/>
      <c r="GAE25" s="662"/>
      <c r="GAF25" s="662"/>
      <c r="GAG25" s="662"/>
      <c r="GAH25" s="662"/>
      <c r="GAI25" s="662"/>
      <c r="GAJ25" s="662"/>
      <c r="GAK25" s="662"/>
      <c r="GAL25" s="662"/>
      <c r="GAM25" s="662"/>
      <c r="GAN25" s="662"/>
      <c r="GAO25" s="662"/>
      <c r="GAP25" s="662"/>
      <c r="GAQ25" s="662"/>
      <c r="GAR25" s="662"/>
      <c r="GAS25" s="662"/>
      <c r="GAT25" s="662"/>
      <c r="GAU25" s="662"/>
      <c r="GAV25" s="662"/>
      <c r="GAW25" s="662"/>
      <c r="GAX25" s="662"/>
      <c r="GAY25" s="662"/>
      <c r="GAZ25" s="662"/>
      <c r="GBA25" s="662"/>
      <c r="GBB25" s="662"/>
      <c r="GBC25" s="662"/>
      <c r="GBD25" s="662"/>
      <c r="GBE25" s="662"/>
      <c r="GBF25" s="662"/>
      <c r="GBG25" s="662"/>
      <c r="GBH25" s="662"/>
      <c r="GBI25" s="662"/>
      <c r="GBJ25" s="662"/>
      <c r="GBK25" s="662"/>
      <c r="GBL25" s="662"/>
      <c r="GBM25" s="662"/>
      <c r="GBN25" s="662"/>
      <c r="GBO25" s="662"/>
      <c r="GBP25" s="662"/>
      <c r="GBQ25" s="662"/>
      <c r="GBR25" s="662"/>
      <c r="GBS25" s="662"/>
      <c r="GBT25" s="662"/>
      <c r="GBU25" s="662"/>
      <c r="GBV25" s="662"/>
      <c r="GBW25" s="662"/>
      <c r="GBX25" s="662"/>
      <c r="GBY25" s="662"/>
      <c r="GBZ25" s="662"/>
      <c r="GCA25" s="662"/>
      <c r="GCB25" s="662"/>
      <c r="GCC25" s="662"/>
      <c r="GCD25" s="662"/>
      <c r="GCE25" s="662"/>
      <c r="GCF25" s="662"/>
      <c r="GCG25" s="662"/>
      <c r="GCH25" s="662"/>
      <c r="GCI25" s="662"/>
      <c r="GCJ25" s="662"/>
      <c r="GCK25" s="662"/>
      <c r="GCL25" s="662"/>
      <c r="GCM25" s="662"/>
      <c r="GCN25" s="662"/>
      <c r="GCO25" s="662"/>
      <c r="GCP25" s="662"/>
      <c r="GCQ25" s="662"/>
      <c r="GCR25" s="662"/>
      <c r="GCS25" s="662"/>
      <c r="GCT25" s="662"/>
      <c r="GCU25" s="662"/>
      <c r="GCV25" s="662"/>
      <c r="GCW25" s="662"/>
      <c r="GCX25" s="662"/>
      <c r="GCY25" s="662"/>
      <c r="GCZ25" s="662"/>
      <c r="GDA25" s="662"/>
      <c r="GDB25" s="662"/>
      <c r="GDC25" s="662"/>
      <c r="GDD25" s="662"/>
      <c r="GDE25" s="662"/>
      <c r="GDF25" s="662"/>
      <c r="GDG25" s="662"/>
      <c r="GDH25" s="662"/>
      <c r="GDI25" s="662"/>
      <c r="GDJ25" s="662"/>
      <c r="GDK25" s="662"/>
      <c r="GDL25" s="662"/>
      <c r="GDM25" s="662"/>
      <c r="GDN25" s="662"/>
      <c r="GDO25" s="662"/>
      <c r="GDP25" s="662"/>
      <c r="GDQ25" s="662"/>
      <c r="GDR25" s="662"/>
      <c r="GDS25" s="662"/>
      <c r="GDT25" s="662"/>
      <c r="GDU25" s="662"/>
      <c r="GDV25" s="662"/>
      <c r="GDW25" s="662"/>
      <c r="GDX25" s="662"/>
      <c r="GDY25" s="662"/>
      <c r="GDZ25" s="662"/>
      <c r="GEA25" s="662"/>
      <c r="GEB25" s="662"/>
      <c r="GEC25" s="662"/>
      <c r="GED25" s="662"/>
      <c r="GEE25" s="662"/>
      <c r="GEF25" s="662"/>
      <c r="GEG25" s="662"/>
      <c r="GEH25" s="662"/>
      <c r="GEI25" s="662"/>
      <c r="GEJ25" s="662"/>
      <c r="GEK25" s="662"/>
      <c r="GEL25" s="662"/>
      <c r="GEM25" s="662"/>
      <c r="GEN25" s="662"/>
      <c r="GEO25" s="662"/>
      <c r="GEP25" s="662"/>
      <c r="GEQ25" s="662"/>
      <c r="GER25" s="662"/>
      <c r="GES25" s="662"/>
      <c r="GET25" s="662"/>
      <c r="GEU25" s="662"/>
      <c r="GEV25" s="662"/>
      <c r="GEW25" s="662"/>
      <c r="GEX25" s="662"/>
      <c r="GEY25" s="662"/>
      <c r="GEZ25" s="662"/>
      <c r="GFA25" s="662"/>
      <c r="GFB25" s="662"/>
      <c r="GFC25" s="662"/>
      <c r="GFD25" s="662"/>
      <c r="GFE25" s="662"/>
      <c r="GFF25" s="662"/>
      <c r="GFG25" s="662"/>
      <c r="GFH25" s="662"/>
      <c r="GFI25" s="662"/>
      <c r="GFJ25" s="662"/>
      <c r="GFK25" s="662"/>
      <c r="GFL25" s="662"/>
      <c r="GFM25" s="662"/>
      <c r="GFN25" s="662"/>
      <c r="GFO25" s="662"/>
      <c r="GFP25" s="662"/>
      <c r="GFQ25" s="662"/>
      <c r="GFR25" s="662"/>
      <c r="GFS25" s="662"/>
      <c r="GFT25" s="662"/>
      <c r="GFU25" s="662"/>
      <c r="GFV25" s="662"/>
      <c r="GFW25" s="662"/>
      <c r="GFX25" s="662"/>
      <c r="GFY25" s="662"/>
      <c r="GFZ25" s="662"/>
      <c r="GGA25" s="662"/>
      <c r="GGB25" s="662"/>
      <c r="GGC25" s="662"/>
      <c r="GGD25" s="662"/>
      <c r="GGE25" s="662"/>
      <c r="GGF25" s="662"/>
      <c r="GGG25" s="662"/>
      <c r="GGH25" s="662"/>
      <c r="GGI25" s="662"/>
      <c r="GGJ25" s="662"/>
      <c r="GGK25" s="662"/>
      <c r="GGL25" s="662"/>
      <c r="GGM25" s="662"/>
      <c r="GGN25" s="662"/>
      <c r="GGO25" s="662"/>
      <c r="GGP25" s="662"/>
      <c r="GGQ25" s="662"/>
      <c r="GGR25" s="662"/>
      <c r="GGS25" s="662"/>
      <c r="GGT25" s="662"/>
      <c r="GGU25" s="662"/>
      <c r="GGV25" s="662"/>
      <c r="GGW25" s="662"/>
      <c r="GGX25" s="662"/>
      <c r="GGY25" s="662"/>
      <c r="GGZ25" s="662"/>
      <c r="GHA25" s="662"/>
      <c r="GHB25" s="662"/>
      <c r="GHC25" s="662"/>
      <c r="GHD25" s="662"/>
      <c r="GHE25" s="662"/>
      <c r="GHF25" s="662"/>
      <c r="GHG25" s="662"/>
      <c r="GHH25" s="662"/>
      <c r="GHI25" s="662"/>
      <c r="GHJ25" s="662"/>
      <c r="GHK25" s="662"/>
      <c r="GHL25" s="662"/>
      <c r="GHM25" s="662"/>
      <c r="GHN25" s="662"/>
      <c r="GHO25" s="662"/>
      <c r="GHP25" s="662"/>
      <c r="GHQ25" s="662"/>
      <c r="GHR25" s="662"/>
      <c r="GHS25" s="662"/>
      <c r="GHT25" s="662"/>
      <c r="GHU25" s="662"/>
      <c r="GHV25" s="662"/>
      <c r="GHW25" s="662"/>
      <c r="GHX25" s="662"/>
      <c r="GHY25" s="662"/>
      <c r="GHZ25" s="662"/>
      <c r="GIA25" s="662"/>
      <c r="GIB25" s="662"/>
      <c r="GIC25" s="662"/>
      <c r="GID25" s="662"/>
      <c r="GIE25" s="662"/>
      <c r="GIF25" s="662"/>
      <c r="GIG25" s="662"/>
      <c r="GIH25" s="662"/>
      <c r="GII25" s="662"/>
      <c r="GIJ25" s="662"/>
      <c r="GIK25" s="662"/>
      <c r="GIL25" s="662"/>
      <c r="GIM25" s="662"/>
      <c r="GIN25" s="662"/>
      <c r="GIO25" s="662"/>
      <c r="GIP25" s="662"/>
      <c r="GIQ25" s="662"/>
      <c r="GIR25" s="662"/>
      <c r="GIS25" s="662"/>
      <c r="GIT25" s="662"/>
      <c r="GIU25" s="662"/>
      <c r="GIV25" s="662"/>
      <c r="GIW25" s="662"/>
      <c r="GIX25" s="662"/>
      <c r="GIY25" s="662"/>
      <c r="GIZ25" s="662"/>
      <c r="GJA25" s="662"/>
      <c r="GJB25" s="662"/>
      <c r="GJC25" s="662"/>
      <c r="GJD25" s="662"/>
      <c r="GJE25" s="662"/>
      <c r="GJF25" s="662"/>
      <c r="GJG25" s="662"/>
      <c r="GJH25" s="662"/>
      <c r="GJI25" s="662"/>
      <c r="GJJ25" s="662"/>
      <c r="GJK25" s="662"/>
      <c r="GJL25" s="662"/>
      <c r="GJM25" s="662"/>
      <c r="GJN25" s="662"/>
      <c r="GJO25" s="662"/>
      <c r="GJP25" s="662"/>
      <c r="GJQ25" s="662"/>
      <c r="GJR25" s="662"/>
      <c r="GJS25" s="662"/>
      <c r="GJT25" s="662"/>
      <c r="GJU25" s="662"/>
      <c r="GJV25" s="662"/>
      <c r="GJW25" s="662"/>
      <c r="GJX25" s="662"/>
      <c r="GJY25" s="662"/>
      <c r="GJZ25" s="662"/>
      <c r="GKA25" s="662"/>
      <c r="GKB25" s="662"/>
      <c r="GKC25" s="662"/>
      <c r="GKD25" s="662"/>
      <c r="GKE25" s="662"/>
      <c r="GKF25" s="662"/>
      <c r="GKG25" s="662"/>
      <c r="GKH25" s="662"/>
      <c r="GKI25" s="662"/>
      <c r="GKJ25" s="662"/>
      <c r="GKK25" s="662"/>
      <c r="GKL25" s="662"/>
      <c r="GKM25" s="662"/>
      <c r="GKN25" s="662"/>
      <c r="GKO25" s="662"/>
      <c r="GKP25" s="662"/>
      <c r="GKQ25" s="662"/>
      <c r="GKR25" s="662"/>
      <c r="GKS25" s="662"/>
      <c r="GKT25" s="662"/>
      <c r="GKU25" s="662"/>
      <c r="GKV25" s="662"/>
      <c r="GKW25" s="662"/>
      <c r="GKX25" s="662"/>
      <c r="GKY25" s="662"/>
      <c r="GKZ25" s="662"/>
      <c r="GLA25" s="662"/>
      <c r="GLB25" s="662"/>
      <c r="GLC25" s="662"/>
      <c r="GLD25" s="662"/>
      <c r="GLE25" s="662"/>
      <c r="GLF25" s="662"/>
      <c r="GLG25" s="662"/>
      <c r="GLH25" s="662"/>
      <c r="GLI25" s="662"/>
      <c r="GLJ25" s="662"/>
      <c r="GLK25" s="662"/>
      <c r="GLL25" s="662"/>
      <c r="GLM25" s="662"/>
      <c r="GLN25" s="662"/>
      <c r="GLO25" s="662"/>
      <c r="GLP25" s="662"/>
      <c r="GLQ25" s="662"/>
      <c r="GLR25" s="662"/>
      <c r="GLS25" s="662"/>
      <c r="GLT25" s="662"/>
      <c r="GLU25" s="662"/>
      <c r="GLV25" s="662"/>
      <c r="GLW25" s="662"/>
      <c r="GLX25" s="662"/>
      <c r="GLY25" s="662"/>
      <c r="GLZ25" s="662"/>
      <c r="GMA25" s="662"/>
      <c r="GMB25" s="662"/>
      <c r="GMC25" s="662"/>
      <c r="GMD25" s="662"/>
      <c r="GME25" s="662"/>
      <c r="GMF25" s="662"/>
      <c r="GMG25" s="662"/>
      <c r="GMH25" s="662"/>
      <c r="GMI25" s="662"/>
      <c r="GMJ25" s="662"/>
      <c r="GMK25" s="662"/>
      <c r="GML25" s="662"/>
      <c r="GMM25" s="662"/>
      <c r="GMN25" s="662"/>
      <c r="GMO25" s="662"/>
      <c r="GMP25" s="662"/>
      <c r="GMQ25" s="662"/>
      <c r="GMR25" s="662"/>
      <c r="GMS25" s="662"/>
      <c r="GMT25" s="662"/>
      <c r="GMU25" s="662"/>
      <c r="GMV25" s="662"/>
      <c r="GMW25" s="662"/>
      <c r="GMX25" s="662"/>
      <c r="GMY25" s="662"/>
      <c r="GMZ25" s="662"/>
      <c r="GNA25" s="662"/>
      <c r="GNB25" s="662"/>
      <c r="GNC25" s="662"/>
      <c r="GND25" s="662"/>
      <c r="GNE25" s="662"/>
      <c r="GNF25" s="662"/>
      <c r="GNG25" s="662"/>
      <c r="GNH25" s="662"/>
      <c r="GNI25" s="662"/>
      <c r="GNJ25" s="662"/>
      <c r="GNK25" s="662"/>
      <c r="GNL25" s="662"/>
      <c r="GNM25" s="662"/>
      <c r="GNN25" s="662"/>
      <c r="GNO25" s="662"/>
      <c r="GNP25" s="662"/>
      <c r="GNQ25" s="662"/>
      <c r="GNR25" s="662"/>
      <c r="GNS25" s="662"/>
      <c r="GNT25" s="662"/>
      <c r="GNU25" s="662"/>
      <c r="GNV25" s="662"/>
      <c r="GNW25" s="662"/>
      <c r="GNX25" s="662"/>
      <c r="GNY25" s="662"/>
      <c r="GNZ25" s="662"/>
      <c r="GOA25" s="662"/>
      <c r="GOB25" s="662"/>
      <c r="GOC25" s="662"/>
      <c r="GOD25" s="662"/>
      <c r="GOE25" s="662"/>
      <c r="GOF25" s="662"/>
      <c r="GOG25" s="662"/>
      <c r="GOH25" s="662"/>
      <c r="GOI25" s="662"/>
      <c r="GOJ25" s="662"/>
      <c r="GOK25" s="662"/>
      <c r="GOL25" s="662"/>
      <c r="GOM25" s="662"/>
      <c r="GON25" s="662"/>
      <c r="GOO25" s="662"/>
      <c r="GOP25" s="662"/>
      <c r="GOQ25" s="662"/>
      <c r="GOR25" s="662"/>
      <c r="GOS25" s="662"/>
      <c r="GOT25" s="662"/>
      <c r="GOU25" s="662"/>
      <c r="GOV25" s="662"/>
      <c r="GOW25" s="662"/>
      <c r="GOX25" s="662"/>
      <c r="GOY25" s="662"/>
      <c r="GOZ25" s="662"/>
      <c r="GPA25" s="662"/>
      <c r="GPB25" s="662"/>
      <c r="GPC25" s="662"/>
      <c r="GPD25" s="662"/>
      <c r="GPE25" s="662"/>
      <c r="GPF25" s="662"/>
      <c r="GPG25" s="662"/>
      <c r="GPH25" s="662"/>
      <c r="GPI25" s="662"/>
      <c r="GPJ25" s="662"/>
      <c r="GPK25" s="662"/>
      <c r="GPL25" s="662"/>
      <c r="GPM25" s="662"/>
      <c r="GPN25" s="662"/>
      <c r="GPO25" s="662"/>
      <c r="GPP25" s="662"/>
      <c r="GPQ25" s="662"/>
      <c r="GPR25" s="662"/>
      <c r="GPS25" s="662"/>
      <c r="GPT25" s="662"/>
      <c r="GPU25" s="662"/>
      <c r="GPV25" s="662"/>
      <c r="GPW25" s="662"/>
      <c r="GPX25" s="662"/>
      <c r="GPY25" s="662"/>
      <c r="GPZ25" s="662"/>
      <c r="GQA25" s="662"/>
      <c r="GQB25" s="662"/>
      <c r="GQC25" s="662"/>
      <c r="GQD25" s="662"/>
      <c r="GQE25" s="662"/>
      <c r="GQF25" s="662"/>
      <c r="GQG25" s="662"/>
      <c r="GQH25" s="662"/>
      <c r="GQI25" s="662"/>
      <c r="GQJ25" s="662"/>
      <c r="GQK25" s="662"/>
      <c r="GQL25" s="662"/>
      <c r="GQM25" s="662"/>
      <c r="GQN25" s="662"/>
      <c r="GQO25" s="662"/>
      <c r="GQP25" s="662"/>
      <c r="GQQ25" s="662"/>
      <c r="GQR25" s="662"/>
      <c r="GQS25" s="662"/>
      <c r="GQT25" s="662"/>
      <c r="GQU25" s="662"/>
      <c r="GQV25" s="662"/>
      <c r="GQW25" s="662"/>
      <c r="GQX25" s="662"/>
      <c r="GQY25" s="662"/>
      <c r="GQZ25" s="662"/>
      <c r="GRA25" s="662"/>
      <c r="GRB25" s="662"/>
      <c r="GRC25" s="662"/>
      <c r="GRD25" s="662"/>
      <c r="GRE25" s="662"/>
      <c r="GRF25" s="662"/>
      <c r="GRG25" s="662"/>
      <c r="GRH25" s="662"/>
      <c r="GRI25" s="662"/>
      <c r="GRJ25" s="662"/>
      <c r="GRK25" s="662"/>
      <c r="GRL25" s="662"/>
      <c r="GRM25" s="662"/>
      <c r="GRN25" s="662"/>
      <c r="GRO25" s="662"/>
      <c r="GRP25" s="662"/>
      <c r="GRQ25" s="662"/>
      <c r="GRR25" s="662"/>
      <c r="GRS25" s="662"/>
      <c r="GRT25" s="662"/>
      <c r="GRU25" s="662"/>
      <c r="GRV25" s="662"/>
      <c r="GRW25" s="662"/>
      <c r="GRX25" s="662"/>
      <c r="GRY25" s="662"/>
      <c r="GRZ25" s="662"/>
      <c r="GSA25" s="662"/>
      <c r="GSB25" s="662"/>
      <c r="GSC25" s="662"/>
      <c r="GSD25" s="662"/>
      <c r="GSE25" s="662"/>
      <c r="GSF25" s="662"/>
      <c r="GSG25" s="662"/>
      <c r="GSH25" s="662"/>
      <c r="GSI25" s="662"/>
      <c r="GSJ25" s="662"/>
      <c r="GSK25" s="662"/>
      <c r="GSL25" s="662"/>
      <c r="GSM25" s="662"/>
      <c r="GSN25" s="662"/>
      <c r="GSO25" s="662"/>
      <c r="GSP25" s="662"/>
      <c r="GSQ25" s="662"/>
      <c r="GSR25" s="662"/>
      <c r="GSS25" s="662"/>
      <c r="GST25" s="662"/>
      <c r="GSU25" s="662"/>
      <c r="GSV25" s="662"/>
      <c r="GSW25" s="662"/>
      <c r="GSX25" s="662"/>
      <c r="GSY25" s="662"/>
      <c r="GSZ25" s="662"/>
      <c r="GTA25" s="662"/>
      <c r="GTB25" s="662"/>
      <c r="GTC25" s="662"/>
      <c r="GTD25" s="662"/>
      <c r="GTE25" s="662"/>
      <c r="GTF25" s="662"/>
      <c r="GTG25" s="662"/>
      <c r="GTH25" s="662"/>
      <c r="GTI25" s="662"/>
      <c r="GTJ25" s="662"/>
      <c r="GTK25" s="662"/>
      <c r="GTL25" s="662"/>
      <c r="GTM25" s="662"/>
      <c r="GTN25" s="662"/>
      <c r="GTO25" s="662"/>
      <c r="GTP25" s="662"/>
      <c r="GTQ25" s="662"/>
      <c r="GTR25" s="662"/>
      <c r="GTS25" s="662"/>
      <c r="GTT25" s="662"/>
      <c r="GTU25" s="662"/>
      <c r="GTV25" s="662"/>
      <c r="GTW25" s="662"/>
      <c r="GTX25" s="662"/>
      <c r="GTY25" s="662"/>
      <c r="GTZ25" s="662"/>
      <c r="GUA25" s="662"/>
      <c r="GUB25" s="662"/>
      <c r="GUC25" s="662"/>
      <c r="GUD25" s="662"/>
      <c r="GUE25" s="662"/>
      <c r="GUF25" s="662"/>
      <c r="GUG25" s="662"/>
      <c r="GUH25" s="662"/>
      <c r="GUI25" s="662"/>
      <c r="GUJ25" s="662"/>
      <c r="GUK25" s="662"/>
      <c r="GUL25" s="662"/>
      <c r="GUM25" s="662"/>
      <c r="GUN25" s="662"/>
      <c r="GUO25" s="662"/>
      <c r="GUP25" s="662"/>
      <c r="GUQ25" s="662"/>
      <c r="GUR25" s="662"/>
      <c r="GUS25" s="662"/>
      <c r="GUT25" s="662"/>
      <c r="GUU25" s="662"/>
      <c r="GUV25" s="662"/>
      <c r="GUW25" s="662"/>
      <c r="GUX25" s="662"/>
      <c r="GUY25" s="662"/>
      <c r="GUZ25" s="662"/>
      <c r="GVA25" s="662"/>
      <c r="GVB25" s="662"/>
      <c r="GVC25" s="662"/>
      <c r="GVD25" s="662"/>
      <c r="GVE25" s="662"/>
      <c r="GVF25" s="662"/>
      <c r="GVG25" s="662"/>
      <c r="GVH25" s="662"/>
      <c r="GVI25" s="662"/>
      <c r="GVJ25" s="662"/>
      <c r="GVK25" s="662"/>
      <c r="GVL25" s="662"/>
      <c r="GVM25" s="662"/>
      <c r="GVN25" s="662"/>
      <c r="GVO25" s="662"/>
      <c r="GVP25" s="662"/>
      <c r="GVQ25" s="662"/>
      <c r="GVR25" s="662"/>
      <c r="GVS25" s="662"/>
      <c r="GVT25" s="662"/>
      <c r="GVU25" s="662"/>
      <c r="GVV25" s="662"/>
      <c r="GVW25" s="662"/>
      <c r="GVX25" s="662"/>
      <c r="GVY25" s="662"/>
      <c r="GVZ25" s="662"/>
      <c r="GWA25" s="662"/>
      <c r="GWB25" s="662"/>
      <c r="GWC25" s="662"/>
      <c r="GWD25" s="662"/>
      <c r="GWE25" s="662"/>
      <c r="GWF25" s="662"/>
      <c r="GWG25" s="662"/>
      <c r="GWH25" s="662"/>
      <c r="GWI25" s="662"/>
      <c r="GWJ25" s="662"/>
      <c r="GWK25" s="662"/>
      <c r="GWL25" s="662"/>
      <c r="GWM25" s="662"/>
      <c r="GWN25" s="662"/>
      <c r="GWO25" s="662"/>
      <c r="GWP25" s="662"/>
      <c r="GWQ25" s="662"/>
      <c r="GWR25" s="662"/>
      <c r="GWS25" s="662"/>
      <c r="GWT25" s="662"/>
      <c r="GWU25" s="662"/>
      <c r="GWV25" s="662"/>
      <c r="GWW25" s="662"/>
      <c r="GWX25" s="662"/>
      <c r="GWY25" s="662"/>
      <c r="GWZ25" s="662"/>
      <c r="GXA25" s="662"/>
      <c r="GXB25" s="662"/>
      <c r="GXC25" s="662"/>
      <c r="GXD25" s="662"/>
      <c r="GXE25" s="662"/>
      <c r="GXF25" s="662"/>
      <c r="GXG25" s="662"/>
      <c r="GXH25" s="662"/>
      <c r="GXI25" s="662"/>
      <c r="GXJ25" s="662"/>
      <c r="GXK25" s="662"/>
      <c r="GXL25" s="662"/>
      <c r="GXM25" s="662"/>
      <c r="GXN25" s="662"/>
      <c r="GXO25" s="662"/>
      <c r="GXP25" s="662"/>
      <c r="GXQ25" s="662"/>
      <c r="GXR25" s="662"/>
      <c r="GXS25" s="662"/>
      <c r="GXT25" s="662"/>
      <c r="GXU25" s="662"/>
      <c r="GXV25" s="662"/>
      <c r="GXW25" s="662"/>
      <c r="GXX25" s="662"/>
      <c r="GXY25" s="662"/>
      <c r="GXZ25" s="662"/>
      <c r="GYA25" s="662"/>
      <c r="GYB25" s="662"/>
      <c r="GYC25" s="662"/>
      <c r="GYD25" s="662"/>
      <c r="GYE25" s="662"/>
      <c r="GYF25" s="662"/>
      <c r="GYG25" s="662"/>
      <c r="GYH25" s="662"/>
      <c r="GYI25" s="662"/>
      <c r="GYJ25" s="662"/>
      <c r="GYK25" s="662"/>
      <c r="GYL25" s="662"/>
      <c r="GYM25" s="662"/>
      <c r="GYN25" s="662"/>
      <c r="GYO25" s="662"/>
      <c r="GYP25" s="662"/>
      <c r="GYQ25" s="662"/>
      <c r="GYR25" s="662"/>
      <c r="GYS25" s="662"/>
      <c r="GYT25" s="662"/>
      <c r="GYU25" s="662"/>
      <c r="GYV25" s="662"/>
      <c r="GYW25" s="662"/>
      <c r="GYX25" s="662"/>
      <c r="GYY25" s="662"/>
      <c r="GYZ25" s="662"/>
      <c r="GZA25" s="662"/>
      <c r="GZB25" s="662"/>
      <c r="GZC25" s="662"/>
      <c r="GZD25" s="662"/>
      <c r="GZE25" s="662"/>
      <c r="GZF25" s="662"/>
      <c r="GZG25" s="662"/>
      <c r="GZH25" s="662"/>
      <c r="GZI25" s="662"/>
      <c r="GZJ25" s="662"/>
      <c r="GZK25" s="662"/>
      <c r="GZL25" s="662"/>
      <c r="GZM25" s="662"/>
      <c r="GZN25" s="662"/>
      <c r="GZO25" s="662"/>
      <c r="GZP25" s="662"/>
      <c r="GZQ25" s="662"/>
      <c r="GZR25" s="662"/>
      <c r="GZS25" s="662"/>
      <c r="GZT25" s="662"/>
      <c r="GZU25" s="662"/>
      <c r="GZV25" s="662"/>
      <c r="GZW25" s="662"/>
      <c r="GZX25" s="662"/>
      <c r="GZY25" s="662"/>
      <c r="GZZ25" s="662"/>
      <c r="HAA25" s="662"/>
      <c r="HAB25" s="662"/>
      <c r="HAC25" s="662"/>
      <c r="HAD25" s="662"/>
      <c r="HAE25" s="662"/>
      <c r="HAF25" s="662"/>
      <c r="HAG25" s="662"/>
      <c r="HAH25" s="662"/>
      <c r="HAI25" s="662"/>
      <c r="HAJ25" s="662"/>
      <c r="HAK25" s="662"/>
      <c r="HAL25" s="662"/>
      <c r="HAM25" s="662"/>
      <c r="HAN25" s="662"/>
      <c r="HAO25" s="662"/>
      <c r="HAP25" s="662"/>
      <c r="HAQ25" s="662"/>
      <c r="HAR25" s="662"/>
      <c r="HAS25" s="662"/>
      <c r="HAT25" s="662"/>
      <c r="HAU25" s="662"/>
      <c r="HAV25" s="662"/>
      <c r="HAW25" s="662"/>
      <c r="HAX25" s="662"/>
      <c r="HAY25" s="662"/>
      <c r="HAZ25" s="662"/>
      <c r="HBA25" s="662"/>
      <c r="HBB25" s="662"/>
      <c r="HBC25" s="662"/>
      <c r="HBD25" s="662"/>
      <c r="HBE25" s="662"/>
      <c r="HBF25" s="662"/>
      <c r="HBG25" s="662"/>
      <c r="HBH25" s="662"/>
      <c r="HBI25" s="662"/>
      <c r="HBJ25" s="662"/>
      <c r="HBK25" s="662"/>
      <c r="HBL25" s="662"/>
      <c r="HBM25" s="662"/>
      <c r="HBN25" s="662"/>
      <c r="HBO25" s="662"/>
      <c r="HBP25" s="662"/>
      <c r="HBQ25" s="662"/>
      <c r="HBR25" s="662"/>
      <c r="HBS25" s="662"/>
      <c r="HBT25" s="662"/>
      <c r="HBU25" s="662"/>
      <c r="HBV25" s="662"/>
      <c r="HBW25" s="662"/>
      <c r="HBX25" s="662"/>
      <c r="HBY25" s="662"/>
      <c r="HBZ25" s="662"/>
      <c r="HCA25" s="662"/>
      <c r="HCB25" s="662"/>
      <c r="HCC25" s="662"/>
      <c r="HCD25" s="662"/>
      <c r="HCE25" s="662"/>
      <c r="HCF25" s="662"/>
      <c r="HCG25" s="662"/>
      <c r="HCH25" s="662"/>
      <c r="HCI25" s="662"/>
      <c r="HCJ25" s="662"/>
      <c r="HCK25" s="662"/>
      <c r="HCL25" s="662"/>
      <c r="HCM25" s="662"/>
      <c r="HCN25" s="662"/>
      <c r="HCO25" s="662"/>
      <c r="HCP25" s="662"/>
      <c r="HCQ25" s="662"/>
      <c r="HCR25" s="662"/>
      <c r="HCS25" s="662"/>
      <c r="HCT25" s="662"/>
      <c r="HCU25" s="662"/>
      <c r="HCV25" s="662"/>
      <c r="HCW25" s="662"/>
      <c r="HCX25" s="662"/>
      <c r="HCY25" s="662"/>
      <c r="HCZ25" s="662"/>
      <c r="HDA25" s="662"/>
      <c r="HDB25" s="662"/>
      <c r="HDC25" s="662"/>
      <c r="HDD25" s="662"/>
      <c r="HDE25" s="662"/>
      <c r="HDF25" s="662"/>
      <c r="HDG25" s="662"/>
      <c r="HDH25" s="662"/>
      <c r="HDI25" s="662"/>
      <c r="HDJ25" s="662"/>
      <c r="HDK25" s="662"/>
      <c r="HDL25" s="662"/>
      <c r="HDM25" s="662"/>
      <c r="HDN25" s="662"/>
      <c r="HDO25" s="662"/>
      <c r="HDP25" s="662"/>
      <c r="HDQ25" s="662"/>
      <c r="HDR25" s="662"/>
      <c r="HDS25" s="662"/>
      <c r="HDT25" s="662"/>
      <c r="HDU25" s="662"/>
      <c r="HDV25" s="662"/>
      <c r="HDW25" s="662"/>
      <c r="HDX25" s="662"/>
      <c r="HDY25" s="662"/>
      <c r="HDZ25" s="662"/>
      <c r="HEA25" s="662"/>
      <c r="HEB25" s="662"/>
      <c r="HEC25" s="662"/>
      <c r="HED25" s="662"/>
      <c r="HEE25" s="662"/>
      <c r="HEF25" s="662"/>
      <c r="HEG25" s="662"/>
      <c r="HEH25" s="662"/>
      <c r="HEI25" s="662"/>
      <c r="HEJ25" s="662"/>
      <c r="HEK25" s="662"/>
      <c r="HEL25" s="662"/>
      <c r="HEM25" s="662"/>
      <c r="HEN25" s="662"/>
      <c r="HEO25" s="662"/>
      <c r="HEP25" s="662"/>
      <c r="HEQ25" s="662"/>
      <c r="HER25" s="662"/>
      <c r="HES25" s="662"/>
      <c r="HET25" s="662"/>
      <c r="HEU25" s="662"/>
      <c r="HEV25" s="662"/>
      <c r="HEW25" s="662"/>
      <c r="HEX25" s="662"/>
      <c r="HEY25" s="662"/>
      <c r="HEZ25" s="662"/>
      <c r="HFA25" s="662"/>
      <c r="HFB25" s="662"/>
      <c r="HFC25" s="662"/>
      <c r="HFD25" s="662"/>
      <c r="HFE25" s="662"/>
      <c r="HFF25" s="662"/>
      <c r="HFG25" s="662"/>
      <c r="HFH25" s="662"/>
      <c r="HFI25" s="662"/>
      <c r="HFJ25" s="662"/>
      <c r="HFK25" s="662"/>
      <c r="HFL25" s="662"/>
      <c r="HFM25" s="662"/>
      <c r="HFN25" s="662"/>
      <c r="HFO25" s="662"/>
      <c r="HFP25" s="662"/>
      <c r="HFQ25" s="662"/>
      <c r="HFR25" s="662"/>
      <c r="HFS25" s="662"/>
      <c r="HFT25" s="662"/>
      <c r="HFU25" s="662"/>
      <c r="HFV25" s="662"/>
      <c r="HFW25" s="662"/>
      <c r="HFX25" s="662"/>
      <c r="HFY25" s="662"/>
      <c r="HFZ25" s="662"/>
      <c r="HGA25" s="662"/>
      <c r="HGB25" s="662"/>
      <c r="HGC25" s="662"/>
      <c r="HGD25" s="662"/>
      <c r="HGE25" s="662"/>
      <c r="HGF25" s="662"/>
      <c r="HGG25" s="662"/>
      <c r="HGH25" s="662"/>
      <c r="HGI25" s="662"/>
      <c r="HGJ25" s="662"/>
      <c r="HGK25" s="662"/>
      <c r="HGL25" s="662"/>
      <c r="HGM25" s="662"/>
      <c r="HGN25" s="662"/>
      <c r="HGO25" s="662"/>
      <c r="HGP25" s="662"/>
      <c r="HGQ25" s="662"/>
      <c r="HGR25" s="662"/>
      <c r="HGS25" s="662"/>
      <c r="HGT25" s="662"/>
      <c r="HGU25" s="662"/>
      <c r="HGV25" s="662"/>
      <c r="HGW25" s="662"/>
      <c r="HGX25" s="662"/>
      <c r="HGY25" s="662"/>
      <c r="HGZ25" s="662"/>
      <c r="HHA25" s="662"/>
      <c r="HHB25" s="662"/>
      <c r="HHC25" s="662"/>
      <c r="HHD25" s="662"/>
      <c r="HHE25" s="662"/>
      <c r="HHF25" s="662"/>
      <c r="HHG25" s="662"/>
      <c r="HHH25" s="662"/>
      <c r="HHI25" s="662"/>
      <c r="HHJ25" s="662"/>
      <c r="HHK25" s="662"/>
      <c r="HHL25" s="662"/>
      <c r="HHM25" s="662"/>
      <c r="HHN25" s="662"/>
      <c r="HHO25" s="662"/>
      <c r="HHP25" s="662"/>
      <c r="HHQ25" s="662"/>
      <c r="HHR25" s="662"/>
      <c r="HHS25" s="662"/>
      <c r="HHT25" s="662"/>
      <c r="HHU25" s="662"/>
      <c r="HHV25" s="662"/>
      <c r="HHW25" s="662"/>
      <c r="HHX25" s="662"/>
      <c r="HHY25" s="662"/>
      <c r="HHZ25" s="662"/>
      <c r="HIA25" s="662"/>
      <c r="HIB25" s="662"/>
      <c r="HIC25" s="662"/>
      <c r="HID25" s="662"/>
      <c r="HIE25" s="662"/>
      <c r="HIF25" s="662"/>
      <c r="HIG25" s="662"/>
      <c r="HIH25" s="662"/>
      <c r="HII25" s="662"/>
      <c r="HIJ25" s="662"/>
      <c r="HIK25" s="662"/>
      <c r="HIL25" s="662"/>
      <c r="HIM25" s="662"/>
      <c r="HIN25" s="662"/>
      <c r="HIO25" s="662"/>
      <c r="HIP25" s="662"/>
      <c r="HIQ25" s="662"/>
      <c r="HIR25" s="662"/>
      <c r="HIS25" s="662"/>
      <c r="HIT25" s="662"/>
      <c r="HIU25" s="662"/>
      <c r="HIV25" s="662"/>
      <c r="HIW25" s="662"/>
      <c r="HIX25" s="662"/>
      <c r="HIY25" s="662"/>
      <c r="HIZ25" s="662"/>
      <c r="HJA25" s="662"/>
      <c r="HJB25" s="662"/>
      <c r="HJC25" s="662"/>
      <c r="HJD25" s="662"/>
      <c r="HJE25" s="662"/>
      <c r="HJF25" s="662"/>
      <c r="HJG25" s="662"/>
      <c r="HJH25" s="662"/>
      <c r="HJI25" s="662"/>
      <c r="HJJ25" s="662"/>
      <c r="HJK25" s="662"/>
      <c r="HJL25" s="662"/>
      <c r="HJM25" s="662"/>
      <c r="HJN25" s="662"/>
      <c r="HJO25" s="662"/>
      <c r="HJP25" s="662"/>
      <c r="HJQ25" s="662"/>
      <c r="HJR25" s="662"/>
      <c r="HJS25" s="662"/>
      <c r="HJT25" s="662"/>
      <c r="HJU25" s="662"/>
      <c r="HJV25" s="662"/>
      <c r="HJW25" s="662"/>
      <c r="HJX25" s="662"/>
      <c r="HJY25" s="662"/>
      <c r="HJZ25" s="662"/>
      <c r="HKA25" s="662"/>
      <c r="HKB25" s="662"/>
      <c r="HKC25" s="662"/>
      <c r="HKD25" s="662"/>
      <c r="HKE25" s="662"/>
      <c r="HKF25" s="662"/>
      <c r="HKG25" s="662"/>
      <c r="HKH25" s="662"/>
      <c r="HKI25" s="662"/>
      <c r="HKJ25" s="662"/>
      <c r="HKK25" s="662"/>
      <c r="HKL25" s="662"/>
      <c r="HKM25" s="662"/>
      <c r="HKN25" s="662"/>
      <c r="HKO25" s="662"/>
      <c r="HKP25" s="662"/>
      <c r="HKQ25" s="662"/>
      <c r="HKR25" s="662"/>
      <c r="HKS25" s="662"/>
      <c r="HKT25" s="662"/>
      <c r="HKU25" s="662"/>
      <c r="HKV25" s="662"/>
      <c r="HKW25" s="662"/>
      <c r="HKX25" s="662"/>
      <c r="HKY25" s="662"/>
      <c r="HKZ25" s="662"/>
      <c r="HLA25" s="662"/>
      <c r="HLB25" s="662"/>
      <c r="HLC25" s="662"/>
      <c r="HLD25" s="662"/>
      <c r="HLE25" s="662"/>
      <c r="HLF25" s="662"/>
      <c r="HLG25" s="662"/>
      <c r="HLH25" s="662"/>
      <c r="HLI25" s="662"/>
      <c r="HLJ25" s="662"/>
      <c r="HLK25" s="662"/>
      <c r="HLL25" s="662"/>
      <c r="HLM25" s="662"/>
      <c r="HLN25" s="662"/>
      <c r="HLO25" s="662"/>
      <c r="HLP25" s="662"/>
      <c r="HLQ25" s="662"/>
      <c r="HLR25" s="662"/>
      <c r="HLS25" s="662"/>
      <c r="HLT25" s="662"/>
      <c r="HLU25" s="662"/>
      <c r="HLV25" s="662"/>
      <c r="HLW25" s="662"/>
      <c r="HLX25" s="662"/>
      <c r="HLY25" s="662"/>
      <c r="HLZ25" s="662"/>
      <c r="HMA25" s="662"/>
      <c r="HMB25" s="662"/>
      <c r="HMC25" s="662"/>
      <c r="HMD25" s="662"/>
      <c r="HME25" s="662"/>
      <c r="HMF25" s="662"/>
      <c r="HMG25" s="662"/>
      <c r="HMH25" s="662"/>
      <c r="HMI25" s="662"/>
      <c r="HMJ25" s="662"/>
      <c r="HMK25" s="662"/>
      <c r="HML25" s="662"/>
      <c r="HMM25" s="662"/>
      <c r="HMN25" s="662"/>
      <c r="HMO25" s="662"/>
      <c r="HMP25" s="662"/>
      <c r="HMQ25" s="662"/>
      <c r="HMR25" s="662"/>
      <c r="HMS25" s="662"/>
      <c r="HMT25" s="662"/>
      <c r="HMU25" s="662"/>
      <c r="HMV25" s="662"/>
      <c r="HMW25" s="662"/>
      <c r="HMX25" s="662"/>
      <c r="HMY25" s="662"/>
      <c r="HMZ25" s="662"/>
      <c r="HNA25" s="662"/>
      <c r="HNB25" s="662"/>
      <c r="HNC25" s="662"/>
      <c r="HND25" s="662"/>
      <c r="HNE25" s="662"/>
      <c r="HNF25" s="662"/>
      <c r="HNG25" s="662"/>
      <c r="HNH25" s="662"/>
      <c r="HNI25" s="662"/>
      <c r="HNJ25" s="662"/>
      <c r="HNK25" s="662"/>
      <c r="HNL25" s="662"/>
      <c r="HNM25" s="662"/>
      <c r="HNN25" s="662"/>
      <c r="HNO25" s="662"/>
      <c r="HNP25" s="662"/>
      <c r="HNQ25" s="662"/>
      <c r="HNR25" s="662"/>
      <c r="HNS25" s="662"/>
      <c r="HNT25" s="662"/>
      <c r="HNU25" s="662"/>
      <c r="HNV25" s="662"/>
      <c r="HNW25" s="662"/>
      <c r="HNX25" s="662"/>
      <c r="HNY25" s="662"/>
      <c r="HNZ25" s="662"/>
      <c r="HOA25" s="662"/>
      <c r="HOB25" s="662"/>
      <c r="HOC25" s="662"/>
      <c r="HOD25" s="662"/>
      <c r="HOE25" s="662"/>
      <c r="HOF25" s="662"/>
      <c r="HOG25" s="662"/>
      <c r="HOH25" s="662"/>
      <c r="HOI25" s="662"/>
      <c r="HOJ25" s="662"/>
      <c r="HOK25" s="662"/>
      <c r="HOL25" s="662"/>
      <c r="HOM25" s="662"/>
      <c r="HON25" s="662"/>
      <c r="HOO25" s="662"/>
      <c r="HOP25" s="662"/>
      <c r="HOQ25" s="662"/>
      <c r="HOR25" s="662"/>
      <c r="HOS25" s="662"/>
      <c r="HOT25" s="662"/>
      <c r="HOU25" s="662"/>
      <c r="HOV25" s="662"/>
      <c r="HOW25" s="662"/>
      <c r="HOX25" s="662"/>
      <c r="HOY25" s="662"/>
      <c r="HOZ25" s="662"/>
      <c r="HPA25" s="662"/>
      <c r="HPB25" s="662"/>
      <c r="HPC25" s="662"/>
      <c r="HPD25" s="662"/>
      <c r="HPE25" s="662"/>
      <c r="HPF25" s="662"/>
      <c r="HPG25" s="662"/>
      <c r="HPH25" s="662"/>
      <c r="HPI25" s="662"/>
      <c r="HPJ25" s="662"/>
      <c r="HPK25" s="662"/>
      <c r="HPL25" s="662"/>
      <c r="HPM25" s="662"/>
      <c r="HPN25" s="662"/>
      <c r="HPO25" s="662"/>
      <c r="HPP25" s="662"/>
      <c r="HPQ25" s="662"/>
      <c r="HPR25" s="662"/>
      <c r="HPS25" s="662"/>
      <c r="HPT25" s="662"/>
      <c r="HPU25" s="662"/>
      <c r="HPV25" s="662"/>
      <c r="HPW25" s="662"/>
      <c r="HPX25" s="662"/>
      <c r="HPY25" s="662"/>
      <c r="HPZ25" s="662"/>
      <c r="HQA25" s="662"/>
      <c r="HQB25" s="662"/>
      <c r="HQC25" s="662"/>
      <c r="HQD25" s="662"/>
      <c r="HQE25" s="662"/>
      <c r="HQF25" s="662"/>
      <c r="HQG25" s="662"/>
      <c r="HQH25" s="662"/>
      <c r="HQI25" s="662"/>
      <c r="HQJ25" s="662"/>
      <c r="HQK25" s="662"/>
      <c r="HQL25" s="662"/>
      <c r="HQM25" s="662"/>
      <c r="HQN25" s="662"/>
      <c r="HQO25" s="662"/>
      <c r="HQP25" s="662"/>
      <c r="HQQ25" s="662"/>
      <c r="HQR25" s="662"/>
      <c r="HQS25" s="662"/>
      <c r="HQT25" s="662"/>
      <c r="HQU25" s="662"/>
      <c r="HQV25" s="662"/>
      <c r="HQW25" s="662"/>
      <c r="HQX25" s="662"/>
      <c r="HQY25" s="662"/>
      <c r="HQZ25" s="662"/>
      <c r="HRA25" s="662"/>
      <c r="HRB25" s="662"/>
      <c r="HRC25" s="662"/>
      <c r="HRD25" s="662"/>
      <c r="HRE25" s="662"/>
      <c r="HRF25" s="662"/>
      <c r="HRG25" s="662"/>
      <c r="HRH25" s="662"/>
      <c r="HRI25" s="662"/>
      <c r="HRJ25" s="662"/>
      <c r="HRK25" s="662"/>
      <c r="HRL25" s="662"/>
      <c r="HRM25" s="662"/>
      <c r="HRN25" s="662"/>
      <c r="HRO25" s="662"/>
      <c r="HRP25" s="662"/>
      <c r="HRQ25" s="662"/>
      <c r="HRR25" s="662"/>
      <c r="HRS25" s="662"/>
      <c r="HRT25" s="662"/>
      <c r="HRU25" s="662"/>
      <c r="HRV25" s="662"/>
      <c r="HRW25" s="662"/>
      <c r="HRX25" s="662"/>
      <c r="HRY25" s="662"/>
      <c r="HRZ25" s="662"/>
      <c r="HSA25" s="662"/>
      <c r="HSB25" s="662"/>
      <c r="HSC25" s="662"/>
      <c r="HSD25" s="662"/>
      <c r="HSE25" s="662"/>
      <c r="HSF25" s="662"/>
      <c r="HSG25" s="662"/>
      <c r="HSH25" s="662"/>
      <c r="HSI25" s="662"/>
      <c r="HSJ25" s="662"/>
      <c r="HSK25" s="662"/>
      <c r="HSL25" s="662"/>
      <c r="HSM25" s="662"/>
      <c r="HSN25" s="662"/>
      <c r="HSO25" s="662"/>
      <c r="HSP25" s="662"/>
      <c r="HSQ25" s="662"/>
      <c r="HSR25" s="662"/>
      <c r="HSS25" s="662"/>
      <c r="HST25" s="662"/>
      <c r="HSU25" s="662"/>
      <c r="HSV25" s="662"/>
      <c r="HSW25" s="662"/>
      <c r="HSX25" s="662"/>
      <c r="HSY25" s="662"/>
      <c r="HSZ25" s="662"/>
      <c r="HTA25" s="662"/>
      <c r="HTB25" s="662"/>
      <c r="HTC25" s="662"/>
      <c r="HTD25" s="662"/>
      <c r="HTE25" s="662"/>
      <c r="HTF25" s="662"/>
      <c r="HTG25" s="662"/>
      <c r="HTH25" s="662"/>
      <c r="HTI25" s="662"/>
      <c r="HTJ25" s="662"/>
      <c r="HTK25" s="662"/>
      <c r="HTL25" s="662"/>
      <c r="HTM25" s="662"/>
      <c r="HTN25" s="662"/>
      <c r="HTO25" s="662"/>
      <c r="HTP25" s="662"/>
      <c r="HTQ25" s="662"/>
      <c r="HTR25" s="662"/>
      <c r="HTS25" s="662"/>
      <c r="HTT25" s="662"/>
      <c r="HTU25" s="662"/>
      <c r="HTV25" s="662"/>
      <c r="HTW25" s="662"/>
      <c r="HTX25" s="662"/>
      <c r="HTY25" s="662"/>
      <c r="HTZ25" s="662"/>
      <c r="HUA25" s="662"/>
      <c r="HUB25" s="662"/>
      <c r="HUC25" s="662"/>
      <c r="HUD25" s="662"/>
      <c r="HUE25" s="662"/>
      <c r="HUF25" s="662"/>
      <c r="HUG25" s="662"/>
      <c r="HUH25" s="662"/>
      <c r="HUI25" s="662"/>
      <c r="HUJ25" s="662"/>
      <c r="HUK25" s="662"/>
      <c r="HUL25" s="662"/>
      <c r="HUM25" s="662"/>
      <c r="HUN25" s="662"/>
      <c r="HUO25" s="662"/>
      <c r="HUP25" s="662"/>
      <c r="HUQ25" s="662"/>
      <c r="HUR25" s="662"/>
      <c r="HUS25" s="662"/>
      <c r="HUT25" s="662"/>
      <c r="HUU25" s="662"/>
      <c r="HUV25" s="662"/>
      <c r="HUW25" s="662"/>
      <c r="HUX25" s="662"/>
      <c r="HUY25" s="662"/>
      <c r="HUZ25" s="662"/>
      <c r="HVA25" s="662"/>
      <c r="HVB25" s="662"/>
      <c r="HVC25" s="662"/>
      <c r="HVD25" s="662"/>
      <c r="HVE25" s="662"/>
      <c r="HVF25" s="662"/>
      <c r="HVG25" s="662"/>
      <c r="HVH25" s="662"/>
      <c r="HVI25" s="662"/>
      <c r="HVJ25" s="662"/>
      <c r="HVK25" s="662"/>
      <c r="HVL25" s="662"/>
      <c r="HVM25" s="662"/>
      <c r="HVN25" s="662"/>
      <c r="HVO25" s="662"/>
      <c r="HVP25" s="662"/>
      <c r="HVQ25" s="662"/>
      <c r="HVR25" s="662"/>
      <c r="HVS25" s="662"/>
      <c r="HVT25" s="662"/>
      <c r="HVU25" s="662"/>
      <c r="HVV25" s="662"/>
      <c r="HVW25" s="662"/>
      <c r="HVX25" s="662"/>
      <c r="HVY25" s="662"/>
      <c r="HVZ25" s="662"/>
      <c r="HWA25" s="662"/>
      <c r="HWB25" s="662"/>
      <c r="HWC25" s="662"/>
      <c r="HWD25" s="662"/>
      <c r="HWE25" s="662"/>
      <c r="HWF25" s="662"/>
      <c r="HWG25" s="662"/>
      <c r="HWH25" s="662"/>
      <c r="HWI25" s="662"/>
      <c r="HWJ25" s="662"/>
      <c r="HWK25" s="662"/>
      <c r="HWL25" s="662"/>
      <c r="HWM25" s="662"/>
      <c r="HWN25" s="662"/>
      <c r="HWO25" s="662"/>
      <c r="HWP25" s="662"/>
      <c r="HWQ25" s="662"/>
      <c r="HWR25" s="662"/>
      <c r="HWS25" s="662"/>
      <c r="HWT25" s="662"/>
      <c r="HWU25" s="662"/>
      <c r="HWV25" s="662"/>
      <c r="HWW25" s="662"/>
      <c r="HWX25" s="662"/>
      <c r="HWY25" s="662"/>
      <c r="HWZ25" s="662"/>
      <c r="HXA25" s="662"/>
      <c r="HXB25" s="662"/>
      <c r="HXC25" s="662"/>
      <c r="HXD25" s="662"/>
      <c r="HXE25" s="662"/>
      <c r="HXF25" s="662"/>
      <c r="HXG25" s="662"/>
      <c r="HXH25" s="662"/>
      <c r="HXI25" s="662"/>
      <c r="HXJ25" s="662"/>
      <c r="HXK25" s="662"/>
      <c r="HXL25" s="662"/>
      <c r="HXM25" s="662"/>
      <c r="HXN25" s="662"/>
      <c r="HXO25" s="662"/>
      <c r="HXP25" s="662"/>
      <c r="HXQ25" s="662"/>
      <c r="HXR25" s="662"/>
      <c r="HXS25" s="662"/>
      <c r="HXT25" s="662"/>
      <c r="HXU25" s="662"/>
      <c r="HXV25" s="662"/>
      <c r="HXW25" s="662"/>
      <c r="HXX25" s="662"/>
      <c r="HXY25" s="662"/>
      <c r="HXZ25" s="662"/>
      <c r="HYA25" s="662"/>
      <c r="HYB25" s="662"/>
      <c r="HYC25" s="662"/>
      <c r="HYD25" s="662"/>
      <c r="HYE25" s="662"/>
      <c r="HYF25" s="662"/>
      <c r="HYG25" s="662"/>
      <c r="HYH25" s="662"/>
      <c r="HYI25" s="662"/>
      <c r="HYJ25" s="662"/>
      <c r="HYK25" s="662"/>
      <c r="HYL25" s="662"/>
      <c r="HYM25" s="662"/>
      <c r="HYN25" s="662"/>
      <c r="HYO25" s="662"/>
      <c r="HYP25" s="662"/>
      <c r="HYQ25" s="662"/>
      <c r="HYR25" s="662"/>
      <c r="HYS25" s="662"/>
      <c r="HYT25" s="662"/>
      <c r="HYU25" s="662"/>
      <c r="HYV25" s="662"/>
      <c r="HYW25" s="662"/>
      <c r="HYX25" s="662"/>
      <c r="HYY25" s="662"/>
      <c r="HYZ25" s="662"/>
      <c r="HZA25" s="662"/>
      <c r="HZB25" s="662"/>
      <c r="HZC25" s="662"/>
      <c r="HZD25" s="662"/>
      <c r="HZE25" s="662"/>
      <c r="HZF25" s="662"/>
      <c r="HZG25" s="662"/>
      <c r="HZH25" s="662"/>
      <c r="HZI25" s="662"/>
      <c r="HZJ25" s="662"/>
      <c r="HZK25" s="662"/>
      <c r="HZL25" s="662"/>
      <c r="HZM25" s="662"/>
      <c r="HZN25" s="662"/>
      <c r="HZO25" s="662"/>
      <c r="HZP25" s="662"/>
      <c r="HZQ25" s="662"/>
      <c r="HZR25" s="662"/>
      <c r="HZS25" s="662"/>
      <c r="HZT25" s="662"/>
      <c r="HZU25" s="662"/>
      <c r="HZV25" s="662"/>
      <c r="HZW25" s="662"/>
      <c r="HZX25" s="662"/>
      <c r="HZY25" s="662"/>
      <c r="HZZ25" s="662"/>
      <c r="IAA25" s="662"/>
      <c r="IAB25" s="662"/>
      <c r="IAC25" s="662"/>
      <c r="IAD25" s="662"/>
      <c r="IAE25" s="662"/>
      <c r="IAF25" s="662"/>
      <c r="IAG25" s="662"/>
      <c r="IAH25" s="662"/>
      <c r="IAI25" s="662"/>
      <c r="IAJ25" s="662"/>
      <c r="IAK25" s="662"/>
      <c r="IAL25" s="662"/>
      <c r="IAM25" s="662"/>
      <c r="IAN25" s="662"/>
      <c r="IAO25" s="662"/>
      <c r="IAP25" s="662"/>
      <c r="IAQ25" s="662"/>
      <c r="IAR25" s="662"/>
      <c r="IAS25" s="662"/>
      <c r="IAT25" s="662"/>
      <c r="IAU25" s="662"/>
      <c r="IAV25" s="662"/>
      <c r="IAW25" s="662"/>
      <c r="IAX25" s="662"/>
      <c r="IAY25" s="662"/>
      <c r="IAZ25" s="662"/>
      <c r="IBA25" s="662"/>
      <c r="IBB25" s="662"/>
      <c r="IBC25" s="662"/>
      <c r="IBD25" s="662"/>
      <c r="IBE25" s="662"/>
      <c r="IBF25" s="662"/>
      <c r="IBG25" s="662"/>
      <c r="IBH25" s="662"/>
      <c r="IBI25" s="662"/>
      <c r="IBJ25" s="662"/>
      <c r="IBK25" s="662"/>
      <c r="IBL25" s="662"/>
      <c r="IBM25" s="662"/>
      <c r="IBN25" s="662"/>
      <c r="IBO25" s="662"/>
      <c r="IBP25" s="662"/>
      <c r="IBQ25" s="662"/>
      <c r="IBR25" s="662"/>
      <c r="IBS25" s="662"/>
      <c r="IBT25" s="662"/>
      <c r="IBU25" s="662"/>
      <c r="IBV25" s="662"/>
      <c r="IBW25" s="662"/>
      <c r="IBX25" s="662"/>
      <c r="IBY25" s="662"/>
      <c r="IBZ25" s="662"/>
      <c r="ICA25" s="662"/>
      <c r="ICB25" s="662"/>
      <c r="ICC25" s="662"/>
      <c r="ICD25" s="662"/>
      <c r="ICE25" s="662"/>
      <c r="ICF25" s="662"/>
      <c r="ICG25" s="662"/>
      <c r="ICH25" s="662"/>
      <c r="ICI25" s="662"/>
      <c r="ICJ25" s="662"/>
      <c r="ICK25" s="662"/>
      <c r="ICL25" s="662"/>
      <c r="ICM25" s="662"/>
      <c r="ICN25" s="662"/>
      <c r="ICO25" s="662"/>
      <c r="ICP25" s="662"/>
      <c r="ICQ25" s="662"/>
      <c r="ICR25" s="662"/>
      <c r="ICS25" s="662"/>
      <c r="ICT25" s="662"/>
      <c r="ICU25" s="662"/>
      <c r="ICV25" s="662"/>
      <c r="ICW25" s="662"/>
      <c r="ICX25" s="662"/>
      <c r="ICY25" s="662"/>
      <c r="ICZ25" s="662"/>
      <c r="IDA25" s="662"/>
      <c r="IDB25" s="662"/>
      <c r="IDC25" s="662"/>
      <c r="IDD25" s="662"/>
      <c r="IDE25" s="662"/>
      <c r="IDF25" s="662"/>
      <c r="IDG25" s="662"/>
      <c r="IDH25" s="662"/>
      <c r="IDI25" s="662"/>
      <c r="IDJ25" s="662"/>
      <c r="IDK25" s="662"/>
      <c r="IDL25" s="662"/>
      <c r="IDM25" s="662"/>
      <c r="IDN25" s="662"/>
      <c r="IDO25" s="662"/>
      <c r="IDP25" s="662"/>
      <c r="IDQ25" s="662"/>
      <c r="IDR25" s="662"/>
      <c r="IDS25" s="662"/>
      <c r="IDT25" s="662"/>
      <c r="IDU25" s="662"/>
      <c r="IDV25" s="662"/>
      <c r="IDW25" s="662"/>
      <c r="IDX25" s="662"/>
      <c r="IDY25" s="662"/>
      <c r="IDZ25" s="662"/>
      <c r="IEA25" s="662"/>
      <c r="IEB25" s="662"/>
      <c r="IEC25" s="662"/>
      <c r="IED25" s="662"/>
      <c r="IEE25" s="662"/>
      <c r="IEF25" s="662"/>
      <c r="IEG25" s="662"/>
      <c r="IEH25" s="662"/>
      <c r="IEI25" s="662"/>
      <c r="IEJ25" s="662"/>
      <c r="IEK25" s="662"/>
      <c r="IEL25" s="662"/>
      <c r="IEM25" s="662"/>
      <c r="IEN25" s="662"/>
      <c r="IEO25" s="662"/>
      <c r="IEP25" s="662"/>
      <c r="IEQ25" s="662"/>
      <c r="IER25" s="662"/>
      <c r="IES25" s="662"/>
      <c r="IET25" s="662"/>
      <c r="IEU25" s="662"/>
      <c r="IEV25" s="662"/>
      <c r="IEW25" s="662"/>
      <c r="IEX25" s="662"/>
      <c r="IEY25" s="662"/>
      <c r="IEZ25" s="662"/>
      <c r="IFA25" s="662"/>
      <c r="IFB25" s="662"/>
      <c r="IFC25" s="662"/>
      <c r="IFD25" s="662"/>
      <c r="IFE25" s="662"/>
      <c r="IFF25" s="662"/>
      <c r="IFG25" s="662"/>
      <c r="IFH25" s="662"/>
      <c r="IFI25" s="662"/>
      <c r="IFJ25" s="662"/>
      <c r="IFK25" s="662"/>
      <c r="IFL25" s="662"/>
      <c r="IFM25" s="662"/>
      <c r="IFN25" s="662"/>
      <c r="IFO25" s="662"/>
      <c r="IFP25" s="662"/>
      <c r="IFQ25" s="662"/>
      <c r="IFR25" s="662"/>
      <c r="IFS25" s="662"/>
      <c r="IFT25" s="662"/>
      <c r="IFU25" s="662"/>
      <c r="IFV25" s="662"/>
      <c r="IFW25" s="662"/>
      <c r="IFX25" s="662"/>
      <c r="IFY25" s="662"/>
      <c r="IFZ25" s="662"/>
      <c r="IGA25" s="662"/>
      <c r="IGB25" s="662"/>
      <c r="IGC25" s="662"/>
      <c r="IGD25" s="662"/>
      <c r="IGE25" s="662"/>
      <c r="IGF25" s="662"/>
      <c r="IGG25" s="662"/>
      <c r="IGH25" s="662"/>
      <c r="IGI25" s="662"/>
      <c r="IGJ25" s="662"/>
      <c r="IGK25" s="662"/>
      <c r="IGL25" s="662"/>
      <c r="IGM25" s="662"/>
      <c r="IGN25" s="662"/>
      <c r="IGO25" s="662"/>
      <c r="IGP25" s="662"/>
      <c r="IGQ25" s="662"/>
      <c r="IGR25" s="662"/>
      <c r="IGS25" s="662"/>
      <c r="IGT25" s="662"/>
      <c r="IGU25" s="662"/>
      <c r="IGV25" s="662"/>
      <c r="IGW25" s="662"/>
      <c r="IGX25" s="662"/>
      <c r="IGY25" s="662"/>
      <c r="IGZ25" s="662"/>
      <c r="IHA25" s="662"/>
      <c r="IHB25" s="662"/>
      <c r="IHC25" s="662"/>
      <c r="IHD25" s="662"/>
      <c r="IHE25" s="662"/>
      <c r="IHF25" s="662"/>
      <c r="IHG25" s="662"/>
      <c r="IHH25" s="662"/>
      <c r="IHI25" s="662"/>
      <c r="IHJ25" s="662"/>
      <c r="IHK25" s="662"/>
      <c r="IHL25" s="662"/>
      <c r="IHM25" s="662"/>
      <c r="IHN25" s="662"/>
      <c r="IHO25" s="662"/>
      <c r="IHP25" s="662"/>
      <c r="IHQ25" s="662"/>
      <c r="IHR25" s="662"/>
      <c r="IHS25" s="662"/>
      <c r="IHT25" s="662"/>
      <c r="IHU25" s="662"/>
      <c r="IHV25" s="662"/>
      <c r="IHW25" s="662"/>
      <c r="IHX25" s="662"/>
      <c r="IHY25" s="662"/>
      <c r="IHZ25" s="662"/>
      <c r="IIA25" s="662"/>
      <c r="IIB25" s="662"/>
      <c r="IIC25" s="662"/>
      <c r="IID25" s="662"/>
      <c r="IIE25" s="662"/>
      <c r="IIF25" s="662"/>
      <c r="IIG25" s="662"/>
      <c r="IIH25" s="662"/>
      <c r="III25" s="662"/>
      <c r="IIJ25" s="662"/>
      <c r="IIK25" s="662"/>
      <c r="IIL25" s="662"/>
      <c r="IIM25" s="662"/>
      <c r="IIN25" s="662"/>
      <c r="IIO25" s="662"/>
      <c r="IIP25" s="662"/>
      <c r="IIQ25" s="662"/>
      <c r="IIR25" s="662"/>
      <c r="IIS25" s="662"/>
      <c r="IIT25" s="662"/>
      <c r="IIU25" s="662"/>
      <c r="IIV25" s="662"/>
      <c r="IIW25" s="662"/>
      <c r="IIX25" s="662"/>
      <c r="IIY25" s="662"/>
      <c r="IIZ25" s="662"/>
      <c r="IJA25" s="662"/>
      <c r="IJB25" s="662"/>
      <c r="IJC25" s="662"/>
      <c r="IJD25" s="662"/>
      <c r="IJE25" s="662"/>
      <c r="IJF25" s="662"/>
      <c r="IJG25" s="662"/>
      <c r="IJH25" s="662"/>
      <c r="IJI25" s="662"/>
      <c r="IJJ25" s="662"/>
      <c r="IJK25" s="662"/>
      <c r="IJL25" s="662"/>
      <c r="IJM25" s="662"/>
      <c r="IJN25" s="662"/>
      <c r="IJO25" s="662"/>
      <c r="IJP25" s="662"/>
      <c r="IJQ25" s="662"/>
      <c r="IJR25" s="662"/>
      <c r="IJS25" s="662"/>
      <c r="IJT25" s="662"/>
      <c r="IJU25" s="662"/>
      <c r="IJV25" s="662"/>
      <c r="IJW25" s="662"/>
      <c r="IJX25" s="662"/>
      <c r="IJY25" s="662"/>
      <c r="IJZ25" s="662"/>
      <c r="IKA25" s="662"/>
      <c r="IKB25" s="662"/>
      <c r="IKC25" s="662"/>
      <c r="IKD25" s="662"/>
      <c r="IKE25" s="662"/>
      <c r="IKF25" s="662"/>
      <c r="IKG25" s="662"/>
      <c r="IKH25" s="662"/>
      <c r="IKI25" s="662"/>
      <c r="IKJ25" s="662"/>
      <c r="IKK25" s="662"/>
      <c r="IKL25" s="662"/>
      <c r="IKM25" s="662"/>
      <c r="IKN25" s="662"/>
      <c r="IKO25" s="662"/>
      <c r="IKP25" s="662"/>
      <c r="IKQ25" s="662"/>
      <c r="IKR25" s="662"/>
      <c r="IKS25" s="662"/>
      <c r="IKT25" s="662"/>
      <c r="IKU25" s="662"/>
      <c r="IKV25" s="662"/>
      <c r="IKW25" s="662"/>
      <c r="IKX25" s="662"/>
      <c r="IKY25" s="662"/>
      <c r="IKZ25" s="662"/>
      <c r="ILA25" s="662"/>
      <c r="ILB25" s="662"/>
      <c r="ILC25" s="662"/>
      <c r="ILD25" s="662"/>
      <c r="ILE25" s="662"/>
      <c r="ILF25" s="662"/>
      <c r="ILG25" s="662"/>
      <c r="ILH25" s="662"/>
      <c r="ILI25" s="662"/>
      <c r="ILJ25" s="662"/>
      <c r="ILK25" s="662"/>
      <c r="ILL25" s="662"/>
      <c r="ILM25" s="662"/>
      <c r="ILN25" s="662"/>
      <c r="ILO25" s="662"/>
      <c r="ILP25" s="662"/>
      <c r="ILQ25" s="662"/>
      <c r="ILR25" s="662"/>
      <c r="ILS25" s="662"/>
      <c r="ILT25" s="662"/>
      <c r="ILU25" s="662"/>
      <c r="ILV25" s="662"/>
      <c r="ILW25" s="662"/>
      <c r="ILX25" s="662"/>
      <c r="ILY25" s="662"/>
      <c r="ILZ25" s="662"/>
      <c r="IMA25" s="662"/>
      <c r="IMB25" s="662"/>
      <c r="IMC25" s="662"/>
      <c r="IMD25" s="662"/>
      <c r="IME25" s="662"/>
      <c r="IMF25" s="662"/>
      <c r="IMG25" s="662"/>
      <c r="IMH25" s="662"/>
      <c r="IMI25" s="662"/>
      <c r="IMJ25" s="662"/>
      <c r="IMK25" s="662"/>
      <c r="IML25" s="662"/>
      <c r="IMM25" s="662"/>
      <c r="IMN25" s="662"/>
      <c r="IMO25" s="662"/>
      <c r="IMP25" s="662"/>
      <c r="IMQ25" s="662"/>
      <c r="IMR25" s="662"/>
      <c r="IMS25" s="662"/>
      <c r="IMT25" s="662"/>
      <c r="IMU25" s="662"/>
      <c r="IMV25" s="662"/>
      <c r="IMW25" s="662"/>
      <c r="IMX25" s="662"/>
      <c r="IMY25" s="662"/>
      <c r="IMZ25" s="662"/>
      <c r="INA25" s="662"/>
      <c r="INB25" s="662"/>
      <c r="INC25" s="662"/>
      <c r="IND25" s="662"/>
      <c r="INE25" s="662"/>
      <c r="INF25" s="662"/>
      <c r="ING25" s="662"/>
      <c r="INH25" s="662"/>
      <c r="INI25" s="662"/>
      <c r="INJ25" s="662"/>
      <c r="INK25" s="662"/>
      <c r="INL25" s="662"/>
      <c r="INM25" s="662"/>
      <c r="INN25" s="662"/>
      <c r="INO25" s="662"/>
      <c r="INP25" s="662"/>
      <c r="INQ25" s="662"/>
      <c r="INR25" s="662"/>
      <c r="INS25" s="662"/>
      <c r="INT25" s="662"/>
      <c r="INU25" s="662"/>
      <c r="INV25" s="662"/>
      <c r="INW25" s="662"/>
      <c r="INX25" s="662"/>
      <c r="INY25" s="662"/>
      <c r="INZ25" s="662"/>
      <c r="IOA25" s="662"/>
      <c r="IOB25" s="662"/>
      <c r="IOC25" s="662"/>
      <c r="IOD25" s="662"/>
      <c r="IOE25" s="662"/>
      <c r="IOF25" s="662"/>
      <c r="IOG25" s="662"/>
      <c r="IOH25" s="662"/>
      <c r="IOI25" s="662"/>
      <c r="IOJ25" s="662"/>
      <c r="IOK25" s="662"/>
      <c r="IOL25" s="662"/>
      <c r="IOM25" s="662"/>
      <c r="ION25" s="662"/>
      <c r="IOO25" s="662"/>
      <c r="IOP25" s="662"/>
      <c r="IOQ25" s="662"/>
      <c r="IOR25" s="662"/>
      <c r="IOS25" s="662"/>
      <c r="IOT25" s="662"/>
      <c r="IOU25" s="662"/>
      <c r="IOV25" s="662"/>
      <c r="IOW25" s="662"/>
      <c r="IOX25" s="662"/>
      <c r="IOY25" s="662"/>
      <c r="IOZ25" s="662"/>
      <c r="IPA25" s="662"/>
      <c r="IPB25" s="662"/>
      <c r="IPC25" s="662"/>
      <c r="IPD25" s="662"/>
      <c r="IPE25" s="662"/>
      <c r="IPF25" s="662"/>
      <c r="IPG25" s="662"/>
      <c r="IPH25" s="662"/>
      <c r="IPI25" s="662"/>
      <c r="IPJ25" s="662"/>
      <c r="IPK25" s="662"/>
      <c r="IPL25" s="662"/>
      <c r="IPM25" s="662"/>
      <c r="IPN25" s="662"/>
      <c r="IPO25" s="662"/>
      <c r="IPP25" s="662"/>
      <c r="IPQ25" s="662"/>
      <c r="IPR25" s="662"/>
      <c r="IPS25" s="662"/>
      <c r="IPT25" s="662"/>
      <c r="IPU25" s="662"/>
      <c r="IPV25" s="662"/>
      <c r="IPW25" s="662"/>
      <c r="IPX25" s="662"/>
      <c r="IPY25" s="662"/>
      <c r="IPZ25" s="662"/>
      <c r="IQA25" s="662"/>
      <c r="IQB25" s="662"/>
      <c r="IQC25" s="662"/>
      <c r="IQD25" s="662"/>
      <c r="IQE25" s="662"/>
      <c r="IQF25" s="662"/>
      <c r="IQG25" s="662"/>
      <c r="IQH25" s="662"/>
      <c r="IQI25" s="662"/>
      <c r="IQJ25" s="662"/>
      <c r="IQK25" s="662"/>
      <c r="IQL25" s="662"/>
      <c r="IQM25" s="662"/>
      <c r="IQN25" s="662"/>
      <c r="IQO25" s="662"/>
      <c r="IQP25" s="662"/>
      <c r="IQQ25" s="662"/>
      <c r="IQR25" s="662"/>
      <c r="IQS25" s="662"/>
      <c r="IQT25" s="662"/>
      <c r="IQU25" s="662"/>
      <c r="IQV25" s="662"/>
      <c r="IQW25" s="662"/>
      <c r="IQX25" s="662"/>
      <c r="IQY25" s="662"/>
      <c r="IQZ25" s="662"/>
      <c r="IRA25" s="662"/>
      <c r="IRB25" s="662"/>
      <c r="IRC25" s="662"/>
      <c r="IRD25" s="662"/>
      <c r="IRE25" s="662"/>
      <c r="IRF25" s="662"/>
      <c r="IRG25" s="662"/>
      <c r="IRH25" s="662"/>
      <c r="IRI25" s="662"/>
      <c r="IRJ25" s="662"/>
      <c r="IRK25" s="662"/>
      <c r="IRL25" s="662"/>
      <c r="IRM25" s="662"/>
      <c r="IRN25" s="662"/>
      <c r="IRO25" s="662"/>
      <c r="IRP25" s="662"/>
      <c r="IRQ25" s="662"/>
      <c r="IRR25" s="662"/>
      <c r="IRS25" s="662"/>
      <c r="IRT25" s="662"/>
      <c r="IRU25" s="662"/>
      <c r="IRV25" s="662"/>
      <c r="IRW25" s="662"/>
      <c r="IRX25" s="662"/>
      <c r="IRY25" s="662"/>
      <c r="IRZ25" s="662"/>
      <c r="ISA25" s="662"/>
      <c r="ISB25" s="662"/>
      <c r="ISC25" s="662"/>
      <c r="ISD25" s="662"/>
      <c r="ISE25" s="662"/>
      <c r="ISF25" s="662"/>
      <c r="ISG25" s="662"/>
      <c r="ISH25" s="662"/>
      <c r="ISI25" s="662"/>
      <c r="ISJ25" s="662"/>
      <c r="ISK25" s="662"/>
      <c r="ISL25" s="662"/>
      <c r="ISM25" s="662"/>
      <c r="ISN25" s="662"/>
      <c r="ISO25" s="662"/>
      <c r="ISP25" s="662"/>
      <c r="ISQ25" s="662"/>
      <c r="ISR25" s="662"/>
      <c r="ISS25" s="662"/>
      <c r="IST25" s="662"/>
      <c r="ISU25" s="662"/>
      <c r="ISV25" s="662"/>
      <c r="ISW25" s="662"/>
      <c r="ISX25" s="662"/>
      <c r="ISY25" s="662"/>
      <c r="ISZ25" s="662"/>
      <c r="ITA25" s="662"/>
      <c r="ITB25" s="662"/>
      <c r="ITC25" s="662"/>
      <c r="ITD25" s="662"/>
      <c r="ITE25" s="662"/>
      <c r="ITF25" s="662"/>
      <c r="ITG25" s="662"/>
      <c r="ITH25" s="662"/>
      <c r="ITI25" s="662"/>
      <c r="ITJ25" s="662"/>
      <c r="ITK25" s="662"/>
      <c r="ITL25" s="662"/>
      <c r="ITM25" s="662"/>
      <c r="ITN25" s="662"/>
      <c r="ITO25" s="662"/>
      <c r="ITP25" s="662"/>
      <c r="ITQ25" s="662"/>
      <c r="ITR25" s="662"/>
      <c r="ITS25" s="662"/>
      <c r="ITT25" s="662"/>
      <c r="ITU25" s="662"/>
      <c r="ITV25" s="662"/>
      <c r="ITW25" s="662"/>
      <c r="ITX25" s="662"/>
      <c r="ITY25" s="662"/>
      <c r="ITZ25" s="662"/>
      <c r="IUA25" s="662"/>
      <c r="IUB25" s="662"/>
      <c r="IUC25" s="662"/>
      <c r="IUD25" s="662"/>
      <c r="IUE25" s="662"/>
      <c r="IUF25" s="662"/>
      <c r="IUG25" s="662"/>
      <c r="IUH25" s="662"/>
      <c r="IUI25" s="662"/>
      <c r="IUJ25" s="662"/>
      <c r="IUK25" s="662"/>
      <c r="IUL25" s="662"/>
      <c r="IUM25" s="662"/>
      <c r="IUN25" s="662"/>
      <c r="IUO25" s="662"/>
      <c r="IUP25" s="662"/>
      <c r="IUQ25" s="662"/>
      <c r="IUR25" s="662"/>
      <c r="IUS25" s="662"/>
      <c r="IUT25" s="662"/>
      <c r="IUU25" s="662"/>
      <c r="IUV25" s="662"/>
      <c r="IUW25" s="662"/>
      <c r="IUX25" s="662"/>
      <c r="IUY25" s="662"/>
      <c r="IUZ25" s="662"/>
      <c r="IVA25" s="662"/>
      <c r="IVB25" s="662"/>
      <c r="IVC25" s="662"/>
      <c r="IVD25" s="662"/>
      <c r="IVE25" s="662"/>
      <c r="IVF25" s="662"/>
      <c r="IVG25" s="662"/>
      <c r="IVH25" s="662"/>
      <c r="IVI25" s="662"/>
      <c r="IVJ25" s="662"/>
      <c r="IVK25" s="662"/>
      <c r="IVL25" s="662"/>
      <c r="IVM25" s="662"/>
      <c r="IVN25" s="662"/>
      <c r="IVO25" s="662"/>
      <c r="IVP25" s="662"/>
      <c r="IVQ25" s="662"/>
      <c r="IVR25" s="662"/>
      <c r="IVS25" s="662"/>
      <c r="IVT25" s="662"/>
      <c r="IVU25" s="662"/>
      <c r="IVV25" s="662"/>
      <c r="IVW25" s="662"/>
      <c r="IVX25" s="662"/>
      <c r="IVY25" s="662"/>
      <c r="IVZ25" s="662"/>
      <c r="IWA25" s="662"/>
      <c r="IWB25" s="662"/>
      <c r="IWC25" s="662"/>
      <c r="IWD25" s="662"/>
      <c r="IWE25" s="662"/>
      <c r="IWF25" s="662"/>
      <c r="IWG25" s="662"/>
      <c r="IWH25" s="662"/>
      <c r="IWI25" s="662"/>
      <c r="IWJ25" s="662"/>
      <c r="IWK25" s="662"/>
      <c r="IWL25" s="662"/>
      <c r="IWM25" s="662"/>
      <c r="IWN25" s="662"/>
      <c r="IWO25" s="662"/>
      <c r="IWP25" s="662"/>
      <c r="IWQ25" s="662"/>
      <c r="IWR25" s="662"/>
      <c r="IWS25" s="662"/>
      <c r="IWT25" s="662"/>
      <c r="IWU25" s="662"/>
      <c r="IWV25" s="662"/>
      <c r="IWW25" s="662"/>
      <c r="IWX25" s="662"/>
      <c r="IWY25" s="662"/>
      <c r="IWZ25" s="662"/>
      <c r="IXA25" s="662"/>
      <c r="IXB25" s="662"/>
      <c r="IXC25" s="662"/>
      <c r="IXD25" s="662"/>
      <c r="IXE25" s="662"/>
      <c r="IXF25" s="662"/>
      <c r="IXG25" s="662"/>
      <c r="IXH25" s="662"/>
      <c r="IXI25" s="662"/>
      <c r="IXJ25" s="662"/>
      <c r="IXK25" s="662"/>
      <c r="IXL25" s="662"/>
      <c r="IXM25" s="662"/>
      <c r="IXN25" s="662"/>
      <c r="IXO25" s="662"/>
      <c r="IXP25" s="662"/>
      <c r="IXQ25" s="662"/>
      <c r="IXR25" s="662"/>
      <c r="IXS25" s="662"/>
      <c r="IXT25" s="662"/>
      <c r="IXU25" s="662"/>
      <c r="IXV25" s="662"/>
      <c r="IXW25" s="662"/>
      <c r="IXX25" s="662"/>
      <c r="IXY25" s="662"/>
      <c r="IXZ25" s="662"/>
      <c r="IYA25" s="662"/>
      <c r="IYB25" s="662"/>
      <c r="IYC25" s="662"/>
      <c r="IYD25" s="662"/>
      <c r="IYE25" s="662"/>
      <c r="IYF25" s="662"/>
      <c r="IYG25" s="662"/>
      <c r="IYH25" s="662"/>
      <c r="IYI25" s="662"/>
      <c r="IYJ25" s="662"/>
      <c r="IYK25" s="662"/>
      <c r="IYL25" s="662"/>
      <c r="IYM25" s="662"/>
      <c r="IYN25" s="662"/>
      <c r="IYO25" s="662"/>
      <c r="IYP25" s="662"/>
      <c r="IYQ25" s="662"/>
      <c r="IYR25" s="662"/>
      <c r="IYS25" s="662"/>
      <c r="IYT25" s="662"/>
      <c r="IYU25" s="662"/>
      <c r="IYV25" s="662"/>
      <c r="IYW25" s="662"/>
      <c r="IYX25" s="662"/>
      <c r="IYY25" s="662"/>
      <c r="IYZ25" s="662"/>
      <c r="IZA25" s="662"/>
      <c r="IZB25" s="662"/>
      <c r="IZC25" s="662"/>
      <c r="IZD25" s="662"/>
      <c r="IZE25" s="662"/>
      <c r="IZF25" s="662"/>
      <c r="IZG25" s="662"/>
      <c r="IZH25" s="662"/>
      <c r="IZI25" s="662"/>
      <c r="IZJ25" s="662"/>
      <c r="IZK25" s="662"/>
      <c r="IZL25" s="662"/>
      <c r="IZM25" s="662"/>
      <c r="IZN25" s="662"/>
      <c r="IZO25" s="662"/>
      <c r="IZP25" s="662"/>
      <c r="IZQ25" s="662"/>
      <c r="IZR25" s="662"/>
      <c r="IZS25" s="662"/>
      <c r="IZT25" s="662"/>
      <c r="IZU25" s="662"/>
      <c r="IZV25" s="662"/>
      <c r="IZW25" s="662"/>
      <c r="IZX25" s="662"/>
      <c r="IZY25" s="662"/>
      <c r="IZZ25" s="662"/>
      <c r="JAA25" s="662"/>
      <c r="JAB25" s="662"/>
      <c r="JAC25" s="662"/>
      <c r="JAD25" s="662"/>
      <c r="JAE25" s="662"/>
      <c r="JAF25" s="662"/>
      <c r="JAG25" s="662"/>
      <c r="JAH25" s="662"/>
      <c r="JAI25" s="662"/>
      <c r="JAJ25" s="662"/>
      <c r="JAK25" s="662"/>
      <c r="JAL25" s="662"/>
      <c r="JAM25" s="662"/>
      <c r="JAN25" s="662"/>
      <c r="JAO25" s="662"/>
      <c r="JAP25" s="662"/>
      <c r="JAQ25" s="662"/>
      <c r="JAR25" s="662"/>
      <c r="JAS25" s="662"/>
      <c r="JAT25" s="662"/>
      <c r="JAU25" s="662"/>
      <c r="JAV25" s="662"/>
      <c r="JAW25" s="662"/>
      <c r="JAX25" s="662"/>
      <c r="JAY25" s="662"/>
      <c r="JAZ25" s="662"/>
      <c r="JBA25" s="662"/>
      <c r="JBB25" s="662"/>
      <c r="JBC25" s="662"/>
      <c r="JBD25" s="662"/>
      <c r="JBE25" s="662"/>
      <c r="JBF25" s="662"/>
      <c r="JBG25" s="662"/>
      <c r="JBH25" s="662"/>
      <c r="JBI25" s="662"/>
      <c r="JBJ25" s="662"/>
      <c r="JBK25" s="662"/>
      <c r="JBL25" s="662"/>
      <c r="JBM25" s="662"/>
      <c r="JBN25" s="662"/>
      <c r="JBO25" s="662"/>
      <c r="JBP25" s="662"/>
      <c r="JBQ25" s="662"/>
      <c r="JBR25" s="662"/>
      <c r="JBS25" s="662"/>
      <c r="JBT25" s="662"/>
      <c r="JBU25" s="662"/>
      <c r="JBV25" s="662"/>
      <c r="JBW25" s="662"/>
      <c r="JBX25" s="662"/>
      <c r="JBY25" s="662"/>
      <c r="JBZ25" s="662"/>
      <c r="JCA25" s="662"/>
      <c r="JCB25" s="662"/>
      <c r="JCC25" s="662"/>
      <c r="JCD25" s="662"/>
      <c r="JCE25" s="662"/>
      <c r="JCF25" s="662"/>
      <c r="JCG25" s="662"/>
      <c r="JCH25" s="662"/>
      <c r="JCI25" s="662"/>
      <c r="JCJ25" s="662"/>
      <c r="JCK25" s="662"/>
      <c r="JCL25" s="662"/>
      <c r="JCM25" s="662"/>
      <c r="JCN25" s="662"/>
      <c r="JCO25" s="662"/>
      <c r="JCP25" s="662"/>
      <c r="JCQ25" s="662"/>
      <c r="JCR25" s="662"/>
      <c r="JCS25" s="662"/>
      <c r="JCT25" s="662"/>
      <c r="JCU25" s="662"/>
      <c r="JCV25" s="662"/>
      <c r="JCW25" s="662"/>
      <c r="JCX25" s="662"/>
      <c r="JCY25" s="662"/>
      <c r="JCZ25" s="662"/>
      <c r="JDA25" s="662"/>
      <c r="JDB25" s="662"/>
      <c r="JDC25" s="662"/>
      <c r="JDD25" s="662"/>
      <c r="JDE25" s="662"/>
      <c r="JDF25" s="662"/>
      <c r="JDG25" s="662"/>
      <c r="JDH25" s="662"/>
      <c r="JDI25" s="662"/>
      <c r="JDJ25" s="662"/>
      <c r="JDK25" s="662"/>
      <c r="JDL25" s="662"/>
      <c r="JDM25" s="662"/>
      <c r="JDN25" s="662"/>
      <c r="JDO25" s="662"/>
      <c r="JDP25" s="662"/>
      <c r="JDQ25" s="662"/>
      <c r="JDR25" s="662"/>
      <c r="JDS25" s="662"/>
      <c r="JDT25" s="662"/>
      <c r="JDU25" s="662"/>
      <c r="JDV25" s="662"/>
      <c r="JDW25" s="662"/>
      <c r="JDX25" s="662"/>
      <c r="JDY25" s="662"/>
      <c r="JDZ25" s="662"/>
      <c r="JEA25" s="662"/>
      <c r="JEB25" s="662"/>
      <c r="JEC25" s="662"/>
      <c r="JED25" s="662"/>
      <c r="JEE25" s="662"/>
      <c r="JEF25" s="662"/>
      <c r="JEG25" s="662"/>
      <c r="JEH25" s="662"/>
      <c r="JEI25" s="662"/>
      <c r="JEJ25" s="662"/>
      <c r="JEK25" s="662"/>
      <c r="JEL25" s="662"/>
      <c r="JEM25" s="662"/>
      <c r="JEN25" s="662"/>
      <c r="JEO25" s="662"/>
      <c r="JEP25" s="662"/>
      <c r="JEQ25" s="662"/>
      <c r="JER25" s="662"/>
      <c r="JES25" s="662"/>
      <c r="JET25" s="662"/>
      <c r="JEU25" s="662"/>
      <c r="JEV25" s="662"/>
      <c r="JEW25" s="662"/>
      <c r="JEX25" s="662"/>
      <c r="JEY25" s="662"/>
      <c r="JEZ25" s="662"/>
      <c r="JFA25" s="662"/>
      <c r="JFB25" s="662"/>
      <c r="JFC25" s="662"/>
      <c r="JFD25" s="662"/>
      <c r="JFE25" s="662"/>
      <c r="JFF25" s="662"/>
      <c r="JFG25" s="662"/>
      <c r="JFH25" s="662"/>
      <c r="JFI25" s="662"/>
      <c r="JFJ25" s="662"/>
      <c r="JFK25" s="662"/>
      <c r="JFL25" s="662"/>
      <c r="JFM25" s="662"/>
      <c r="JFN25" s="662"/>
      <c r="JFO25" s="662"/>
      <c r="JFP25" s="662"/>
      <c r="JFQ25" s="662"/>
      <c r="JFR25" s="662"/>
      <c r="JFS25" s="662"/>
      <c r="JFT25" s="662"/>
      <c r="JFU25" s="662"/>
      <c r="JFV25" s="662"/>
      <c r="JFW25" s="662"/>
      <c r="JFX25" s="662"/>
      <c r="JFY25" s="662"/>
      <c r="JFZ25" s="662"/>
      <c r="JGA25" s="662"/>
      <c r="JGB25" s="662"/>
      <c r="JGC25" s="662"/>
      <c r="JGD25" s="662"/>
      <c r="JGE25" s="662"/>
      <c r="JGF25" s="662"/>
      <c r="JGG25" s="662"/>
      <c r="JGH25" s="662"/>
      <c r="JGI25" s="662"/>
      <c r="JGJ25" s="662"/>
      <c r="JGK25" s="662"/>
      <c r="JGL25" s="662"/>
      <c r="JGM25" s="662"/>
      <c r="JGN25" s="662"/>
      <c r="JGO25" s="662"/>
      <c r="JGP25" s="662"/>
      <c r="JGQ25" s="662"/>
      <c r="JGR25" s="662"/>
      <c r="JGS25" s="662"/>
      <c r="JGT25" s="662"/>
      <c r="JGU25" s="662"/>
      <c r="JGV25" s="662"/>
      <c r="JGW25" s="662"/>
      <c r="JGX25" s="662"/>
      <c r="JGY25" s="662"/>
      <c r="JGZ25" s="662"/>
      <c r="JHA25" s="662"/>
      <c r="JHB25" s="662"/>
      <c r="JHC25" s="662"/>
      <c r="JHD25" s="662"/>
      <c r="JHE25" s="662"/>
      <c r="JHF25" s="662"/>
      <c r="JHG25" s="662"/>
      <c r="JHH25" s="662"/>
      <c r="JHI25" s="662"/>
      <c r="JHJ25" s="662"/>
      <c r="JHK25" s="662"/>
      <c r="JHL25" s="662"/>
      <c r="JHM25" s="662"/>
      <c r="JHN25" s="662"/>
      <c r="JHO25" s="662"/>
      <c r="JHP25" s="662"/>
      <c r="JHQ25" s="662"/>
      <c r="JHR25" s="662"/>
      <c r="JHS25" s="662"/>
      <c r="JHT25" s="662"/>
      <c r="JHU25" s="662"/>
      <c r="JHV25" s="662"/>
      <c r="JHW25" s="662"/>
      <c r="JHX25" s="662"/>
      <c r="JHY25" s="662"/>
      <c r="JHZ25" s="662"/>
      <c r="JIA25" s="662"/>
      <c r="JIB25" s="662"/>
      <c r="JIC25" s="662"/>
      <c r="JID25" s="662"/>
      <c r="JIE25" s="662"/>
      <c r="JIF25" s="662"/>
      <c r="JIG25" s="662"/>
      <c r="JIH25" s="662"/>
      <c r="JII25" s="662"/>
      <c r="JIJ25" s="662"/>
      <c r="JIK25" s="662"/>
      <c r="JIL25" s="662"/>
      <c r="JIM25" s="662"/>
      <c r="JIN25" s="662"/>
      <c r="JIO25" s="662"/>
      <c r="JIP25" s="662"/>
      <c r="JIQ25" s="662"/>
      <c r="JIR25" s="662"/>
      <c r="JIS25" s="662"/>
      <c r="JIT25" s="662"/>
      <c r="JIU25" s="662"/>
      <c r="JIV25" s="662"/>
      <c r="JIW25" s="662"/>
      <c r="JIX25" s="662"/>
      <c r="JIY25" s="662"/>
      <c r="JIZ25" s="662"/>
      <c r="JJA25" s="662"/>
      <c r="JJB25" s="662"/>
      <c r="JJC25" s="662"/>
      <c r="JJD25" s="662"/>
      <c r="JJE25" s="662"/>
      <c r="JJF25" s="662"/>
      <c r="JJG25" s="662"/>
      <c r="JJH25" s="662"/>
      <c r="JJI25" s="662"/>
      <c r="JJJ25" s="662"/>
      <c r="JJK25" s="662"/>
      <c r="JJL25" s="662"/>
      <c r="JJM25" s="662"/>
      <c r="JJN25" s="662"/>
      <c r="JJO25" s="662"/>
      <c r="JJP25" s="662"/>
      <c r="JJQ25" s="662"/>
      <c r="JJR25" s="662"/>
      <c r="JJS25" s="662"/>
      <c r="JJT25" s="662"/>
      <c r="JJU25" s="662"/>
      <c r="JJV25" s="662"/>
      <c r="JJW25" s="662"/>
      <c r="JJX25" s="662"/>
      <c r="JJY25" s="662"/>
      <c r="JJZ25" s="662"/>
      <c r="JKA25" s="662"/>
      <c r="JKB25" s="662"/>
      <c r="JKC25" s="662"/>
      <c r="JKD25" s="662"/>
      <c r="JKE25" s="662"/>
      <c r="JKF25" s="662"/>
      <c r="JKG25" s="662"/>
      <c r="JKH25" s="662"/>
      <c r="JKI25" s="662"/>
      <c r="JKJ25" s="662"/>
      <c r="JKK25" s="662"/>
      <c r="JKL25" s="662"/>
      <c r="JKM25" s="662"/>
      <c r="JKN25" s="662"/>
      <c r="JKO25" s="662"/>
      <c r="JKP25" s="662"/>
      <c r="JKQ25" s="662"/>
      <c r="JKR25" s="662"/>
      <c r="JKS25" s="662"/>
      <c r="JKT25" s="662"/>
      <c r="JKU25" s="662"/>
      <c r="JKV25" s="662"/>
      <c r="JKW25" s="662"/>
      <c r="JKX25" s="662"/>
      <c r="JKY25" s="662"/>
      <c r="JKZ25" s="662"/>
      <c r="JLA25" s="662"/>
      <c r="JLB25" s="662"/>
      <c r="JLC25" s="662"/>
      <c r="JLD25" s="662"/>
      <c r="JLE25" s="662"/>
      <c r="JLF25" s="662"/>
      <c r="JLG25" s="662"/>
      <c r="JLH25" s="662"/>
      <c r="JLI25" s="662"/>
      <c r="JLJ25" s="662"/>
      <c r="JLK25" s="662"/>
      <c r="JLL25" s="662"/>
      <c r="JLM25" s="662"/>
      <c r="JLN25" s="662"/>
      <c r="JLO25" s="662"/>
      <c r="JLP25" s="662"/>
      <c r="JLQ25" s="662"/>
      <c r="JLR25" s="662"/>
      <c r="JLS25" s="662"/>
      <c r="JLT25" s="662"/>
      <c r="JLU25" s="662"/>
      <c r="JLV25" s="662"/>
      <c r="JLW25" s="662"/>
      <c r="JLX25" s="662"/>
      <c r="JLY25" s="662"/>
      <c r="JLZ25" s="662"/>
      <c r="JMA25" s="662"/>
      <c r="JMB25" s="662"/>
      <c r="JMC25" s="662"/>
      <c r="JMD25" s="662"/>
      <c r="JME25" s="662"/>
      <c r="JMF25" s="662"/>
      <c r="JMG25" s="662"/>
      <c r="JMH25" s="662"/>
      <c r="JMI25" s="662"/>
      <c r="JMJ25" s="662"/>
      <c r="JMK25" s="662"/>
      <c r="JML25" s="662"/>
      <c r="JMM25" s="662"/>
      <c r="JMN25" s="662"/>
      <c r="JMO25" s="662"/>
      <c r="JMP25" s="662"/>
      <c r="JMQ25" s="662"/>
      <c r="JMR25" s="662"/>
      <c r="JMS25" s="662"/>
      <c r="JMT25" s="662"/>
      <c r="JMU25" s="662"/>
      <c r="JMV25" s="662"/>
      <c r="JMW25" s="662"/>
      <c r="JMX25" s="662"/>
      <c r="JMY25" s="662"/>
      <c r="JMZ25" s="662"/>
      <c r="JNA25" s="662"/>
      <c r="JNB25" s="662"/>
      <c r="JNC25" s="662"/>
      <c r="JND25" s="662"/>
      <c r="JNE25" s="662"/>
      <c r="JNF25" s="662"/>
      <c r="JNG25" s="662"/>
      <c r="JNH25" s="662"/>
      <c r="JNI25" s="662"/>
      <c r="JNJ25" s="662"/>
      <c r="JNK25" s="662"/>
      <c r="JNL25" s="662"/>
      <c r="JNM25" s="662"/>
      <c r="JNN25" s="662"/>
      <c r="JNO25" s="662"/>
      <c r="JNP25" s="662"/>
      <c r="JNQ25" s="662"/>
      <c r="JNR25" s="662"/>
      <c r="JNS25" s="662"/>
      <c r="JNT25" s="662"/>
      <c r="JNU25" s="662"/>
      <c r="JNV25" s="662"/>
      <c r="JNW25" s="662"/>
      <c r="JNX25" s="662"/>
      <c r="JNY25" s="662"/>
      <c r="JNZ25" s="662"/>
      <c r="JOA25" s="662"/>
      <c r="JOB25" s="662"/>
      <c r="JOC25" s="662"/>
      <c r="JOD25" s="662"/>
      <c r="JOE25" s="662"/>
      <c r="JOF25" s="662"/>
      <c r="JOG25" s="662"/>
      <c r="JOH25" s="662"/>
      <c r="JOI25" s="662"/>
      <c r="JOJ25" s="662"/>
      <c r="JOK25" s="662"/>
      <c r="JOL25" s="662"/>
      <c r="JOM25" s="662"/>
      <c r="JON25" s="662"/>
      <c r="JOO25" s="662"/>
      <c r="JOP25" s="662"/>
      <c r="JOQ25" s="662"/>
      <c r="JOR25" s="662"/>
      <c r="JOS25" s="662"/>
      <c r="JOT25" s="662"/>
      <c r="JOU25" s="662"/>
      <c r="JOV25" s="662"/>
      <c r="JOW25" s="662"/>
      <c r="JOX25" s="662"/>
      <c r="JOY25" s="662"/>
      <c r="JOZ25" s="662"/>
      <c r="JPA25" s="662"/>
      <c r="JPB25" s="662"/>
      <c r="JPC25" s="662"/>
      <c r="JPD25" s="662"/>
      <c r="JPE25" s="662"/>
      <c r="JPF25" s="662"/>
      <c r="JPG25" s="662"/>
      <c r="JPH25" s="662"/>
      <c r="JPI25" s="662"/>
      <c r="JPJ25" s="662"/>
      <c r="JPK25" s="662"/>
      <c r="JPL25" s="662"/>
      <c r="JPM25" s="662"/>
      <c r="JPN25" s="662"/>
      <c r="JPO25" s="662"/>
      <c r="JPP25" s="662"/>
      <c r="JPQ25" s="662"/>
      <c r="JPR25" s="662"/>
      <c r="JPS25" s="662"/>
      <c r="JPT25" s="662"/>
      <c r="JPU25" s="662"/>
      <c r="JPV25" s="662"/>
      <c r="JPW25" s="662"/>
      <c r="JPX25" s="662"/>
      <c r="JPY25" s="662"/>
      <c r="JPZ25" s="662"/>
      <c r="JQA25" s="662"/>
      <c r="JQB25" s="662"/>
      <c r="JQC25" s="662"/>
      <c r="JQD25" s="662"/>
      <c r="JQE25" s="662"/>
      <c r="JQF25" s="662"/>
      <c r="JQG25" s="662"/>
      <c r="JQH25" s="662"/>
      <c r="JQI25" s="662"/>
      <c r="JQJ25" s="662"/>
      <c r="JQK25" s="662"/>
      <c r="JQL25" s="662"/>
      <c r="JQM25" s="662"/>
      <c r="JQN25" s="662"/>
      <c r="JQO25" s="662"/>
      <c r="JQP25" s="662"/>
      <c r="JQQ25" s="662"/>
      <c r="JQR25" s="662"/>
      <c r="JQS25" s="662"/>
      <c r="JQT25" s="662"/>
      <c r="JQU25" s="662"/>
      <c r="JQV25" s="662"/>
      <c r="JQW25" s="662"/>
      <c r="JQX25" s="662"/>
      <c r="JQY25" s="662"/>
      <c r="JQZ25" s="662"/>
      <c r="JRA25" s="662"/>
      <c r="JRB25" s="662"/>
      <c r="JRC25" s="662"/>
      <c r="JRD25" s="662"/>
      <c r="JRE25" s="662"/>
      <c r="JRF25" s="662"/>
      <c r="JRG25" s="662"/>
      <c r="JRH25" s="662"/>
      <c r="JRI25" s="662"/>
      <c r="JRJ25" s="662"/>
      <c r="JRK25" s="662"/>
      <c r="JRL25" s="662"/>
      <c r="JRM25" s="662"/>
      <c r="JRN25" s="662"/>
      <c r="JRO25" s="662"/>
      <c r="JRP25" s="662"/>
      <c r="JRQ25" s="662"/>
      <c r="JRR25" s="662"/>
      <c r="JRS25" s="662"/>
      <c r="JRT25" s="662"/>
      <c r="JRU25" s="662"/>
      <c r="JRV25" s="662"/>
      <c r="JRW25" s="662"/>
      <c r="JRX25" s="662"/>
      <c r="JRY25" s="662"/>
      <c r="JRZ25" s="662"/>
      <c r="JSA25" s="662"/>
      <c r="JSB25" s="662"/>
      <c r="JSC25" s="662"/>
      <c r="JSD25" s="662"/>
      <c r="JSE25" s="662"/>
      <c r="JSF25" s="662"/>
      <c r="JSG25" s="662"/>
      <c r="JSH25" s="662"/>
      <c r="JSI25" s="662"/>
      <c r="JSJ25" s="662"/>
      <c r="JSK25" s="662"/>
      <c r="JSL25" s="662"/>
      <c r="JSM25" s="662"/>
      <c r="JSN25" s="662"/>
      <c r="JSO25" s="662"/>
      <c r="JSP25" s="662"/>
      <c r="JSQ25" s="662"/>
      <c r="JSR25" s="662"/>
      <c r="JSS25" s="662"/>
      <c r="JST25" s="662"/>
      <c r="JSU25" s="662"/>
      <c r="JSV25" s="662"/>
      <c r="JSW25" s="662"/>
      <c r="JSX25" s="662"/>
      <c r="JSY25" s="662"/>
      <c r="JSZ25" s="662"/>
      <c r="JTA25" s="662"/>
      <c r="JTB25" s="662"/>
      <c r="JTC25" s="662"/>
      <c r="JTD25" s="662"/>
      <c r="JTE25" s="662"/>
      <c r="JTF25" s="662"/>
      <c r="JTG25" s="662"/>
      <c r="JTH25" s="662"/>
      <c r="JTI25" s="662"/>
      <c r="JTJ25" s="662"/>
      <c r="JTK25" s="662"/>
      <c r="JTL25" s="662"/>
      <c r="JTM25" s="662"/>
      <c r="JTN25" s="662"/>
      <c r="JTO25" s="662"/>
      <c r="JTP25" s="662"/>
      <c r="JTQ25" s="662"/>
      <c r="JTR25" s="662"/>
      <c r="JTS25" s="662"/>
      <c r="JTT25" s="662"/>
      <c r="JTU25" s="662"/>
      <c r="JTV25" s="662"/>
      <c r="JTW25" s="662"/>
      <c r="JTX25" s="662"/>
      <c r="JTY25" s="662"/>
      <c r="JTZ25" s="662"/>
      <c r="JUA25" s="662"/>
      <c r="JUB25" s="662"/>
      <c r="JUC25" s="662"/>
      <c r="JUD25" s="662"/>
      <c r="JUE25" s="662"/>
      <c r="JUF25" s="662"/>
      <c r="JUG25" s="662"/>
      <c r="JUH25" s="662"/>
      <c r="JUI25" s="662"/>
      <c r="JUJ25" s="662"/>
      <c r="JUK25" s="662"/>
      <c r="JUL25" s="662"/>
      <c r="JUM25" s="662"/>
      <c r="JUN25" s="662"/>
      <c r="JUO25" s="662"/>
      <c r="JUP25" s="662"/>
      <c r="JUQ25" s="662"/>
      <c r="JUR25" s="662"/>
      <c r="JUS25" s="662"/>
      <c r="JUT25" s="662"/>
      <c r="JUU25" s="662"/>
      <c r="JUV25" s="662"/>
      <c r="JUW25" s="662"/>
      <c r="JUX25" s="662"/>
      <c r="JUY25" s="662"/>
      <c r="JUZ25" s="662"/>
      <c r="JVA25" s="662"/>
      <c r="JVB25" s="662"/>
      <c r="JVC25" s="662"/>
      <c r="JVD25" s="662"/>
      <c r="JVE25" s="662"/>
      <c r="JVF25" s="662"/>
      <c r="JVG25" s="662"/>
      <c r="JVH25" s="662"/>
      <c r="JVI25" s="662"/>
      <c r="JVJ25" s="662"/>
      <c r="JVK25" s="662"/>
      <c r="JVL25" s="662"/>
      <c r="JVM25" s="662"/>
      <c r="JVN25" s="662"/>
      <c r="JVO25" s="662"/>
      <c r="JVP25" s="662"/>
      <c r="JVQ25" s="662"/>
      <c r="JVR25" s="662"/>
      <c r="JVS25" s="662"/>
      <c r="JVT25" s="662"/>
      <c r="JVU25" s="662"/>
      <c r="JVV25" s="662"/>
      <c r="JVW25" s="662"/>
      <c r="JVX25" s="662"/>
      <c r="JVY25" s="662"/>
      <c r="JVZ25" s="662"/>
      <c r="JWA25" s="662"/>
      <c r="JWB25" s="662"/>
      <c r="JWC25" s="662"/>
      <c r="JWD25" s="662"/>
      <c r="JWE25" s="662"/>
      <c r="JWF25" s="662"/>
      <c r="JWG25" s="662"/>
      <c r="JWH25" s="662"/>
      <c r="JWI25" s="662"/>
      <c r="JWJ25" s="662"/>
      <c r="JWK25" s="662"/>
      <c r="JWL25" s="662"/>
      <c r="JWM25" s="662"/>
      <c r="JWN25" s="662"/>
      <c r="JWO25" s="662"/>
      <c r="JWP25" s="662"/>
      <c r="JWQ25" s="662"/>
      <c r="JWR25" s="662"/>
      <c r="JWS25" s="662"/>
      <c r="JWT25" s="662"/>
      <c r="JWU25" s="662"/>
      <c r="JWV25" s="662"/>
      <c r="JWW25" s="662"/>
      <c r="JWX25" s="662"/>
      <c r="JWY25" s="662"/>
      <c r="JWZ25" s="662"/>
      <c r="JXA25" s="662"/>
      <c r="JXB25" s="662"/>
      <c r="JXC25" s="662"/>
      <c r="JXD25" s="662"/>
      <c r="JXE25" s="662"/>
      <c r="JXF25" s="662"/>
      <c r="JXG25" s="662"/>
      <c r="JXH25" s="662"/>
      <c r="JXI25" s="662"/>
      <c r="JXJ25" s="662"/>
      <c r="JXK25" s="662"/>
      <c r="JXL25" s="662"/>
      <c r="JXM25" s="662"/>
      <c r="JXN25" s="662"/>
      <c r="JXO25" s="662"/>
      <c r="JXP25" s="662"/>
      <c r="JXQ25" s="662"/>
      <c r="JXR25" s="662"/>
      <c r="JXS25" s="662"/>
      <c r="JXT25" s="662"/>
      <c r="JXU25" s="662"/>
      <c r="JXV25" s="662"/>
      <c r="JXW25" s="662"/>
      <c r="JXX25" s="662"/>
      <c r="JXY25" s="662"/>
      <c r="JXZ25" s="662"/>
      <c r="JYA25" s="662"/>
      <c r="JYB25" s="662"/>
      <c r="JYC25" s="662"/>
      <c r="JYD25" s="662"/>
      <c r="JYE25" s="662"/>
      <c r="JYF25" s="662"/>
      <c r="JYG25" s="662"/>
      <c r="JYH25" s="662"/>
      <c r="JYI25" s="662"/>
      <c r="JYJ25" s="662"/>
      <c r="JYK25" s="662"/>
      <c r="JYL25" s="662"/>
      <c r="JYM25" s="662"/>
      <c r="JYN25" s="662"/>
      <c r="JYO25" s="662"/>
      <c r="JYP25" s="662"/>
      <c r="JYQ25" s="662"/>
      <c r="JYR25" s="662"/>
      <c r="JYS25" s="662"/>
      <c r="JYT25" s="662"/>
      <c r="JYU25" s="662"/>
      <c r="JYV25" s="662"/>
      <c r="JYW25" s="662"/>
      <c r="JYX25" s="662"/>
      <c r="JYY25" s="662"/>
      <c r="JYZ25" s="662"/>
      <c r="JZA25" s="662"/>
      <c r="JZB25" s="662"/>
      <c r="JZC25" s="662"/>
      <c r="JZD25" s="662"/>
      <c r="JZE25" s="662"/>
      <c r="JZF25" s="662"/>
      <c r="JZG25" s="662"/>
      <c r="JZH25" s="662"/>
      <c r="JZI25" s="662"/>
      <c r="JZJ25" s="662"/>
      <c r="JZK25" s="662"/>
      <c r="JZL25" s="662"/>
      <c r="JZM25" s="662"/>
      <c r="JZN25" s="662"/>
      <c r="JZO25" s="662"/>
      <c r="JZP25" s="662"/>
      <c r="JZQ25" s="662"/>
      <c r="JZR25" s="662"/>
      <c r="JZS25" s="662"/>
      <c r="JZT25" s="662"/>
      <c r="JZU25" s="662"/>
      <c r="JZV25" s="662"/>
      <c r="JZW25" s="662"/>
      <c r="JZX25" s="662"/>
      <c r="JZY25" s="662"/>
      <c r="JZZ25" s="662"/>
      <c r="KAA25" s="662"/>
      <c r="KAB25" s="662"/>
      <c r="KAC25" s="662"/>
      <c r="KAD25" s="662"/>
      <c r="KAE25" s="662"/>
      <c r="KAF25" s="662"/>
      <c r="KAG25" s="662"/>
      <c r="KAH25" s="662"/>
      <c r="KAI25" s="662"/>
      <c r="KAJ25" s="662"/>
      <c r="KAK25" s="662"/>
      <c r="KAL25" s="662"/>
      <c r="KAM25" s="662"/>
      <c r="KAN25" s="662"/>
      <c r="KAO25" s="662"/>
      <c r="KAP25" s="662"/>
      <c r="KAQ25" s="662"/>
      <c r="KAR25" s="662"/>
      <c r="KAS25" s="662"/>
      <c r="KAT25" s="662"/>
      <c r="KAU25" s="662"/>
      <c r="KAV25" s="662"/>
      <c r="KAW25" s="662"/>
      <c r="KAX25" s="662"/>
      <c r="KAY25" s="662"/>
      <c r="KAZ25" s="662"/>
      <c r="KBA25" s="662"/>
      <c r="KBB25" s="662"/>
      <c r="KBC25" s="662"/>
      <c r="KBD25" s="662"/>
      <c r="KBE25" s="662"/>
      <c r="KBF25" s="662"/>
      <c r="KBG25" s="662"/>
      <c r="KBH25" s="662"/>
      <c r="KBI25" s="662"/>
      <c r="KBJ25" s="662"/>
      <c r="KBK25" s="662"/>
      <c r="KBL25" s="662"/>
      <c r="KBM25" s="662"/>
      <c r="KBN25" s="662"/>
      <c r="KBO25" s="662"/>
      <c r="KBP25" s="662"/>
      <c r="KBQ25" s="662"/>
      <c r="KBR25" s="662"/>
      <c r="KBS25" s="662"/>
      <c r="KBT25" s="662"/>
      <c r="KBU25" s="662"/>
      <c r="KBV25" s="662"/>
      <c r="KBW25" s="662"/>
      <c r="KBX25" s="662"/>
      <c r="KBY25" s="662"/>
      <c r="KBZ25" s="662"/>
      <c r="KCA25" s="662"/>
      <c r="KCB25" s="662"/>
      <c r="KCC25" s="662"/>
      <c r="KCD25" s="662"/>
      <c r="KCE25" s="662"/>
      <c r="KCF25" s="662"/>
      <c r="KCG25" s="662"/>
      <c r="KCH25" s="662"/>
      <c r="KCI25" s="662"/>
      <c r="KCJ25" s="662"/>
      <c r="KCK25" s="662"/>
      <c r="KCL25" s="662"/>
      <c r="KCM25" s="662"/>
      <c r="KCN25" s="662"/>
      <c r="KCO25" s="662"/>
      <c r="KCP25" s="662"/>
      <c r="KCQ25" s="662"/>
      <c r="KCR25" s="662"/>
      <c r="KCS25" s="662"/>
      <c r="KCT25" s="662"/>
      <c r="KCU25" s="662"/>
      <c r="KCV25" s="662"/>
      <c r="KCW25" s="662"/>
      <c r="KCX25" s="662"/>
      <c r="KCY25" s="662"/>
      <c r="KCZ25" s="662"/>
      <c r="KDA25" s="662"/>
      <c r="KDB25" s="662"/>
      <c r="KDC25" s="662"/>
      <c r="KDD25" s="662"/>
      <c r="KDE25" s="662"/>
      <c r="KDF25" s="662"/>
      <c r="KDG25" s="662"/>
      <c r="KDH25" s="662"/>
      <c r="KDI25" s="662"/>
      <c r="KDJ25" s="662"/>
      <c r="KDK25" s="662"/>
      <c r="KDL25" s="662"/>
      <c r="KDM25" s="662"/>
      <c r="KDN25" s="662"/>
      <c r="KDO25" s="662"/>
      <c r="KDP25" s="662"/>
      <c r="KDQ25" s="662"/>
      <c r="KDR25" s="662"/>
      <c r="KDS25" s="662"/>
      <c r="KDT25" s="662"/>
      <c r="KDU25" s="662"/>
      <c r="KDV25" s="662"/>
      <c r="KDW25" s="662"/>
      <c r="KDX25" s="662"/>
      <c r="KDY25" s="662"/>
      <c r="KDZ25" s="662"/>
      <c r="KEA25" s="662"/>
      <c r="KEB25" s="662"/>
      <c r="KEC25" s="662"/>
      <c r="KED25" s="662"/>
      <c r="KEE25" s="662"/>
      <c r="KEF25" s="662"/>
      <c r="KEG25" s="662"/>
      <c r="KEH25" s="662"/>
      <c r="KEI25" s="662"/>
      <c r="KEJ25" s="662"/>
      <c r="KEK25" s="662"/>
      <c r="KEL25" s="662"/>
      <c r="KEM25" s="662"/>
      <c r="KEN25" s="662"/>
      <c r="KEO25" s="662"/>
      <c r="KEP25" s="662"/>
      <c r="KEQ25" s="662"/>
      <c r="KER25" s="662"/>
      <c r="KES25" s="662"/>
      <c r="KET25" s="662"/>
      <c r="KEU25" s="662"/>
      <c r="KEV25" s="662"/>
      <c r="KEW25" s="662"/>
      <c r="KEX25" s="662"/>
      <c r="KEY25" s="662"/>
      <c r="KEZ25" s="662"/>
      <c r="KFA25" s="662"/>
      <c r="KFB25" s="662"/>
      <c r="KFC25" s="662"/>
      <c r="KFD25" s="662"/>
      <c r="KFE25" s="662"/>
      <c r="KFF25" s="662"/>
      <c r="KFG25" s="662"/>
      <c r="KFH25" s="662"/>
      <c r="KFI25" s="662"/>
      <c r="KFJ25" s="662"/>
      <c r="KFK25" s="662"/>
      <c r="KFL25" s="662"/>
      <c r="KFM25" s="662"/>
      <c r="KFN25" s="662"/>
      <c r="KFO25" s="662"/>
      <c r="KFP25" s="662"/>
      <c r="KFQ25" s="662"/>
      <c r="KFR25" s="662"/>
      <c r="KFS25" s="662"/>
      <c r="KFT25" s="662"/>
      <c r="KFU25" s="662"/>
      <c r="KFV25" s="662"/>
      <c r="KFW25" s="662"/>
      <c r="KFX25" s="662"/>
      <c r="KFY25" s="662"/>
      <c r="KFZ25" s="662"/>
      <c r="KGA25" s="662"/>
      <c r="KGB25" s="662"/>
      <c r="KGC25" s="662"/>
      <c r="KGD25" s="662"/>
      <c r="KGE25" s="662"/>
      <c r="KGF25" s="662"/>
      <c r="KGG25" s="662"/>
      <c r="KGH25" s="662"/>
      <c r="KGI25" s="662"/>
      <c r="KGJ25" s="662"/>
      <c r="KGK25" s="662"/>
      <c r="KGL25" s="662"/>
      <c r="KGM25" s="662"/>
      <c r="KGN25" s="662"/>
      <c r="KGO25" s="662"/>
      <c r="KGP25" s="662"/>
      <c r="KGQ25" s="662"/>
      <c r="KGR25" s="662"/>
      <c r="KGS25" s="662"/>
      <c r="KGT25" s="662"/>
      <c r="KGU25" s="662"/>
      <c r="KGV25" s="662"/>
      <c r="KGW25" s="662"/>
      <c r="KGX25" s="662"/>
      <c r="KGY25" s="662"/>
      <c r="KGZ25" s="662"/>
      <c r="KHA25" s="662"/>
      <c r="KHB25" s="662"/>
      <c r="KHC25" s="662"/>
      <c r="KHD25" s="662"/>
      <c r="KHE25" s="662"/>
      <c r="KHF25" s="662"/>
      <c r="KHG25" s="662"/>
      <c r="KHH25" s="662"/>
      <c r="KHI25" s="662"/>
      <c r="KHJ25" s="662"/>
      <c r="KHK25" s="662"/>
      <c r="KHL25" s="662"/>
      <c r="KHM25" s="662"/>
      <c r="KHN25" s="662"/>
      <c r="KHO25" s="662"/>
      <c r="KHP25" s="662"/>
      <c r="KHQ25" s="662"/>
      <c r="KHR25" s="662"/>
      <c r="KHS25" s="662"/>
      <c r="KHT25" s="662"/>
      <c r="KHU25" s="662"/>
      <c r="KHV25" s="662"/>
      <c r="KHW25" s="662"/>
      <c r="KHX25" s="662"/>
      <c r="KHY25" s="662"/>
      <c r="KHZ25" s="662"/>
      <c r="KIA25" s="662"/>
      <c r="KIB25" s="662"/>
      <c r="KIC25" s="662"/>
      <c r="KID25" s="662"/>
      <c r="KIE25" s="662"/>
      <c r="KIF25" s="662"/>
      <c r="KIG25" s="662"/>
      <c r="KIH25" s="662"/>
      <c r="KII25" s="662"/>
      <c r="KIJ25" s="662"/>
      <c r="KIK25" s="662"/>
      <c r="KIL25" s="662"/>
      <c r="KIM25" s="662"/>
      <c r="KIN25" s="662"/>
      <c r="KIO25" s="662"/>
      <c r="KIP25" s="662"/>
      <c r="KIQ25" s="662"/>
      <c r="KIR25" s="662"/>
      <c r="KIS25" s="662"/>
      <c r="KIT25" s="662"/>
      <c r="KIU25" s="662"/>
      <c r="KIV25" s="662"/>
      <c r="KIW25" s="662"/>
      <c r="KIX25" s="662"/>
      <c r="KIY25" s="662"/>
      <c r="KIZ25" s="662"/>
      <c r="KJA25" s="662"/>
      <c r="KJB25" s="662"/>
      <c r="KJC25" s="662"/>
      <c r="KJD25" s="662"/>
      <c r="KJE25" s="662"/>
      <c r="KJF25" s="662"/>
      <c r="KJG25" s="662"/>
      <c r="KJH25" s="662"/>
      <c r="KJI25" s="662"/>
      <c r="KJJ25" s="662"/>
      <c r="KJK25" s="662"/>
      <c r="KJL25" s="662"/>
      <c r="KJM25" s="662"/>
      <c r="KJN25" s="662"/>
      <c r="KJO25" s="662"/>
      <c r="KJP25" s="662"/>
      <c r="KJQ25" s="662"/>
      <c r="KJR25" s="662"/>
      <c r="KJS25" s="662"/>
      <c r="KJT25" s="662"/>
      <c r="KJU25" s="662"/>
      <c r="KJV25" s="662"/>
      <c r="KJW25" s="662"/>
      <c r="KJX25" s="662"/>
      <c r="KJY25" s="662"/>
      <c r="KJZ25" s="662"/>
      <c r="KKA25" s="662"/>
      <c r="KKB25" s="662"/>
      <c r="KKC25" s="662"/>
      <c r="KKD25" s="662"/>
      <c r="KKE25" s="662"/>
      <c r="KKF25" s="662"/>
      <c r="KKG25" s="662"/>
      <c r="KKH25" s="662"/>
      <c r="KKI25" s="662"/>
      <c r="KKJ25" s="662"/>
      <c r="KKK25" s="662"/>
      <c r="KKL25" s="662"/>
      <c r="KKM25" s="662"/>
      <c r="KKN25" s="662"/>
      <c r="KKO25" s="662"/>
      <c r="KKP25" s="662"/>
      <c r="KKQ25" s="662"/>
      <c r="KKR25" s="662"/>
      <c r="KKS25" s="662"/>
      <c r="KKT25" s="662"/>
      <c r="KKU25" s="662"/>
      <c r="KKV25" s="662"/>
      <c r="KKW25" s="662"/>
      <c r="KKX25" s="662"/>
      <c r="KKY25" s="662"/>
      <c r="KKZ25" s="662"/>
      <c r="KLA25" s="662"/>
      <c r="KLB25" s="662"/>
      <c r="KLC25" s="662"/>
      <c r="KLD25" s="662"/>
      <c r="KLE25" s="662"/>
      <c r="KLF25" s="662"/>
      <c r="KLG25" s="662"/>
      <c r="KLH25" s="662"/>
      <c r="KLI25" s="662"/>
      <c r="KLJ25" s="662"/>
      <c r="KLK25" s="662"/>
      <c r="KLL25" s="662"/>
      <c r="KLM25" s="662"/>
      <c r="KLN25" s="662"/>
      <c r="KLO25" s="662"/>
      <c r="KLP25" s="662"/>
      <c r="KLQ25" s="662"/>
      <c r="KLR25" s="662"/>
      <c r="KLS25" s="662"/>
      <c r="KLT25" s="662"/>
      <c r="KLU25" s="662"/>
      <c r="KLV25" s="662"/>
      <c r="KLW25" s="662"/>
      <c r="KLX25" s="662"/>
      <c r="KLY25" s="662"/>
      <c r="KLZ25" s="662"/>
      <c r="KMA25" s="662"/>
      <c r="KMB25" s="662"/>
      <c r="KMC25" s="662"/>
      <c r="KMD25" s="662"/>
      <c r="KME25" s="662"/>
      <c r="KMF25" s="662"/>
      <c r="KMG25" s="662"/>
      <c r="KMH25" s="662"/>
      <c r="KMI25" s="662"/>
      <c r="KMJ25" s="662"/>
      <c r="KMK25" s="662"/>
      <c r="KML25" s="662"/>
      <c r="KMM25" s="662"/>
      <c r="KMN25" s="662"/>
      <c r="KMO25" s="662"/>
      <c r="KMP25" s="662"/>
      <c r="KMQ25" s="662"/>
      <c r="KMR25" s="662"/>
      <c r="KMS25" s="662"/>
      <c r="KMT25" s="662"/>
      <c r="KMU25" s="662"/>
      <c r="KMV25" s="662"/>
      <c r="KMW25" s="662"/>
      <c r="KMX25" s="662"/>
      <c r="KMY25" s="662"/>
      <c r="KMZ25" s="662"/>
      <c r="KNA25" s="662"/>
      <c r="KNB25" s="662"/>
      <c r="KNC25" s="662"/>
      <c r="KND25" s="662"/>
      <c r="KNE25" s="662"/>
      <c r="KNF25" s="662"/>
      <c r="KNG25" s="662"/>
      <c r="KNH25" s="662"/>
      <c r="KNI25" s="662"/>
      <c r="KNJ25" s="662"/>
      <c r="KNK25" s="662"/>
      <c r="KNL25" s="662"/>
      <c r="KNM25" s="662"/>
      <c r="KNN25" s="662"/>
      <c r="KNO25" s="662"/>
      <c r="KNP25" s="662"/>
      <c r="KNQ25" s="662"/>
      <c r="KNR25" s="662"/>
      <c r="KNS25" s="662"/>
      <c r="KNT25" s="662"/>
      <c r="KNU25" s="662"/>
      <c r="KNV25" s="662"/>
      <c r="KNW25" s="662"/>
      <c r="KNX25" s="662"/>
      <c r="KNY25" s="662"/>
      <c r="KNZ25" s="662"/>
      <c r="KOA25" s="662"/>
      <c r="KOB25" s="662"/>
      <c r="KOC25" s="662"/>
      <c r="KOD25" s="662"/>
      <c r="KOE25" s="662"/>
      <c r="KOF25" s="662"/>
      <c r="KOG25" s="662"/>
      <c r="KOH25" s="662"/>
      <c r="KOI25" s="662"/>
      <c r="KOJ25" s="662"/>
      <c r="KOK25" s="662"/>
      <c r="KOL25" s="662"/>
      <c r="KOM25" s="662"/>
      <c r="KON25" s="662"/>
      <c r="KOO25" s="662"/>
      <c r="KOP25" s="662"/>
      <c r="KOQ25" s="662"/>
      <c r="KOR25" s="662"/>
      <c r="KOS25" s="662"/>
      <c r="KOT25" s="662"/>
      <c r="KOU25" s="662"/>
      <c r="KOV25" s="662"/>
      <c r="KOW25" s="662"/>
      <c r="KOX25" s="662"/>
      <c r="KOY25" s="662"/>
      <c r="KOZ25" s="662"/>
      <c r="KPA25" s="662"/>
      <c r="KPB25" s="662"/>
      <c r="KPC25" s="662"/>
      <c r="KPD25" s="662"/>
      <c r="KPE25" s="662"/>
      <c r="KPF25" s="662"/>
      <c r="KPG25" s="662"/>
      <c r="KPH25" s="662"/>
      <c r="KPI25" s="662"/>
      <c r="KPJ25" s="662"/>
      <c r="KPK25" s="662"/>
      <c r="KPL25" s="662"/>
      <c r="KPM25" s="662"/>
      <c r="KPN25" s="662"/>
      <c r="KPO25" s="662"/>
      <c r="KPP25" s="662"/>
      <c r="KPQ25" s="662"/>
      <c r="KPR25" s="662"/>
      <c r="KPS25" s="662"/>
      <c r="KPT25" s="662"/>
      <c r="KPU25" s="662"/>
      <c r="KPV25" s="662"/>
      <c r="KPW25" s="662"/>
      <c r="KPX25" s="662"/>
      <c r="KPY25" s="662"/>
      <c r="KPZ25" s="662"/>
      <c r="KQA25" s="662"/>
      <c r="KQB25" s="662"/>
      <c r="KQC25" s="662"/>
      <c r="KQD25" s="662"/>
      <c r="KQE25" s="662"/>
      <c r="KQF25" s="662"/>
      <c r="KQG25" s="662"/>
      <c r="KQH25" s="662"/>
      <c r="KQI25" s="662"/>
      <c r="KQJ25" s="662"/>
      <c r="KQK25" s="662"/>
      <c r="KQL25" s="662"/>
      <c r="KQM25" s="662"/>
      <c r="KQN25" s="662"/>
      <c r="KQO25" s="662"/>
      <c r="KQP25" s="662"/>
      <c r="KQQ25" s="662"/>
      <c r="KQR25" s="662"/>
      <c r="KQS25" s="662"/>
      <c r="KQT25" s="662"/>
      <c r="KQU25" s="662"/>
      <c r="KQV25" s="662"/>
      <c r="KQW25" s="662"/>
      <c r="KQX25" s="662"/>
      <c r="KQY25" s="662"/>
      <c r="KQZ25" s="662"/>
      <c r="KRA25" s="662"/>
      <c r="KRB25" s="662"/>
      <c r="KRC25" s="662"/>
      <c r="KRD25" s="662"/>
      <c r="KRE25" s="662"/>
      <c r="KRF25" s="662"/>
      <c r="KRG25" s="662"/>
      <c r="KRH25" s="662"/>
      <c r="KRI25" s="662"/>
      <c r="KRJ25" s="662"/>
      <c r="KRK25" s="662"/>
      <c r="KRL25" s="662"/>
      <c r="KRM25" s="662"/>
      <c r="KRN25" s="662"/>
      <c r="KRO25" s="662"/>
      <c r="KRP25" s="662"/>
      <c r="KRQ25" s="662"/>
      <c r="KRR25" s="662"/>
      <c r="KRS25" s="662"/>
      <c r="KRT25" s="662"/>
      <c r="KRU25" s="662"/>
      <c r="KRV25" s="662"/>
      <c r="KRW25" s="662"/>
      <c r="KRX25" s="662"/>
      <c r="KRY25" s="662"/>
      <c r="KRZ25" s="662"/>
      <c r="KSA25" s="662"/>
      <c r="KSB25" s="662"/>
      <c r="KSC25" s="662"/>
      <c r="KSD25" s="662"/>
      <c r="KSE25" s="662"/>
      <c r="KSF25" s="662"/>
      <c r="KSG25" s="662"/>
      <c r="KSH25" s="662"/>
      <c r="KSI25" s="662"/>
      <c r="KSJ25" s="662"/>
      <c r="KSK25" s="662"/>
      <c r="KSL25" s="662"/>
      <c r="KSM25" s="662"/>
      <c r="KSN25" s="662"/>
      <c r="KSO25" s="662"/>
      <c r="KSP25" s="662"/>
      <c r="KSQ25" s="662"/>
      <c r="KSR25" s="662"/>
      <c r="KSS25" s="662"/>
      <c r="KST25" s="662"/>
      <c r="KSU25" s="662"/>
      <c r="KSV25" s="662"/>
      <c r="KSW25" s="662"/>
      <c r="KSX25" s="662"/>
      <c r="KSY25" s="662"/>
      <c r="KSZ25" s="662"/>
      <c r="KTA25" s="662"/>
      <c r="KTB25" s="662"/>
      <c r="KTC25" s="662"/>
      <c r="KTD25" s="662"/>
      <c r="KTE25" s="662"/>
      <c r="KTF25" s="662"/>
      <c r="KTG25" s="662"/>
      <c r="KTH25" s="662"/>
      <c r="KTI25" s="662"/>
      <c r="KTJ25" s="662"/>
      <c r="KTK25" s="662"/>
      <c r="KTL25" s="662"/>
      <c r="KTM25" s="662"/>
      <c r="KTN25" s="662"/>
      <c r="KTO25" s="662"/>
      <c r="KTP25" s="662"/>
      <c r="KTQ25" s="662"/>
      <c r="KTR25" s="662"/>
      <c r="KTS25" s="662"/>
      <c r="KTT25" s="662"/>
      <c r="KTU25" s="662"/>
      <c r="KTV25" s="662"/>
      <c r="KTW25" s="662"/>
      <c r="KTX25" s="662"/>
      <c r="KTY25" s="662"/>
      <c r="KTZ25" s="662"/>
      <c r="KUA25" s="662"/>
      <c r="KUB25" s="662"/>
      <c r="KUC25" s="662"/>
      <c r="KUD25" s="662"/>
      <c r="KUE25" s="662"/>
      <c r="KUF25" s="662"/>
      <c r="KUG25" s="662"/>
      <c r="KUH25" s="662"/>
      <c r="KUI25" s="662"/>
      <c r="KUJ25" s="662"/>
      <c r="KUK25" s="662"/>
      <c r="KUL25" s="662"/>
      <c r="KUM25" s="662"/>
      <c r="KUN25" s="662"/>
      <c r="KUO25" s="662"/>
      <c r="KUP25" s="662"/>
      <c r="KUQ25" s="662"/>
      <c r="KUR25" s="662"/>
      <c r="KUS25" s="662"/>
      <c r="KUT25" s="662"/>
      <c r="KUU25" s="662"/>
      <c r="KUV25" s="662"/>
      <c r="KUW25" s="662"/>
      <c r="KUX25" s="662"/>
      <c r="KUY25" s="662"/>
      <c r="KUZ25" s="662"/>
      <c r="KVA25" s="662"/>
      <c r="KVB25" s="662"/>
      <c r="KVC25" s="662"/>
      <c r="KVD25" s="662"/>
      <c r="KVE25" s="662"/>
      <c r="KVF25" s="662"/>
      <c r="KVG25" s="662"/>
      <c r="KVH25" s="662"/>
      <c r="KVI25" s="662"/>
      <c r="KVJ25" s="662"/>
      <c r="KVK25" s="662"/>
      <c r="KVL25" s="662"/>
      <c r="KVM25" s="662"/>
      <c r="KVN25" s="662"/>
      <c r="KVO25" s="662"/>
      <c r="KVP25" s="662"/>
      <c r="KVQ25" s="662"/>
      <c r="KVR25" s="662"/>
      <c r="KVS25" s="662"/>
      <c r="KVT25" s="662"/>
      <c r="KVU25" s="662"/>
      <c r="KVV25" s="662"/>
      <c r="KVW25" s="662"/>
      <c r="KVX25" s="662"/>
      <c r="KVY25" s="662"/>
      <c r="KVZ25" s="662"/>
      <c r="KWA25" s="662"/>
      <c r="KWB25" s="662"/>
      <c r="KWC25" s="662"/>
      <c r="KWD25" s="662"/>
      <c r="KWE25" s="662"/>
      <c r="KWF25" s="662"/>
      <c r="KWG25" s="662"/>
      <c r="KWH25" s="662"/>
      <c r="KWI25" s="662"/>
      <c r="KWJ25" s="662"/>
      <c r="KWK25" s="662"/>
      <c r="KWL25" s="662"/>
      <c r="KWM25" s="662"/>
      <c r="KWN25" s="662"/>
      <c r="KWO25" s="662"/>
      <c r="KWP25" s="662"/>
      <c r="KWQ25" s="662"/>
      <c r="KWR25" s="662"/>
      <c r="KWS25" s="662"/>
      <c r="KWT25" s="662"/>
      <c r="KWU25" s="662"/>
      <c r="KWV25" s="662"/>
      <c r="KWW25" s="662"/>
      <c r="KWX25" s="662"/>
      <c r="KWY25" s="662"/>
      <c r="KWZ25" s="662"/>
      <c r="KXA25" s="662"/>
      <c r="KXB25" s="662"/>
      <c r="KXC25" s="662"/>
      <c r="KXD25" s="662"/>
      <c r="KXE25" s="662"/>
      <c r="KXF25" s="662"/>
      <c r="KXG25" s="662"/>
      <c r="KXH25" s="662"/>
      <c r="KXI25" s="662"/>
      <c r="KXJ25" s="662"/>
      <c r="KXK25" s="662"/>
      <c r="KXL25" s="662"/>
      <c r="KXM25" s="662"/>
      <c r="KXN25" s="662"/>
      <c r="KXO25" s="662"/>
      <c r="KXP25" s="662"/>
      <c r="KXQ25" s="662"/>
      <c r="KXR25" s="662"/>
      <c r="KXS25" s="662"/>
      <c r="KXT25" s="662"/>
      <c r="KXU25" s="662"/>
      <c r="KXV25" s="662"/>
      <c r="KXW25" s="662"/>
      <c r="KXX25" s="662"/>
      <c r="KXY25" s="662"/>
      <c r="KXZ25" s="662"/>
      <c r="KYA25" s="662"/>
      <c r="KYB25" s="662"/>
      <c r="KYC25" s="662"/>
      <c r="KYD25" s="662"/>
      <c r="KYE25" s="662"/>
      <c r="KYF25" s="662"/>
      <c r="KYG25" s="662"/>
      <c r="KYH25" s="662"/>
      <c r="KYI25" s="662"/>
      <c r="KYJ25" s="662"/>
      <c r="KYK25" s="662"/>
      <c r="KYL25" s="662"/>
      <c r="KYM25" s="662"/>
      <c r="KYN25" s="662"/>
      <c r="KYO25" s="662"/>
      <c r="KYP25" s="662"/>
      <c r="KYQ25" s="662"/>
      <c r="KYR25" s="662"/>
      <c r="KYS25" s="662"/>
      <c r="KYT25" s="662"/>
      <c r="KYU25" s="662"/>
      <c r="KYV25" s="662"/>
      <c r="KYW25" s="662"/>
      <c r="KYX25" s="662"/>
      <c r="KYY25" s="662"/>
      <c r="KYZ25" s="662"/>
      <c r="KZA25" s="662"/>
      <c r="KZB25" s="662"/>
      <c r="KZC25" s="662"/>
      <c r="KZD25" s="662"/>
      <c r="KZE25" s="662"/>
      <c r="KZF25" s="662"/>
      <c r="KZG25" s="662"/>
      <c r="KZH25" s="662"/>
      <c r="KZI25" s="662"/>
      <c r="KZJ25" s="662"/>
      <c r="KZK25" s="662"/>
      <c r="KZL25" s="662"/>
      <c r="KZM25" s="662"/>
      <c r="KZN25" s="662"/>
      <c r="KZO25" s="662"/>
      <c r="KZP25" s="662"/>
      <c r="KZQ25" s="662"/>
      <c r="KZR25" s="662"/>
      <c r="KZS25" s="662"/>
      <c r="KZT25" s="662"/>
      <c r="KZU25" s="662"/>
      <c r="KZV25" s="662"/>
      <c r="KZW25" s="662"/>
      <c r="KZX25" s="662"/>
      <c r="KZY25" s="662"/>
      <c r="KZZ25" s="662"/>
      <c r="LAA25" s="662"/>
      <c r="LAB25" s="662"/>
      <c r="LAC25" s="662"/>
      <c r="LAD25" s="662"/>
      <c r="LAE25" s="662"/>
      <c r="LAF25" s="662"/>
      <c r="LAG25" s="662"/>
      <c r="LAH25" s="662"/>
      <c r="LAI25" s="662"/>
      <c r="LAJ25" s="662"/>
      <c r="LAK25" s="662"/>
      <c r="LAL25" s="662"/>
      <c r="LAM25" s="662"/>
      <c r="LAN25" s="662"/>
      <c r="LAO25" s="662"/>
      <c r="LAP25" s="662"/>
      <c r="LAQ25" s="662"/>
      <c r="LAR25" s="662"/>
      <c r="LAS25" s="662"/>
      <c r="LAT25" s="662"/>
      <c r="LAU25" s="662"/>
      <c r="LAV25" s="662"/>
      <c r="LAW25" s="662"/>
      <c r="LAX25" s="662"/>
      <c r="LAY25" s="662"/>
      <c r="LAZ25" s="662"/>
      <c r="LBA25" s="662"/>
      <c r="LBB25" s="662"/>
      <c r="LBC25" s="662"/>
      <c r="LBD25" s="662"/>
      <c r="LBE25" s="662"/>
      <c r="LBF25" s="662"/>
      <c r="LBG25" s="662"/>
      <c r="LBH25" s="662"/>
      <c r="LBI25" s="662"/>
      <c r="LBJ25" s="662"/>
      <c r="LBK25" s="662"/>
      <c r="LBL25" s="662"/>
      <c r="LBM25" s="662"/>
      <c r="LBN25" s="662"/>
      <c r="LBO25" s="662"/>
      <c r="LBP25" s="662"/>
      <c r="LBQ25" s="662"/>
      <c r="LBR25" s="662"/>
      <c r="LBS25" s="662"/>
      <c r="LBT25" s="662"/>
      <c r="LBU25" s="662"/>
      <c r="LBV25" s="662"/>
      <c r="LBW25" s="662"/>
      <c r="LBX25" s="662"/>
      <c r="LBY25" s="662"/>
      <c r="LBZ25" s="662"/>
      <c r="LCA25" s="662"/>
      <c r="LCB25" s="662"/>
      <c r="LCC25" s="662"/>
      <c r="LCD25" s="662"/>
      <c r="LCE25" s="662"/>
      <c r="LCF25" s="662"/>
      <c r="LCG25" s="662"/>
      <c r="LCH25" s="662"/>
      <c r="LCI25" s="662"/>
      <c r="LCJ25" s="662"/>
      <c r="LCK25" s="662"/>
      <c r="LCL25" s="662"/>
      <c r="LCM25" s="662"/>
      <c r="LCN25" s="662"/>
      <c r="LCO25" s="662"/>
      <c r="LCP25" s="662"/>
      <c r="LCQ25" s="662"/>
      <c r="LCR25" s="662"/>
      <c r="LCS25" s="662"/>
      <c r="LCT25" s="662"/>
      <c r="LCU25" s="662"/>
      <c r="LCV25" s="662"/>
      <c r="LCW25" s="662"/>
      <c r="LCX25" s="662"/>
      <c r="LCY25" s="662"/>
      <c r="LCZ25" s="662"/>
      <c r="LDA25" s="662"/>
      <c r="LDB25" s="662"/>
      <c r="LDC25" s="662"/>
      <c r="LDD25" s="662"/>
      <c r="LDE25" s="662"/>
      <c r="LDF25" s="662"/>
      <c r="LDG25" s="662"/>
      <c r="LDH25" s="662"/>
      <c r="LDI25" s="662"/>
      <c r="LDJ25" s="662"/>
      <c r="LDK25" s="662"/>
      <c r="LDL25" s="662"/>
      <c r="LDM25" s="662"/>
      <c r="LDN25" s="662"/>
      <c r="LDO25" s="662"/>
      <c r="LDP25" s="662"/>
      <c r="LDQ25" s="662"/>
      <c r="LDR25" s="662"/>
      <c r="LDS25" s="662"/>
      <c r="LDT25" s="662"/>
      <c r="LDU25" s="662"/>
      <c r="LDV25" s="662"/>
      <c r="LDW25" s="662"/>
      <c r="LDX25" s="662"/>
      <c r="LDY25" s="662"/>
      <c r="LDZ25" s="662"/>
      <c r="LEA25" s="662"/>
      <c r="LEB25" s="662"/>
      <c r="LEC25" s="662"/>
      <c r="LED25" s="662"/>
      <c r="LEE25" s="662"/>
      <c r="LEF25" s="662"/>
      <c r="LEG25" s="662"/>
      <c r="LEH25" s="662"/>
      <c r="LEI25" s="662"/>
      <c r="LEJ25" s="662"/>
      <c r="LEK25" s="662"/>
      <c r="LEL25" s="662"/>
      <c r="LEM25" s="662"/>
      <c r="LEN25" s="662"/>
      <c r="LEO25" s="662"/>
      <c r="LEP25" s="662"/>
      <c r="LEQ25" s="662"/>
      <c r="LER25" s="662"/>
      <c r="LES25" s="662"/>
      <c r="LET25" s="662"/>
      <c r="LEU25" s="662"/>
      <c r="LEV25" s="662"/>
      <c r="LEW25" s="662"/>
      <c r="LEX25" s="662"/>
      <c r="LEY25" s="662"/>
      <c r="LEZ25" s="662"/>
      <c r="LFA25" s="662"/>
      <c r="LFB25" s="662"/>
      <c r="LFC25" s="662"/>
      <c r="LFD25" s="662"/>
      <c r="LFE25" s="662"/>
      <c r="LFF25" s="662"/>
      <c r="LFG25" s="662"/>
      <c r="LFH25" s="662"/>
      <c r="LFI25" s="662"/>
      <c r="LFJ25" s="662"/>
      <c r="LFK25" s="662"/>
      <c r="LFL25" s="662"/>
      <c r="LFM25" s="662"/>
      <c r="LFN25" s="662"/>
      <c r="LFO25" s="662"/>
      <c r="LFP25" s="662"/>
      <c r="LFQ25" s="662"/>
      <c r="LFR25" s="662"/>
      <c r="LFS25" s="662"/>
      <c r="LFT25" s="662"/>
      <c r="LFU25" s="662"/>
      <c r="LFV25" s="662"/>
      <c r="LFW25" s="662"/>
      <c r="LFX25" s="662"/>
      <c r="LFY25" s="662"/>
      <c r="LFZ25" s="662"/>
      <c r="LGA25" s="662"/>
      <c r="LGB25" s="662"/>
      <c r="LGC25" s="662"/>
      <c r="LGD25" s="662"/>
      <c r="LGE25" s="662"/>
      <c r="LGF25" s="662"/>
      <c r="LGG25" s="662"/>
      <c r="LGH25" s="662"/>
      <c r="LGI25" s="662"/>
      <c r="LGJ25" s="662"/>
      <c r="LGK25" s="662"/>
      <c r="LGL25" s="662"/>
      <c r="LGM25" s="662"/>
      <c r="LGN25" s="662"/>
      <c r="LGO25" s="662"/>
      <c r="LGP25" s="662"/>
      <c r="LGQ25" s="662"/>
      <c r="LGR25" s="662"/>
      <c r="LGS25" s="662"/>
      <c r="LGT25" s="662"/>
      <c r="LGU25" s="662"/>
      <c r="LGV25" s="662"/>
      <c r="LGW25" s="662"/>
      <c r="LGX25" s="662"/>
      <c r="LGY25" s="662"/>
      <c r="LGZ25" s="662"/>
      <c r="LHA25" s="662"/>
      <c r="LHB25" s="662"/>
      <c r="LHC25" s="662"/>
      <c r="LHD25" s="662"/>
      <c r="LHE25" s="662"/>
      <c r="LHF25" s="662"/>
      <c r="LHG25" s="662"/>
      <c r="LHH25" s="662"/>
      <c r="LHI25" s="662"/>
      <c r="LHJ25" s="662"/>
      <c r="LHK25" s="662"/>
      <c r="LHL25" s="662"/>
      <c r="LHM25" s="662"/>
      <c r="LHN25" s="662"/>
      <c r="LHO25" s="662"/>
      <c r="LHP25" s="662"/>
      <c r="LHQ25" s="662"/>
      <c r="LHR25" s="662"/>
      <c r="LHS25" s="662"/>
      <c r="LHT25" s="662"/>
      <c r="LHU25" s="662"/>
      <c r="LHV25" s="662"/>
      <c r="LHW25" s="662"/>
      <c r="LHX25" s="662"/>
      <c r="LHY25" s="662"/>
      <c r="LHZ25" s="662"/>
      <c r="LIA25" s="662"/>
      <c r="LIB25" s="662"/>
      <c r="LIC25" s="662"/>
      <c r="LID25" s="662"/>
      <c r="LIE25" s="662"/>
      <c r="LIF25" s="662"/>
      <c r="LIG25" s="662"/>
      <c r="LIH25" s="662"/>
      <c r="LII25" s="662"/>
      <c r="LIJ25" s="662"/>
      <c r="LIK25" s="662"/>
      <c r="LIL25" s="662"/>
      <c r="LIM25" s="662"/>
      <c r="LIN25" s="662"/>
      <c r="LIO25" s="662"/>
      <c r="LIP25" s="662"/>
      <c r="LIQ25" s="662"/>
      <c r="LIR25" s="662"/>
      <c r="LIS25" s="662"/>
      <c r="LIT25" s="662"/>
      <c r="LIU25" s="662"/>
      <c r="LIV25" s="662"/>
      <c r="LIW25" s="662"/>
      <c r="LIX25" s="662"/>
      <c r="LIY25" s="662"/>
      <c r="LIZ25" s="662"/>
      <c r="LJA25" s="662"/>
      <c r="LJB25" s="662"/>
      <c r="LJC25" s="662"/>
      <c r="LJD25" s="662"/>
      <c r="LJE25" s="662"/>
      <c r="LJF25" s="662"/>
      <c r="LJG25" s="662"/>
      <c r="LJH25" s="662"/>
      <c r="LJI25" s="662"/>
      <c r="LJJ25" s="662"/>
      <c r="LJK25" s="662"/>
      <c r="LJL25" s="662"/>
      <c r="LJM25" s="662"/>
      <c r="LJN25" s="662"/>
      <c r="LJO25" s="662"/>
      <c r="LJP25" s="662"/>
      <c r="LJQ25" s="662"/>
      <c r="LJR25" s="662"/>
      <c r="LJS25" s="662"/>
      <c r="LJT25" s="662"/>
      <c r="LJU25" s="662"/>
      <c r="LJV25" s="662"/>
      <c r="LJW25" s="662"/>
      <c r="LJX25" s="662"/>
      <c r="LJY25" s="662"/>
      <c r="LJZ25" s="662"/>
      <c r="LKA25" s="662"/>
      <c r="LKB25" s="662"/>
      <c r="LKC25" s="662"/>
      <c r="LKD25" s="662"/>
      <c r="LKE25" s="662"/>
      <c r="LKF25" s="662"/>
      <c r="LKG25" s="662"/>
      <c r="LKH25" s="662"/>
      <c r="LKI25" s="662"/>
      <c r="LKJ25" s="662"/>
      <c r="LKK25" s="662"/>
      <c r="LKL25" s="662"/>
      <c r="LKM25" s="662"/>
      <c r="LKN25" s="662"/>
      <c r="LKO25" s="662"/>
      <c r="LKP25" s="662"/>
      <c r="LKQ25" s="662"/>
      <c r="LKR25" s="662"/>
      <c r="LKS25" s="662"/>
      <c r="LKT25" s="662"/>
      <c r="LKU25" s="662"/>
      <c r="LKV25" s="662"/>
      <c r="LKW25" s="662"/>
      <c r="LKX25" s="662"/>
      <c r="LKY25" s="662"/>
      <c r="LKZ25" s="662"/>
      <c r="LLA25" s="662"/>
      <c r="LLB25" s="662"/>
      <c r="LLC25" s="662"/>
      <c r="LLD25" s="662"/>
      <c r="LLE25" s="662"/>
      <c r="LLF25" s="662"/>
      <c r="LLG25" s="662"/>
      <c r="LLH25" s="662"/>
      <c r="LLI25" s="662"/>
      <c r="LLJ25" s="662"/>
      <c r="LLK25" s="662"/>
      <c r="LLL25" s="662"/>
      <c r="LLM25" s="662"/>
      <c r="LLN25" s="662"/>
      <c r="LLO25" s="662"/>
      <c r="LLP25" s="662"/>
      <c r="LLQ25" s="662"/>
      <c r="LLR25" s="662"/>
      <c r="LLS25" s="662"/>
      <c r="LLT25" s="662"/>
      <c r="LLU25" s="662"/>
      <c r="LLV25" s="662"/>
      <c r="LLW25" s="662"/>
      <c r="LLX25" s="662"/>
      <c r="LLY25" s="662"/>
      <c r="LLZ25" s="662"/>
      <c r="LMA25" s="662"/>
      <c r="LMB25" s="662"/>
      <c r="LMC25" s="662"/>
      <c r="LMD25" s="662"/>
      <c r="LME25" s="662"/>
      <c r="LMF25" s="662"/>
      <c r="LMG25" s="662"/>
      <c r="LMH25" s="662"/>
      <c r="LMI25" s="662"/>
      <c r="LMJ25" s="662"/>
      <c r="LMK25" s="662"/>
      <c r="LML25" s="662"/>
      <c r="LMM25" s="662"/>
      <c r="LMN25" s="662"/>
      <c r="LMO25" s="662"/>
      <c r="LMP25" s="662"/>
      <c r="LMQ25" s="662"/>
      <c r="LMR25" s="662"/>
      <c r="LMS25" s="662"/>
      <c r="LMT25" s="662"/>
      <c r="LMU25" s="662"/>
      <c r="LMV25" s="662"/>
      <c r="LMW25" s="662"/>
      <c r="LMX25" s="662"/>
      <c r="LMY25" s="662"/>
      <c r="LMZ25" s="662"/>
      <c r="LNA25" s="662"/>
      <c r="LNB25" s="662"/>
      <c r="LNC25" s="662"/>
      <c r="LND25" s="662"/>
      <c r="LNE25" s="662"/>
      <c r="LNF25" s="662"/>
      <c r="LNG25" s="662"/>
      <c r="LNH25" s="662"/>
      <c r="LNI25" s="662"/>
      <c r="LNJ25" s="662"/>
      <c r="LNK25" s="662"/>
      <c r="LNL25" s="662"/>
      <c r="LNM25" s="662"/>
      <c r="LNN25" s="662"/>
      <c r="LNO25" s="662"/>
      <c r="LNP25" s="662"/>
      <c r="LNQ25" s="662"/>
      <c r="LNR25" s="662"/>
      <c r="LNS25" s="662"/>
      <c r="LNT25" s="662"/>
      <c r="LNU25" s="662"/>
      <c r="LNV25" s="662"/>
      <c r="LNW25" s="662"/>
      <c r="LNX25" s="662"/>
      <c r="LNY25" s="662"/>
      <c r="LNZ25" s="662"/>
      <c r="LOA25" s="662"/>
      <c r="LOB25" s="662"/>
      <c r="LOC25" s="662"/>
      <c r="LOD25" s="662"/>
      <c r="LOE25" s="662"/>
      <c r="LOF25" s="662"/>
      <c r="LOG25" s="662"/>
      <c r="LOH25" s="662"/>
      <c r="LOI25" s="662"/>
      <c r="LOJ25" s="662"/>
      <c r="LOK25" s="662"/>
      <c r="LOL25" s="662"/>
      <c r="LOM25" s="662"/>
      <c r="LON25" s="662"/>
      <c r="LOO25" s="662"/>
      <c r="LOP25" s="662"/>
      <c r="LOQ25" s="662"/>
      <c r="LOR25" s="662"/>
      <c r="LOS25" s="662"/>
      <c r="LOT25" s="662"/>
      <c r="LOU25" s="662"/>
      <c r="LOV25" s="662"/>
      <c r="LOW25" s="662"/>
      <c r="LOX25" s="662"/>
      <c r="LOY25" s="662"/>
      <c r="LOZ25" s="662"/>
      <c r="LPA25" s="662"/>
      <c r="LPB25" s="662"/>
      <c r="LPC25" s="662"/>
      <c r="LPD25" s="662"/>
      <c r="LPE25" s="662"/>
      <c r="LPF25" s="662"/>
      <c r="LPG25" s="662"/>
      <c r="LPH25" s="662"/>
      <c r="LPI25" s="662"/>
      <c r="LPJ25" s="662"/>
      <c r="LPK25" s="662"/>
      <c r="LPL25" s="662"/>
      <c r="LPM25" s="662"/>
      <c r="LPN25" s="662"/>
      <c r="LPO25" s="662"/>
      <c r="LPP25" s="662"/>
      <c r="LPQ25" s="662"/>
      <c r="LPR25" s="662"/>
      <c r="LPS25" s="662"/>
      <c r="LPT25" s="662"/>
      <c r="LPU25" s="662"/>
      <c r="LPV25" s="662"/>
      <c r="LPW25" s="662"/>
      <c r="LPX25" s="662"/>
      <c r="LPY25" s="662"/>
      <c r="LPZ25" s="662"/>
      <c r="LQA25" s="662"/>
      <c r="LQB25" s="662"/>
      <c r="LQC25" s="662"/>
      <c r="LQD25" s="662"/>
      <c r="LQE25" s="662"/>
      <c r="LQF25" s="662"/>
      <c r="LQG25" s="662"/>
      <c r="LQH25" s="662"/>
      <c r="LQI25" s="662"/>
      <c r="LQJ25" s="662"/>
      <c r="LQK25" s="662"/>
      <c r="LQL25" s="662"/>
      <c r="LQM25" s="662"/>
      <c r="LQN25" s="662"/>
      <c r="LQO25" s="662"/>
      <c r="LQP25" s="662"/>
      <c r="LQQ25" s="662"/>
      <c r="LQR25" s="662"/>
      <c r="LQS25" s="662"/>
      <c r="LQT25" s="662"/>
      <c r="LQU25" s="662"/>
      <c r="LQV25" s="662"/>
      <c r="LQW25" s="662"/>
      <c r="LQX25" s="662"/>
      <c r="LQY25" s="662"/>
      <c r="LQZ25" s="662"/>
      <c r="LRA25" s="662"/>
      <c r="LRB25" s="662"/>
      <c r="LRC25" s="662"/>
      <c r="LRD25" s="662"/>
      <c r="LRE25" s="662"/>
      <c r="LRF25" s="662"/>
      <c r="LRG25" s="662"/>
      <c r="LRH25" s="662"/>
      <c r="LRI25" s="662"/>
      <c r="LRJ25" s="662"/>
      <c r="LRK25" s="662"/>
      <c r="LRL25" s="662"/>
      <c r="LRM25" s="662"/>
      <c r="LRN25" s="662"/>
      <c r="LRO25" s="662"/>
      <c r="LRP25" s="662"/>
      <c r="LRQ25" s="662"/>
      <c r="LRR25" s="662"/>
      <c r="LRS25" s="662"/>
      <c r="LRT25" s="662"/>
      <c r="LRU25" s="662"/>
      <c r="LRV25" s="662"/>
      <c r="LRW25" s="662"/>
      <c r="LRX25" s="662"/>
      <c r="LRY25" s="662"/>
      <c r="LRZ25" s="662"/>
      <c r="LSA25" s="662"/>
      <c r="LSB25" s="662"/>
      <c r="LSC25" s="662"/>
      <c r="LSD25" s="662"/>
      <c r="LSE25" s="662"/>
      <c r="LSF25" s="662"/>
      <c r="LSG25" s="662"/>
      <c r="LSH25" s="662"/>
      <c r="LSI25" s="662"/>
      <c r="LSJ25" s="662"/>
      <c r="LSK25" s="662"/>
      <c r="LSL25" s="662"/>
      <c r="LSM25" s="662"/>
      <c r="LSN25" s="662"/>
      <c r="LSO25" s="662"/>
      <c r="LSP25" s="662"/>
      <c r="LSQ25" s="662"/>
      <c r="LSR25" s="662"/>
      <c r="LSS25" s="662"/>
      <c r="LST25" s="662"/>
      <c r="LSU25" s="662"/>
      <c r="LSV25" s="662"/>
      <c r="LSW25" s="662"/>
      <c r="LSX25" s="662"/>
      <c r="LSY25" s="662"/>
      <c r="LSZ25" s="662"/>
      <c r="LTA25" s="662"/>
      <c r="LTB25" s="662"/>
      <c r="LTC25" s="662"/>
      <c r="LTD25" s="662"/>
      <c r="LTE25" s="662"/>
      <c r="LTF25" s="662"/>
      <c r="LTG25" s="662"/>
      <c r="LTH25" s="662"/>
      <c r="LTI25" s="662"/>
      <c r="LTJ25" s="662"/>
      <c r="LTK25" s="662"/>
      <c r="LTL25" s="662"/>
      <c r="LTM25" s="662"/>
      <c r="LTN25" s="662"/>
      <c r="LTO25" s="662"/>
      <c r="LTP25" s="662"/>
      <c r="LTQ25" s="662"/>
      <c r="LTR25" s="662"/>
      <c r="LTS25" s="662"/>
      <c r="LTT25" s="662"/>
      <c r="LTU25" s="662"/>
      <c r="LTV25" s="662"/>
      <c r="LTW25" s="662"/>
      <c r="LTX25" s="662"/>
      <c r="LTY25" s="662"/>
      <c r="LTZ25" s="662"/>
      <c r="LUA25" s="662"/>
      <c r="LUB25" s="662"/>
      <c r="LUC25" s="662"/>
      <c r="LUD25" s="662"/>
      <c r="LUE25" s="662"/>
      <c r="LUF25" s="662"/>
      <c r="LUG25" s="662"/>
      <c r="LUH25" s="662"/>
      <c r="LUI25" s="662"/>
      <c r="LUJ25" s="662"/>
      <c r="LUK25" s="662"/>
      <c r="LUL25" s="662"/>
      <c r="LUM25" s="662"/>
      <c r="LUN25" s="662"/>
      <c r="LUO25" s="662"/>
      <c r="LUP25" s="662"/>
      <c r="LUQ25" s="662"/>
      <c r="LUR25" s="662"/>
      <c r="LUS25" s="662"/>
      <c r="LUT25" s="662"/>
      <c r="LUU25" s="662"/>
      <c r="LUV25" s="662"/>
      <c r="LUW25" s="662"/>
      <c r="LUX25" s="662"/>
      <c r="LUY25" s="662"/>
      <c r="LUZ25" s="662"/>
      <c r="LVA25" s="662"/>
      <c r="LVB25" s="662"/>
      <c r="LVC25" s="662"/>
      <c r="LVD25" s="662"/>
      <c r="LVE25" s="662"/>
      <c r="LVF25" s="662"/>
      <c r="LVG25" s="662"/>
      <c r="LVH25" s="662"/>
      <c r="LVI25" s="662"/>
      <c r="LVJ25" s="662"/>
      <c r="LVK25" s="662"/>
      <c r="LVL25" s="662"/>
      <c r="LVM25" s="662"/>
      <c r="LVN25" s="662"/>
      <c r="LVO25" s="662"/>
      <c r="LVP25" s="662"/>
      <c r="LVQ25" s="662"/>
      <c r="LVR25" s="662"/>
      <c r="LVS25" s="662"/>
      <c r="LVT25" s="662"/>
      <c r="LVU25" s="662"/>
      <c r="LVV25" s="662"/>
      <c r="LVW25" s="662"/>
      <c r="LVX25" s="662"/>
      <c r="LVY25" s="662"/>
      <c r="LVZ25" s="662"/>
      <c r="LWA25" s="662"/>
      <c r="LWB25" s="662"/>
      <c r="LWC25" s="662"/>
      <c r="LWD25" s="662"/>
      <c r="LWE25" s="662"/>
      <c r="LWF25" s="662"/>
      <c r="LWG25" s="662"/>
      <c r="LWH25" s="662"/>
      <c r="LWI25" s="662"/>
      <c r="LWJ25" s="662"/>
      <c r="LWK25" s="662"/>
      <c r="LWL25" s="662"/>
      <c r="LWM25" s="662"/>
      <c r="LWN25" s="662"/>
      <c r="LWO25" s="662"/>
      <c r="LWP25" s="662"/>
      <c r="LWQ25" s="662"/>
      <c r="LWR25" s="662"/>
      <c r="LWS25" s="662"/>
      <c r="LWT25" s="662"/>
      <c r="LWU25" s="662"/>
      <c r="LWV25" s="662"/>
      <c r="LWW25" s="662"/>
      <c r="LWX25" s="662"/>
      <c r="LWY25" s="662"/>
      <c r="LWZ25" s="662"/>
      <c r="LXA25" s="662"/>
      <c r="LXB25" s="662"/>
      <c r="LXC25" s="662"/>
      <c r="LXD25" s="662"/>
      <c r="LXE25" s="662"/>
      <c r="LXF25" s="662"/>
      <c r="LXG25" s="662"/>
      <c r="LXH25" s="662"/>
      <c r="LXI25" s="662"/>
      <c r="LXJ25" s="662"/>
      <c r="LXK25" s="662"/>
      <c r="LXL25" s="662"/>
      <c r="LXM25" s="662"/>
      <c r="LXN25" s="662"/>
      <c r="LXO25" s="662"/>
      <c r="LXP25" s="662"/>
      <c r="LXQ25" s="662"/>
      <c r="LXR25" s="662"/>
      <c r="LXS25" s="662"/>
      <c r="LXT25" s="662"/>
      <c r="LXU25" s="662"/>
      <c r="LXV25" s="662"/>
      <c r="LXW25" s="662"/>
      <c r="LXX25" s="662"/>
      <c r="LXY25" s="662"/>
      <c r="LXZ25" s="662"/>
      <c r="LYA25" s="662"/>
      <c r="LYB25" s="662"/>
      <c r="LYC25" s="662"/>
      <c r="LYD25" s="662"/>
      <c r="LYE25" s="662"/>
      <c r="LYF25" s="662"/>
      <c r="LYG25" s="662"/>
      <c r="LYH25" s="662"/>
      <c r="LYI25" s="662"/>
      <c r="LYJ25" s="662"/>
      <c r="LYK25" s="662"/>
      <c r="LYL25" s="662"/>
      <c r="LYM25" s="662"/>
      <c r="LYN25" s="662"/>
      <c r="LYO25" s="662"/>
      <c r="LYP25" s="662"/>
      <c r="LYQ25" s="662"/>
      <c r="LYR25" s="662"/>
      <c r="LYS25" s="662"/>
      <c r="LYT25" s="662"/>
      <c r="LYU25" s="662"/>
      <c r="LYV25" s="662"/>
      <c r="LYW25" s="662"/>
      <c r="LYX25" s="662"/>
      <c r="LYY25" s="662"/>
      <c r="LYZ25" s="662"/>
      <c r="LZA25" s="662"/>
      <c r="LZB25" s="662"/>
      <c r="LZC25" s="662"/>
      <c r="LZD25" s="662"/>
      <c r="LZE25" s="662"/>
      <c r="LZF25" s="662"/>
      <c r="LZG25" s="662"/>
      <c r="LZH25" s="662"/>
      <c r="LZI25" s="662"/>
      <c r="LZJ25" s="662"/>
      <c r="LZK25" s="662"/>
      <c r="LZL25" s="662"/>
      <c r="LZM25" s="662"/>
      <c r="LZN25" s="662"/>
      <c r="LZO25" s="662"/>
      <c r="LZP25" s="662"/>
      <c r="LZQ25" s="662"/>
      <c r="LZR25" s="662"/>
      <c r="LZS25" s="662"/>
      <c r="LZT25" s="662"/>
      <c r="LZU25" s="662"/>
      <c r="LZV25" s="662"/>
      <c r="LZW25" s="662"/>
      <c r="LZX25" s="662"/>
      <c r="LZY25" s="662"/>
      <c r="LZZ25" s="662"/>
      <c r="MAA25" s="662"/>
      <c r="MAB25" s="662"/>
      <c r="MAC25" s="662"/>
      <c r="MAD25" s="662"/>
      <c r="MAE25" s="662"/>
      <c r="MAF25" s="662"/>
      <c r="MAG25" s="662"/>
      <c r="MAH25" s="662"/>
      <c r="MAI25" s="662"/>
      <c r="MAJ25" s="662"/>
      <c r="MAK25" s="662"/>
      <c r="MAL25" s="662"/>
      <c r="MAM25" s="662"/>
      <c r="MAN25" s="662"/>
      <c r="MAO25" s="662"/>
      <c r="MAP25" s="662"/>
      <c r="MAQ25" s="662"/>
      <c r="MAR25" s="662"/>
      <c r="MAS25" s="662"/>
      <c r="MAT25" s="662"/>
      <c r="MAU25" s="662"/>
      <c r="MAV25" s="662"/>
      <c r="MAW25" s="662"/>
      <c r="MAX25" s="662"/>
      <c r="MAY25" s="662"/>
      <c r="MAZ25" s="662"/>
      <c r="MBA25" s="662"/>
      <c r="MBB25" s="662"/>
      <c r="MBC25" s="662"/>
      <c r="MBD25" s="662"/>
      <c r="MBE25" s="662"/>
      <c r="MBF25" s="662"/>
      <c r="MBG25" s="662"/>
      <c r="MBH25" s="662"/>
      <c r="MBI25" s="662"/>
      <c r="MBJ25" s="662"/>
      <c r="MBK25" s="662"/>
      <c r="MBL25" s="662"/>
      <c r="MBM25" s="662"/>
      <c r="MBN25" s="662"/>
      <c r="MBO25" s="662"/>
      <c r="MBP25" s="662"/>
      <c r="MBQ25" s="662"/>
      <c r="MBR25" s="662"/>
      <c r="MBS25" s="662"/>
      <c r="MBT25" s="662"/>
      <c r="MBU25" s="662"/>
      <c r="MBV25" s="662"/>
      <c r="MBW25" s="662"/>
      <c r="MBX25" s="662"/>
      <c r="MBY25" s="662"/>
      <c r="MBZ25" s="662"/>
      <c r="MCA25" s="662"/>
      <c r="MCB25" s="662"/>
      <c r="MCC25" s="662"/>
      <c r="MCD25" s="662"/>
      <c r="MCE25" s="662"/>
      <c r="MCF25" s="662"/>
      <c r="MCG25" s="662"/>
      <c r="MCH25" s="662"/>
      <c r="MCI25" s="662"/>
      <c r="MCJ25" s="662"/>
      <c r="MCK25" s="662"/>
      <c r="MCL25" s="662"/>
      <c r="MCM25" s="662"/>
      <c r="MCN25" s="662"/>
      <c r="MCO25" s="662"/>
      <c r="MCP25" s="662"/>
      <c r="MCQ25" s="662"/>
      <c r="MCR25" s="662"/>
      <c r="MCS25" s="662"/>
      <c r="MCT25" s="662"/>
      <c r="MCU25" s="662"/>
      <c r="MCV25" s="662"/>
      <c r="MCW25" s="662"/>
      <c r="MCX25" s="662"/>
      <c r="MCY25" s="662"/>
      <c r="MCZ25" s="662"/>
      <c r="MDA25" s="662"/>
      <c r="MDB25" s="662"/>
      <c r="MDC25" s="662"/>
      <c r="MDD25" s="662"/>
      <c r="MDE25" s="662"/>
      <c r="MDF25" s="662"/>
      <c r="MDG25" s="662"/>
      <c r="MDH25" s="662"/>
      <c r="MDI25" s="662"/>
      <c r="MDJ25" s="662"/>
      <c r="MDK25" s="662"/>
      <c r="MDL25" s="662"/>
      <c r="MDM25" s="662"/>
      <c r="MDN25" s="662"/>
      <c r="MDO25" s="662"/>
      <c r="MDP25" s="662"/>
      <c r="MDQ25" s="662"/>
      <c r="MDR25" s="662"/>
      <c r="MDS25" s="662"/>
      <c r="MDT25" s="662"/>
      <c r="MDU25" s="662"/>
      <c r="MDV25" s="662"/>
      <c r="MDW25" s="662"/>
      <c r="MDX25" s="662"/>
      <c r="MDY25" s="662"/>
      <c r="MDZ25" s="662"/>
      <c r="MEA25" s="662"/>
      <c r="MEB25" s="662"/>
      <c r="MEC25" s="662"/>
      <c r="MED25" s="662"/>
      <c r="MEE25" s="662"/>
      <c r="MEF25" s="662"/>
      <c r="MEG25" s="662"/>
      <c r="MEH25" s="662"/>
      <c r="MEI25" s="662"/>
      <c r="MEJ25" s="662"/>
      <c r="MEK25" s="662"/>
      <c r="MEL25" s="662"/>
      <c r="MEM25" s="662"/>
      <c r="MEN25" s="662"/>
      <c r="MEO25" s="662"/>
      <c r="MEP25" s="662"/>
      <c r="MEQ25" s="662"/>
      <c r="MER25" s="662"/>
      <c r="MES25" s="662"/>
      <c r="MET25" s="662"/>
      <c r="MEU25" s="662"/>
      <c r="MEV25" s="662"/>
      <c r="MEW25" s="662"/>
      <c r="MEX25" s="662"/>
      <c r="MEY25" s="662"/>
      <c r="MEZ25" s="662"/>
      <c r="MFA25" s="662"/>
      <c r="MFB25" s="662"/>
      <c r="MFC25" s="662"/>
      <c r="MFD25" s="662"/>
      <c r="MFE25" s="662"/>
      <c r="MFF25" s="662"/>
      <c r="MFG25" s="662"/>
      <c r="MFH25" s="662"/>
      <c r="MFI25" s="662"/>
      <c r="MFJ25" s="662"/>
      <c r="MFK25" s="662"/>
      <c r="MFL25" s="662"/>
      <c r="MFM25" s="662"/>
      <c r="MFN25" s="662"/>
      <c r="MFO25" s="662"/>
      <c r="MFP25" s="662"/>
      <c r="MFQ25" s="662"/>
      <c r="MFR25" s="662"/>
      <c r="MFS25" s="662"/>
      <c r="MFT25" s="662"/>
      <c r="MFU25" s="662"/>
      <c r="MFV25" s="662"/>
      <c r="MFW25" s="662"/>
      <c r="MFX25" s="662"/>
      <c r="MFY25" s="662"/>
      <c r="MFZ25" s="662"/>
      <c r="MGA25" s="662"/>
      <c r="MGB25" s="662"/>
      <c r="MGC25" s="662"/>
      <c r="MGD25" s="662"/>
      <c r="MGE25" s="662"/>
      <c r="MGF25" s="662"/>
      <c r="MGG25" s="662"/>
      <c r="MGH25" s="662"/>
      <c r="MGI25" s="662"/>
      <c r="MGJ25" s="662"/>
      <c r="MGK25" s="662"/>
      <c r="MGL25" s="662"/>
      <c r="MGM25" s="662"/>
      <c r="MGN25" s="662"/>
      <c r="MGO25" s="662"/>
      <c r="MGP25" s="662"/>
      <c r="MGQ25" s="662"/>
      <c r="MGR25" s="662"/>
      <c r="MGS25" s="662"/>
      <c r="MGT25" s="662"/>
      <c r="MGU25" s="662"/>
      <c r="MGV25" s="662"/>
      <c r="MGW25" s="662"/>
      <c r="MGX25" s="662"/>
      <c r="MGY25" s="662"/>
      <c r="MGZ25" s="662"/>
      <c r="MHA25" s="662"/>
      <c r="MHB25" s="662"/>
      <c r="MHC25" s="662"/>
      <c r="MHD25" s="662"/>
      <c r="MHE25" s="662"/>
      <c r="MHF25" s="662"/>
      <c r="MHG25" s="662"/>
      <c r="MHH25" s="662"/>
      <c r="MHI25" s="662"/>
      <c r="MHJ25" s="662"/>
      <c r="MHK25" s="662"/>
      <c r="MHL25" s="662"/>
      <c r="MHM25" s="662"/>
      <c r="MHN25" s="662"/>
      <c r="MHO25" s="662"/>
      <c r="MHP25" s="662"/>
      <c r="MHQ25" s="662"/>
      <c r="MHR25" s="662"/>
      <c r="MHS25" s="662"/>
      <c r="MHT25" s="662"/>
      <c r="MHU25" s="662"/>
      <c r="MHV25" s="662"/>
      <c r="MHW25" s="662"/>
      <c r="MHX25" s="662"/>
      <c r="MHY25" s="662"/>
      <c r="MHZ25" s="662"/>
      <c r="MIA25" s="662"/>
      <c r="MIB25" s="662"/>
      <c r="MIC25" s="662"/>
      <c r="MID25" s="662"/>
      <c r="MIE25" s="662"/>
      <c r="MIF25" s="662"/>
      <c r="MIG25" s="662"/>
      <c r="MIH25" s="662"/>
      <c r="MII25" s="662"/>
      <c r="MIJ25" s="662"/>
      <c r="MIK25" s="662"/>
      <c r="MIL25" s="662"/>
      <c r="MIM25" s="662"/>
      <c r="MIN25" s="662"/>
      <c r="MIO25" s="662"/>
      <c r="MIP25" s="662"/>
      <c r="MIQ25" s="662"/>
      <c r="MIR25" s="662"/>
      <c r="MIS25" s="662"/>
      <c r="MIT25" s="662"/>
      <c r="MIU25" s="662"/>
      <c r="MIV25" s="662"/>
      <c r="MIW25" s="662"/>
      <c r="MIX25" s="662"/>
      <c r="MIY25" s="662"/>
      <c r="MIZ25" s="662"/>
      <c r="MJA25" s="662"/>
      <c r="MJB25" s="662"/>
      <c r="MJC25" s="662"/>
      <c r="MJD25" s="662"/>
      <c r="MJE25" s="662"/>
      <c r="MJF25" s="662"/>
      <c r="MJG25" s="662"/>
      <c r="MJH25" s="662"/>
      <c r="MJI25" s="662"/>
      <c r="MJJ25" s="662"/>
      <c r="MJK25" s="662"/>
      <c r="MJL25" s="662"/>
      <c r="MJM25" s="662"/>
      <c r="MJN25" s="662"/>
      <c r="MJO25" s="662"/>
      <c r="MJP25" s="662"/>
      <c r="MJQ25" s="662"/>
      <c r="MJR25" s="662"/>
      <c r="MJS25" s="662"/>
      <c r="MJT25" s="662"/>
      <c r="MJU25" s="662"/>
      <c r="MJV25" s="662"/>
      <c r="MJW25" s="662"/>
      <c r="MJX25" s="662"/>
      <c r="MJY25" s="662"/>
      <c r="MJZ25" s="662"/>
      <c r="MKA25" s="662"/>
      <c r="MKB25" s="662"/>
      <c r="MKC25" s="662"/>
      <c r="MKD25" s="662"/>
      <c r="MKE25" s="662"/>
      <c r="MKF25" s="662"/>
      <c r="MKG25" s="662"/>
      <c r="MKH25" s="662"/>
      <c r="MKI25" s="662"/>
      <c r="MKJ25" s="662"/>
      <c r="MKK25" s="662"/>
      <c r="MKL25" s="662"/>
      <c r="MKM25" s="662"/>
      <c r="MKN25" s="662"/>
      <c r="MKO25" s="662"/>
      <c r="MKP25" s="662"/>
      <c r="MKQ25" s="662"/>
      <c r="MKR25" s="662"/>
      <c r="MKS25" s="662"/>
      <c r="MKT25" s="662"/>
      <c r="MKU25" s="662"/>
      <c r="MKV25" s="662"/>
      <c r="MKW25" s="662"/>
      <c r="MKX25" s="662"/>
      <c r="MKY25" s="662"/>
      <c r="MKZ25" s="662"/>
      <c r="MLA25" s="662"/>
      <c r="MLB25" s="662"/>
      <c r="MLC25" s="662"/>
      <c r="MLD25" s="662"/>
      <c r="MLE25" s="662"/>
      <c r="MLF25" s="662"/>
      <c r="MLG25" s="662"/>
      <c r="MLH25" s="662"/>
      <c r="MLI25" s="662"/>
      <c r="MLJ25" s="662"/>
      <c r="MLK25" s="662"/>
      <c r="MLL25" s="662"/>
      <c r="MLM25" s="662"/>
      <c r="MLN25" s="662"/>
      <c r="MLO25" s="662"/>
      <c r="MLP25" s="662"/>
      <c r="MLQ25" s="662"/>
      <c r="MLR25" s="662"/>
      <c r="MLS25" s="662"/>
      <c r="MLT25" s="662"/>
      <c r="MLU25" s="662"/>
      <c r="MLV25" s="662"/>
      <c r="MLW25" s="662"/>
      <c r="MLX25" s="662"/>
      <c r="MLY25" s="662"/>
      <c r="MLZ25" s="662"/>
      <c r="MMA25" s="662"/>
      <c r="MMB25" s="662"/>
      <c r="MMC25" s="662"/>
      <c r="MMD25" s="662"/>
      <c r="MME25" s="662"/>
      <c r="MMF25" s="662"/>
      <c r="MMG25" s="662"/>
      <c r="MMH25" s="662"/>
      <c r="MMI25" s="662"/>
      <c r="MMJ25" s="662"/>
      <c r="MMK25" s="662"/>
      <c r="MML25" s="662"/>
      <c r="MMM25" s="662"/>
      <c r="MMN25" s="662"/>
      <c r="MMO25" s="662"/>
      <c r="MMP25" s="662"/>
      <c r="MMQ25" s="662"/>
      <c r="MMR25" s="662"/>
      <c r="MMS25" s="662"/>
      <c r="MMT25" s="662"/>
      <c r="MMU25" s="662"/>
      <c r="MMV25" s="662"/>
      <c r="MMW25" s="662"/>
      <c r="MMX25" s="662"/>
      <c r="MMY25" s="662"/>
      <c r="MMZ25" s="662"/>
      <c r="MNA25" s="662"/>
      <c r="MNB25" s="662"/>
      <c r="MNC25" s="662"/>
      <c r="MND25" s="662"/>
      <c r="MNE25" s="662"/>
      <c r="MNF25" s="662"/>
      <c r="MNG25" s="662"/>
      <c r="MNH25" s="662"/>
      <c r="MNI25" s="662"/>
      <c r="MNJ25" s="662"/>
      <c r="MNK25" s="662"/>
      <c r="MNL25" s="662"/>
      <c r="MNM25" s="662"/>
      <c r="MNN25" s="662"/>
      <c r="MNO25" s="662"/>
      <c r="MNP25" s="662"/>
      <c r="MNQ25" s="662"/>
      <c r="MNR25" s="662"/>
      <c r="MNS25" s="662"/>
      <c r="MNT25" s="662"/>
      <c r="MNU25" s="662"/>
      <c r="MNV25" s="662"/>
      <c r="MNW25" s="662"/>
      <c r="MNX25" s="662"/>
      <c r="MNY25" s="662"/>
      <c r="MNZ25" s="662"/>
      <c r="MOA25" s="662"/>
      <c r="MOB25" s="662"/>
      <c r="MOC25" s="662"/>
      <c r="MOD25" s="662"/>
      <c r="MOE25" s="662"/>
      <c r="MOF25" s="662"/>
      <c r="MOG25" s="662"/>
      <c r="MOH25" s="662"/>
      <c r="MOI25" s="662"/>
      <c r="MOJ25" s="662"/>
      <c r="MOK25" s="662"/>
      <c r="MOL25" s="662"/>
      <c r="MOM25" s="662"/>
      <c r="MON25" s="662"/>
      <c r="MOO25" s="662"/>
      <c r="MOP25" s="662"/>
      <c r="MOQ25" s="662"/>
      <c r="MOR25" s="662"/>
      <c r="MOS25" s="662"/>
      <c r="MOT25" s="662"/>
      <c r="MOU25" s="662"/>
      <c r="MOV25" s="662"/>
      <c r="MOW25" s="662"/>
      <c r="MOX25" s="662"/>
      <c r="MOY25" s="662"/>
      <c r="MOZ25" s="662"/>
      <c r="MPA25" s="662"/>
      <c r="MPB25" s="662"/>
      <c r="MPC25" s="662"/>
      <c r="MPD25" s="662"/>
      <c r="MPE25" s="662"/>
      <c r="MPF25" s="662"/>
      <c r="MPG25" s="662"/>
      <c r="MPH25" s="662"/>
      <c r="MPI25" s="662"/>
      <c r="MPJ25" s="662"/>
      <c r="MPK25" s="662"/>
      <c r="MPL25" s="662"/>
      <c r="MPM25" s="662"/>
      <c r="MPN25" s="662"/>
      <c r="MPO25" s="662"/>
      <c r="MPP25" s="662"/>
      <c r="MPQ25" s="662"/>
      <c r="MPR25" s="662"/>
      <c r="MPS25" s="662"/>
      <c r="MPT25" s="662"/>
      <c r="MPU25" s="662"/>
      <c r="MPV25" s="662"/>
      <c r="MPW25" s="662"/>
      <c r="MPX25" s="662"/>
      <c r="MPY25" s="662"/>
      <c r="MPZ25" s="662"/>
      <c r="MQA25" s="662"/>
      <c r="MQB25" s="662"/>
      <c r="MQC25" s="662"/>
      <c r="MQD25" s="662"/>
      <c r="MQE25" s="662"/>
      <c r="MQF25" s="662"/>
      <c r="MQG25" s="662"/>
      <c r="MQH25" s="662"/>
      <c r="MQI25" s="662"/>
      <c r="MQJ25" s="662"/>
      <c r="MQK25" s="662"/>
      <c r="MQL25" s="662"/>
      <c r="MQM25" s="662"/>
      <c r="MQN25" s="662"/>
      <c r="MQO25" s="662"/>
      <c r="MQP25" s="662"/>
      <c r="MQQ25" s="662"/>
      <c r="MQR25" s="662"/>
      <c r="MQS25" s="662"/>
      <c r="MQT25" s="662"/>
      <c r="MQU25" s="662"/>
      <c r="MQV25" s="662"/>
      <c r="MQW25" s="662"/>
      <c r="MQX25" s="662"/>
      <c r="MQY25" s="662"/>
      <c r="MQZ25" s="662"/>
      <c r="MRA25" s="662"/>
      <c r="MRB25" s="662"/>
      <c r="MRC25" s="662"/>
      <c r="MRD25" s="662"/>
      <c r="MRE25" s="662"/>
      <c r="MRF25" s="662"/>
      <c r="MRG25" s="662"/>
      <c r="MRH25" s="662"/>
      <c r="MRI25" s="662"/>
      <c r="MRJ25" s="662"/>
      <c r="MRK25" s="662"/>
      <c r="MRL25" s="662"/>
      <c r="MRM25" s="662"/>
      <c r="MRN25" s="662"/>
      <c r="MRO25" s="662"/>
      <c r="MRP25" s="662"/>
      <c r="MRQ25" s="662"/>
      <c r="MRR25" s="662"/>
      <c r="MRS25" s="662"/>
      <c r="MRT25" s="662"/>
      <c r="MRU25" s="662"/>
      <c r="MRV25" s="662"/>
      <c r="MRW25" s="662"/>
      <c r="MRX25" s="662"/>
      <c r="MRY25" s="662"/>
      <c r="MRZ25" s="662"/>
      <c r="MSA25" s="662"/>
      <c r="MSB25" s="662"/>
      <c r="MSC25" s="662"/>
      <c r="MSD25" s="662"/>
      <c r="MSE25" s="662"/>
      <c r="MSF25" s="662"/>
      <c r="MSG25" s="662"/>
      <c r="MSH25" s="662"/>
      <c r="MSI25" s="662"/>
      <c r="MSJ25" s="662"/>
      <c r="MSK25" s="662"/>
      <c r="MSL25" s="662"/>
      <c r="MSM25" s="662"/>
      <c r="MSN25" s="662"/>
      <c r="MSO25" s="662"/>
      <c r="MSP25" s="662"/>
      <c r="MSQ25" s="662"/>
      <c r="MSR25" s="662"/>
      <c r="MSS25" s="662"/>
      <c r="MST25" s="662"/>
      <c r="MSU25" s="662"/>
      <c r="MSV25" s="662"/>
      <c r="MSW25" s="662"/>
      <c r="MSX25" s="662"/>
      <c r="MSY25" s="662"/>
      <c r="MSZ25" s="662"/>
      <c r="MTA25" s="662"/>
      <c r="MTB25" s="662"/>
      <c r="MTC25" s="662"/>
      <c r="MTD25" s="662"/>
      <c r="MTE25" s="662"/>
      <c r="MTF25" s="662"/>
      <c r="MTG25" s="662"/>
      <c r="MTH25" s="662"/>
      <c r="MTI25" s="662"/>
      <c r="MTJ25" s="662"/>
      <c r="MTK25" s="662"/>
      <c r="MTL25" s="662"/>
      <c r="MTM25" s="662"/>
      <c r="MTN25" s="662"/>
      <c r="MTO25" s="662"/>
      <c r="MTP25" s="662"/>
      <c r="MTQ25" s="662"/>
      <c r="MTR25" s="662"/>
      <c r="MTS25" s="662"/>
      <c r="MTT25" s="662"/>
      <c r="MTU25" s="662"/>
      <c r="MTV25" s="662"/>
      <c r="MTW25" s="662"/>
      <c r="MTX25" s="662"/>
      <c r="MTY25" s="662"/>
      <c r="MTZ25" s="662"/>
      <c r="MUA25" s="662"/>
      <c r="MUB25" s="662"/>
      <c r="MUC25" s="662"/>
      <c r="MUD25" s="662"/>
      <c r="MUE25" s="662"/>
      <c r="MUF25" s="662"/>
      <c r="MUG25" s="662"/>
      <c r="MUH25" s="662"/>
      <c r="MUI25" s="662"/>
      <c r="MUJ25" s="662"/>
      <c r="MUK25" s="662"/>
      <c r="MUL25" s="662"/>
      <c r="MUM25" s="662"/>
      <c r="MUN25" s="662"/>
      <c r="MUO25" s="662"/>
      <c r="MUP25" s="662"/>
      <c r="MUQ25" s="662"/>
      <c r="MUR25" s="662"/>
      <c r="MUS25" s="662"/>
      <c r="MUT25" s="662"/>
      <c r="MUU25" s="662"/>
      <c r="MUV25" s="662"/>
      <c r="MUW25" s="662"/>
      <c r="MUX25" s="662"/>
      <c r="MUY25" s="662"/>
      <c r="MUZ25" s="662"/>
      <c r="MVA25" s="662"/>
      <c r="MVB25" s="662"/>
      <c r="MVC25" s="662"/>
      <c r="MVD25" s="662"/>
      <c r="MVE25" s="662"/>
      <c r="MVF25" s="662"/>
      <c r="MVG25" s="662"/>
      <c r="MVH25" s="662"/>
      <c r="MVI25" s="662"/>
      <c r="MVJ25" s="662"/>
      <c r="MVK25" s="662"/>
      <c r="MVL25" s="662"/>
      <c r="MVM25" s="662"/>
      <c r="MVN25" s="662"/>
      <c r="MVO25" s="662"/>
      <c r="MVP25" s="662"/>
      <c r="MVQ25" s="662"/>
      <c r="MVR25" s="662"/>
      <c r="MVS25" s="662"/>
      <c r="MVT25" s="662"/>
      <c r="MVU25" s="662"/>
      <c r="MVV25" s="662"/>
      <c r="MVW25" s="662"/>
      <c r="MVX25" s="662"/>
      <c r="MVY25" s="662"/>
      <c r="MVZ25" s="662"/>
      <c r="MWA25" s="662"/>
      <c r="MWB25" s="662"/>
      <c r="MWC25" s="662"/>
      <c r="MWD25" s="662"/>
      <c r="MWE25" s="662"/>
      <c r="MWF25" s="662"/>
      <c r="MWG25" s="662"/>
      <c r="MWH25" s="662"/>
      <c r="MWI25" s="662"/>
      <c r="MWJ25" s="662"/>
      <c r="MWK25" s="662"/>
      <c r="MWL25" s="662"/>
      <c r="MWM25" s="662"/>
      <c r="MWN25" s="662"/>
      <c r="MWO25" s="662"/>
      <c r="MWP25" s="662"/>
      <c r="MWQ25" s="662"/>
      <c r="MWR25" s="662"/>
      <c r="MWS25" s="662"/>
      <c r="MWT25" s="662"/>
      <c r="MWU25" s="662"/>
      <c r="MWV25" s="662"/>
      <c r="MWW25" s="662"/>
      <c r="MWX25" s="662"/>
      <c r="MWY25" s="662"/>
      <c r="MWZ25" s="662"/>
      <c r="MXA25" s="662"/>
      <c r="MXB25" s="662"/>
      <c r="MXC25" s="662"/>
      <c r="MXD25" s="662"/>
      <c r="MXE25" s="662"/>
      <c r="MXF25" s="662"/>
      <c r="MXG25" s="662"/>
      <c r="MXH25" s="662"/>
      <c r="MXI25" s="662"/>
      <c r="MXJ25" s="662"/>
      <c r="MXK25" s="662"/>
      <c r="MXL25" s="662"/>
      <c r="MXM25" s="662"/>
      <c r="MXN25" s="662"/>
      <c r="MXO25" s="662"/>
      <c r="MXP25" s="662"/>
      <c r="MXQ25" s="662"/>
      <c r="MXR25" s="662"/>
      <c r="MXS25" s="662"/>
      <c r="MXT25" s="662"/>
      <c r="MXU25" s="662"/>
      <c r="MXV25" s="662"/>
      <c r="MXW25" s="662"/>
      <c r="MXX25" s="662"/>
      <c r="MXY25" s="662"/>
      <c r="MXZ25" s="662"/>
      <c r="MYA25" s="662"/>
      <c r="MYB25" s="662"/>
      <c r="MYC25" s="662"/>
      <c r="MYD25" s="662"/>
      <c r="MYE25" s="662"/>
      <c r="MYF25" s="662"/>
      <c r="MYG25" s="662"/>
      <c r="MYH25" s="662"/>
      <c r="MYI25" s="662"/>
      <c r="MYJ25" s="662"/>
      <c r="MYK25" s="662"/>
      <c r="MYL25" s="662"/>
      <c r="MYM25" s="662"/>
      <c r="MYN25" s="662"/>
      <c r="MYO25" s="662"/>
      <c r="MYP25" s="662"/>
      <c r="MYQ25" s="662"/>
      <c r="MYR25" s="662"/>
      <c r="MYS25" s="662"/>
      <c r="MYT25" s="662"/>
      <c r="MYU25" s="662"/>
      <c r="MYV25" s="662"/>
      <c r="MYW25" s="662"/>
      <c r="MYX25" s="662"/>
      <c r="MYY25" s="662"/>
      <c r="MYZ25" s="662"/>
      <c r="MZA25" s="662"/>
      <c r="MZB25" s="662"/>
      <c r="MZC25" s="662"/>
      <c r="MZD25" s="662"/>
      <c r="MZE25" s="662"/>
      <c r="MZF25" s="662"/>
      <c r="MZG25" s="662"/>
      <c r="MZH25" s="662"/>
      <c r="MZI25" s="662"/>
      <c r="MZJ25" s="662"/>
      <c r="MZK25" s="662"/>
      <c r="MZL25" s="662"/>
      <c r="MZM25" s="662"/>
      <c r="MZN25" s="662"/>
      <c r="MZO25" s="662"/>
      <c r="MZP25" s="662"/>
      <c r="MZQ25" s="662"/>
      <c r="MZR25" s="662"/>
      <c r="MZS25" s="662"/>
      <c r="MZT25" s="662"/>
      <c r="MZU25" s="662"/>
      <c r="MZV25" s="662"/>
      <c r="MZW25" s="662"/>
      <c r="MZX25" s="662"/>
      <c r="MZY25" s="662"/>
      <c r="MZZ25" s="662"/>
      <c r="NAA25" s="662"/>
      <c r="NAB25" s="662"/>
      <c r="NAC25" s="662"/>
      <c r="NAD25" s="662"/>
      <c r="NAE25" s="662"/>
      <c r="NAF25" s="662"/>
      <c r="NAG25" s="662"/>
      <c r="NAH25" s="662"/>
      <c r="NAI25" s="662"/>
      <c r="NAJ25" s="662"/>
      <c r="NAK25" s="662"/>
      <c r="NAL25" s="662"/>
      <c r="NAM25" s="662"/>
      <c r="NAN25" s="662"/>
      <c r="NAO25" s="662"/>
      <c r="NAP25" s="662"/>
      <c r="NAQ25" s="662"/>
      <c r="NAR25" s="662"/>
      <c r="NAS25" s="662"/>
      <c r="NAT25" s="662"/>
      <c r="NAU25" s="662"/>
      <c r="NAV25" s="662"/>
      <c r="NAW25" s="662"/>
      <c r="NAX25" s="662"/>
      <c r="NAY25" s="662"/>
      <c r="NAZ25" s="662"/>
      <c r="NBA25" s="662"/>
      <c r="NBB25" s="662"/>
      <c r="NBC25" s="662"/>
      <c r="NBD25" s="662"/>
      <c r="NBE25" s="662"/>
      <c r="NBF25" s="662"/>
      <c r="NBG25" s="662"/>
      <c r="NBH25" s="662"/>
      <c r="NBI25" s="662"/>
      <c r="NBJ25" s="662"/>
      <c r="NBK25" s="662"/>
      <c r="NBL25" s="662"/>
      <c r="NBM25" s="662"/>
      <c r="NBN25" s="662"/>
      <c r="NBO25" s="662"/>
      <c r="NBP25" s="662"/>
      <c r="NBQ25" s="662"/>
      <c r="NBR25" s="662"/>
      <c r="NBS25" s="662"/>
      <c r="NBT25" s="662"/>
      <c r="NBU25" s="662"/>
      <c r="NBV25" s="662"/>
      <c r="NBW25" s="662"/>
      <c r="NBX25" s="662"/>
      <c r="NBY25" s="662"/>
      <c r="NBZ25" s="662"/>
      <c r="NCA25" s="662"/>
      <c r="NCB25" s="662"/>
      <c r="NCC25" s="662"/>
      <c r="NCD25" s="662"/>
      <c r="NCE25" s="662"/>
      <c r="NCF25" s="662"/>
      <c r="NCG25" s="662"/>
      <c r="NCH25" s="662"/>
      <c r="NCI25" s="662"/>
      <c r="NCJ25" s="662"/>
      <c r="NCK25" s="662"/>
      <c r="NCL25" s="662"/>
      <c r="NCM25" s="662"/>
      <c r="NCN25" s="662"/>
      <c r="NCO25" s="662"/>
      <c r="NCP25" s="662"/>
      <c r="NCQ25" s="662"/>
      <c r="NCR25" s="662"/>
      <c r="NCS25" s="662"/>
      <c r="NCT25" s="662"/>
      <c r="NCU25" s="662"/>
      <c r="NCV25" s="662"/>
      <c r="NCW25" s="662"/>
      <c r="NCX25" s="662"/>
      <c r="NCY25" s="662"/>
      <c r="NCZ25" s="662"/>
      <c r="NDA25" s="662"/>
      <c r="NDB25" s="662"/>
      <c r="NDC25" s="662"/>
      <c r="NDD25" s="662"/>
      <c r="NDE25" s="662"/>
      <c r="NDF25" s="662"/>
      <c r="NDG25" s="662"/>
      <c r="NDH25" s="662"/>
      <c r="NDI25" s="662"/>
      <c r="NDJ25" s="662"/>
      <c r="NDK25" s="662"/>
      <c r="NDL25" s="662"/>
      <c r="NDM25" s="662"/>
      <c r="NDN25" s="662"/>
      <c r="NDO25" s="662"/>
      <c r="NDP25" s="662"/>
      <c r="NDQ25" s="662"/>
      <c r="NDR25" s="662"/>
      <c r="NDS25" s="662"/>
      <c r="NDT25" s="662"/>
      <c r="NDU25" s="662"/>
      <c r="NDV25" s="662"/>
      <c r="NDW25" s="662"/>
      <c r="NDX25" s="662"/>
      <c r="NDY25" s="662"/>
      <c r="NDZ25" s="662"/>
      <c r="NEA25" s="662"/>
      <c r="NEB25" s="662"/>
      <c r="NEC25" s="662"/>
      <c r="NED25" s="662"/>
      <c r="NEE25" s="662"/>
      <c r="NEF25" s="662"/>
      <c r="NEG25" s="662"/>
      <c r="NEH25" s="662"/>
      <c r="NEI25" s="662"/>
      <c r="NEJ25" s="662"/>
      <c r="NEK25" s="662"/>
      <c r="NEL25" s="662"/>
      <c r="NEM25" s="662"/>
      <c r="NEN25" s="662"/>
      <c r="NEO25" s="662"/>
      <c r="NEP25" s="662"/>
      <c r="NEQ25" s="662"/>
      <c r="NER25" s="662"/>
      <c r="NES25" s="662"/>
      <c r="NET25" s="662"/>
      <c r="NEU25" s="662"/>
      <c r="NEV25" s="662"/>
      <c r="NEW25" s="662"/>
      <c r="NEX25" s="662"/>
      <c r="NEY25" s="662"/>
      <c r="NEZ25" s="662"/>
      <c r="NFA25" s="662"/>
      <c r="NFB25" s="662"/>
      <c r="NFC25" s="662"/>
      <c r="NFD25" s="662"/>
      <c r="NFE25" s="662"/>
      <c r="NFF25" s="662"/>
      <c r="NFG25" s="662"/>
      <c r="NFH25" s="662"/>
      <c r="NFI25" s="662"/>
      <c r="NFJ25" s="662"/>
      <c r="NFK25" s="662"/>
      <c r="NFL25" s="662"/>
      <c r="NFM25" s="662"/>
      <c r="NFN25" s="662"/>
      <c r="NFO25" s="662"/>
      <c r="NFP25" s="662"/>
      <c r="NFQ25" s="662"/>
      <c r="NFR25" s="662"/>
      <c r="NFS25" s="662"/>
      <c r="NFT25" s="662"/>
      <c r="NFU25" s="662"/>
      <c r="NFV25" s="662"/>
      <c r="NFW25" s="662"/>
      <c r="NFX25" s="662"/>
      <c r="NFY25" s="662"/>
      <c r="NFZ25" s="662"/>
      <c r="NGA25" s="662"/>
      <c r="NGB25" s="662"/>
      <c r="NGC25" s="662"/>
      <c r="NGD25" s="662"/>
      <c r="NGE25" s="662"/>
      <c r="NGF25" s="662"/>
      <c r="NGG25" s="662"/>
      <c r="NGH25" s="662"/>
      <c r="NGI25" s="662"/>
      <c r="NGJ25" s="662"/>
      <c r="NGK25" s="662"/>
      <c r="NGL25" s="662"/>
      <c r="NGM25" s="662"/>
      <c r="NGN25" s="662"/>
      <c r="NGO25" s="662"/>
      <c r="NGP25" s="662"/>
      <c r="NGQ25" s="662"/>
      <c r="NGR25" s="662"/>
      <c r="NGS25" s="662"/>
      <c r="NGT25" s="662"/>
      <c r="NGU25" s="662"/>
      <c r="NGV25" s="662"/>
      <c r="NGW25" s="662"/>
      <c r="NGX25" s="662"/>
      <c r="NGY25" s="662"/>
      <c r="NGZ25" s="662"/>
      <c r="NHA25" s="662"/>
      <c r="NHB25" s="662"/>
      <c r="NHC25" s="662"/>
      <c r="NHD25" s="662"/>
      <c r="NHE25" s="662"/>
      <c r="NHF25" s="662"/>
      <c r="NHG25" s="662"/>
      <c r="NHH25" s="662"/>
      <c r="NHI25" s="662"/>
      <c r="NHJ25" s="662"/>
      <c r="NHK25" s="662"/>
      <c r="NHL25" s="662"/>
      <c r="NHM25" s="662"/>
      <c r="NHN25" s="662"/>
      <c r="NHO25" s="662"/>
      <c r="NHP25" s="662"/>
      <c r="NHQ25" s="662"/>
      <c r="NHR25" s="662"/>
      <c r="NHS25" s="662"/>
      <c r="NHT25" s="662"/>
      <c r="NHU25" s="662"/>
      <c r="NHV25" s="662"/>
      <c r="NHW25" s="662"/>
      <c r="NHX25" s="662"/>
      <c r="NHY25" s="662"/>
      <c r="NHZ25" s="662"/>
      <c r="NIA25" s="662"/>
      <c r="NIB25" s="662"/>
      <c r="NIC25" s="662"/>
      <c r="NID25" s="662"/>
      <c r="NIE25" s="662"/>
      <c r="NIF25" s="662"/>
      <c r="NIG25" s="662"/>
      <c r="NIH25" s="662"/>
      <c r="NII25" s="662"/>
      <c r="NIJ25" s="662"/>
      <c r="NIK25" s="662"/>
      <c r="NIL25" s="662"/>
      <c r="NIM25" s="662"/>
      <c r="NIN25" s="662"/>
      <c r="NIO25" s="662"/>
      <c r="NIP25" s="662"/>
      <c r="NIQ25" s="662"/>
      <c r="NIR25" s="662"/>
      <c r="NIS25" s="662"/>
      <c r="NIT25" s="662"/>
      <c r="NIU25" s="662"/>
      <c r="NIV25" s="662"/>
      <c r="NIW25" s="662"/>
      <c r="NIX25" s="662"/>
      <c r="NIY25" s="662"/>
      <c r="NIZ25" s="662"/>
      <c r="NJA25" s="662"/>
      <c r="NJB25" s="662"/>
      <c r="NJC25" s="662"/>
      <c r="NJD25" s="662"/>
      <c r="NJE25" s="662"/>
      <c r="NJF25" s="662"/>
      <c r="NJG25" s="662"/>
      <c r="NJH25" s="662"/>
      <c r="NJI25" s="662"/>
      <c r="NJJ25" s="662"/>
      <c r="NJK25" s="662"/>
      <c r="NJL25" s="662"/>
      <c r="NJM25" s="662"/>
      <c r="NJN25" s="662"/>
      <c r="NJO25" s="662"/>
      <c r="NJP25" s="662"/>
      <c r="NJQ25" s="662"/>
      <c r="NJR25" s="662"/>
      <c r="NJS25" s="662"/>
      <c r="NJT25" s="662"/>
      <c r="NJU25" s="662"/>
      <c r="NJV25" s="662"/>
      <c r="NJW25" s="662"/>
      <c r="NJX25" s="662"/>
      <c r="NJY25" s="662"/>
      <c r="NJZ25" s="662"/>
      <c r="NKA25" s="662"/>
      <c r="NKB25" s="662"/>
      <c r="NKC25" s="662"/>
      <c r="NKD25" s="662"/>
      <c r="NKE25" s="662"/>
      <c r="NKF25" s="662"/>
      <c r="NKG25" s="662"/>
      <c r="NKH25" s="662"/>
      <c r="NKI25" s="662"/>
      <c r="NKJ25" s="662"/>
      <c r="NKK25" s="662"/>
      <c r="NKL25" s="662"/>
      <c r="NKM25" s="662"/>
      <c r="NKN25" s="662"/>
      <c r="NKO25" s="662"/>
      <c r="NKP25" s="662"/>
      <c r="NKQ25" s="662"/>
      <c r="NKR25" s="662"/>
      <c r="NKS25" s="662"/>
      <c r="NKT25" s="662"/>
      <c r="NKU25" s="662"/>
      <c r="NKV25" s="662"/>
      <c r="NKW25" s="662"/>
      <c r="NKX25" s="662"/>
      <c r="NKY25" s="662"/>
      <c r="NKZ25" s="662"/>
      <c r="NLA25" s="662"/>
      <c r="NLB25" s="662"/>
      <c r="NLC25" s="662"/>
      <c r="NLD25" s="662"/>
      <c r="NLE25" s="662"/>
      <c r="NLF25" s="662"/>
      <c r="NLG25" s="662"/>
      <c r="NLH25" s="662"/>
      <c r="NLI25" s="662"/>
      <c r="NLJ25" s="662"/>
      <c r="NLK25" s="662"/>
      <c r="NLL25" s="662"/>
      <c r="NLM25" s="662"/>
      <c r="NLN25" s="662"/>
      <c r="NLO25" s="662"/>
      <c r="NLP25" s="662"/>
      <c r="NLQ25" s="662"/>
      <c r="NLR25" s="662"/>
      <c r="NLS25" s="662"/>
      <c r="NLT25" s="662"/>
      <c r="NLU25" s="662"/>
      <c r="NLV25" s="662"/>
      <c r="NLW25" s="662"/>
      <c r="NLX25" s="662"/>
      <c r="NLY25" s="662"/>
      <c r="NLZ25" s="662"/>
      <c r="NMA25" s="662"/>
      <c r="NMB25" s="662"/>
      <c r="NMC25" s="662"/>
      <c r="NMD25" s="662"/>
      <c r="NME25" s="662"/>
      <c r="NMF25" s="662"/>
      <c r="NMG25" s="662"/>
      <c r="NMH25" s="662"/>
      <c r="NMI25" s="662"/>
      <c r="NMJ25" s="662"/>
      <c r="NMK25" s="662"/>
      <c r="NML25" s="662"/>
      <c r="NMM25" s="662"/>
      <c r="NMN25" s="662"/>
      <c r="NMO25" s="662"/>
      <c r="NMP25" s="662"/>
      <c r="NMQ25" s="662"/>
      <c r="NMR25" s="662"/>
      <c r="NMS25" s="662"/>
      <c r="NMT25" s="662"/>
      <c r="NMU25" s="662"/>
      <c r="NMV25" s="662"/>
      <c r="NMW25" s="662"/>
      <c r="NMX25" s="662"/>
      <c r="NMY25" s="662"/>
      <c r="NMZ25" s="662"/>
      <c r="NNA25" s="662"/>
      <c r="NNB25" s="662"/>
      <c r="NNC25" s="662"/>
      <c r="NND25" s="662"/>
      <c r="NNE25" s="662"/>
      <c r="NNF25" s="662"/>
      <c r="NNG25" s="662"/>
      <c r="NNH25" s="662"/>
      <c r="NNI25" s="662"/>
      <c r="NNJ25" s="662"/>
      <c r="NNK25" s="662"/>
      <c r="NNL25" s="662"/>
      <c r="NNM25" s="662"/>
      <c r="NNN25" s="662"/>
      <c r="NNO25" s="662"/>
      <c r="NNP25" s="662"/>
      <c r="NNQ25" s="662"/>
      <c r="NNR25" s="662"/>
      <c r="NNS25" s="662"/>
      <c r="NNT25" s="662"/>
      <c r="NNU25" s="662"/>
      <c r="NNV25" s="662"/>
      <c r="NNW25" s="662"/>
      <c r="NNX25" s="662"/>
      <c r="NNY25" s="662"/>
      <c r="NNZ25" s="662"/>
      <c r="NOA25" s="662"/>
      <c r="NOB25" s="662"/>
      <c r="NOC25" s="662"/>
      <c r="NOD25" s="662"/>
      <c r="NOE25" s="662"/>
      <c r="NOF25" s="662"/>
      <c r="NOG25" s="662"/>
      <c r="NOH25" s="662"/>
      <c r="NOI25" s="662"/>
      <c r="NOJ25" s="662"/>
      <c r="NOK25" s="662"/>
      <c r="NOL25" s="662"/>
      <c r="NOM25" s="662"/>
      <c r="NON25" s="662"/>
      <c r="NOO25" s="662"/>
      <c r="NOP25" s="662"/>
      <c r="NOQ25" s="662"/>
      <c r="NOR25" s="662"/>
      <c r="NOS25" s="662"/>
      <c r="NOT25" s="662"/>
      <c r="NOU25" s="662"/>
      <c r="NOV25" s="662"/>
      <c r="NOW25" s="662"/>
      <c r="NOX25" s="662"/>
      <c r="NOY25" s="662"/>
      <c r="NOZ25" s="662"/>
      <c r="NPA25" s="662"/>
      <c r="NPB25" s="662"/>
      <c r="NPC25" s="662"/>
      <c r="NPD25" s="662"/>
      <c r="NPE25" s="662"/>
      <c r="NPF25" s="662"/>
      <c r="NPG25" s="662"/>
      <c r="NPH25" s="662"/>
      <c r="NPI25" s="662"/>
      <c r="NPJ25" s="662"/>
      <c r="NPK25" s="662"/>
      <c r="NPL25" s="662"/>
      <c r="NPM25" s="662"/>
      <c r="NPN25" s="662"/>
      <c r="NPO25" s="662"/>
      <c r="NPP25" s="662"/>
      <c r="NPQ25" s="662"/>
      <c r="NPR25" s="662"/>
      <c r="NPS25" s="662"/>
      <c r="NPT25" s="662"/>
      <c r="NPU25" s="662"/>
      <c r="NPV25" s="662"/>
      <c r="NPW25" s="662"/>
      <c r="NPX25" s="662"/>
      <c r="NPY25" s="662"/>
      <c r="NPZ25" s="662"/>
      <c r="NQA25" s="662"/>
      <c r="NQB25" s="662"/>
      <c r="NQC25" s="662"/>
      <c r="NQD25" s="662"/>
      <c r="NQE25" s="662"/>
      <c r="NQF25" s="662"/>
      <c r="NQG25" s="662"/>
      <c r="NQH25" s="662"/>
      <c r="NQI25" s="662"/>
      <c r="NQJ25" s="662"/>
      <c r="NQK25" s="662"/>
      <c r="NQL25" s="662"/>
      <c r="NQM25" s="662"/>
      <c r="NQN25" s="662"/>
      <c r="NQO25" s="662"/>
      <c r="NQP25" s="662"/>
      <c r="NQQ25" s="662"/>
      <c r="NQR25" s="662"/>
      <c r="NQS25" s="662"/>
      <c r="NQT25" s="662"/>
      <c r="NQU25" s="662"/>
      <c r="NQV25" s="662"/>
      <c r="NQW25" s="662"/>
      <c r="NQX25" s="662"/>
      <c r="NQY25" s="662"/>
      <c r="NQZ25" s="662"/>
      <c r="NRA25" s="662"/>
      <c r="NRB25" s="662"/>
      <c r="NRC25" s="662"/>
      <c r="NRD25" s="662"/>
      <c r="NRE25" s="662"/>
      <c r="NRF25" s="662"/>
      <c r="NRG25" s="662"/>
      <c r="NRH25" s="662"/>
      <c r="NRI25" s="662"/>
      <c r="NRJ25" s="662"/>
      <c r="NRK25" s="662"/>
      <c r="NRL25" s="662"/>
      <c r="NRM25" s="662"/>
      <c r="NRN25" s="662"/>
      <c r="NRO25" s="662"/>
      <c r="NRP25" s="662"/>
      <c r="NRQ25" s="662"/>
      <c r="NRR25" s="662"/>
      <c r="NRS25" s="662"/>
      <c r="NRT25" s="662"/>
      <c r="NRU25" s="662"/>
      <c r="NRV25" s="662"/>
      <c r="NRW25" s="662"/>
      <c r="NRX25" s="662"/>
      <c r="NRY25" s="662"/>
      <c r="NRZ25" s="662"/>
      <c r="NSA25" s="662"/>
      <c r="NSB25" s="662"/>
      <c r="NSC25" s="662"/>
      <c r="NSD25" s="662"/>
      <c r="NSE25" s="662"/>
      <c r="NSF25" s="662"/>
      <c r="NSG25" s="662"/>
      <c r="NSH25" s="662"/>
      <c r="NSI25" s="662"/>
      <c r="NSJ25" s="662"/>
      <c r="NSK25" s="662"/>
      <c r="NSL25" s="662"/>
      <c r="NSM25" s="662"/>
      <c r="NSN25" s="662"/>
      <c r="NSO25" s="662"/>
      <c r="NSP25" s="662"/>
      <c r="NSQ25" s="662"/>
      <c r="NSR25" s="662"/>
      <c r="NSS25" s="662"/>
      <c r="NST25" s="662"/>
      <c r="NSU25" s="662"/>
      <c r="NSV25" s="662"/>
      <c r="NSW25" s="662"/>
      <c r="NSX25" s="662"/>
      <c r="NSY25" s="662"/>
      <c r="NSZ25" s="662"/>
      <c r="NTA25" s="662"/>
      <c r="NTB25" s="662"/>
      <c r="NTC25" s="662"/>
      <c r="NTD25" s="662"/>
      <c r="NTE25" s="662"/>
      <c r="NTF25" s="662"/>
      <c r="NTG25" s="662"/>
      <c r="NTH25" s="662"/>
      <c r="NTI25" s="662"/>
      <c r="NTJ25" s="662"/>
      <c r="NTK25" s="662"/>
      <c r="NTL25" s="662"/>
      <c r="NTM25" s="662"/>
      <c r="NTN25" s="662"/>
      <c r="NTO25" s="662"/>
      <c r="NTP25" s="662"/>
      <c r="NTQ25" s="662"/>
      <c r="NTR25" s="662"/>
      <c r="NTS25" s="662"/>
      <c r="NTT25" s="662"/>
      <c r="NTU25" s="662"/>
      <c r="NTV25" s="662"/>
      <c r="NTW25" s="662"/>
      <c r="NTX25" s="662"/>
      <c r="NTY25" s="662"/>
      <c r="NTZ25" s="662"/>
      <c r="NUA25" s="662"/>
      <c r="NUB25" s="662"/>
      <c r="NUC25" s="662"/>
      <c r="NUD25" s="662"/>
      <c r="NUE25" s="662"/>
      <c r="NUF25" s="662"/>
      <c r="NUG25" s="662"/>
      <c r="NUH25" s="662"/>
      <c r="NUI25" s="662"/>
      <c r="NUJ25" s="662"/>
      <c r="NUK25" s="662"/>
      <c r="NUL25" s="662"/>
      <c r="NUM25" s="662"/>
      <c r="NUN25" s="662"/>
      <c r="NUO25" s="662"/>
      <c r="NUP25" s="662"/>
      <c r="NUQ25" s="662"/>
      <c r="NUR25" s="662"/>
      <c r="NUS25" s="662"/>
      <c r="NUT25" s="662"/>
      <c r="NUU25" s="662"/>
      <c r="NUV25" s="662"/>
      <c r="NUW25" s="662"/>
      <c r="NUX25" s="662"/>
      <c r="NUY25" s="662"/>
      <c r="NUZ25" s="662"/>
      <c r="NVA25" s="662"/>
      <c r="NVB25" s="662"/>
      <c r="NVC25" s="662"/>
      <c r="NVD25" s="662"/>
      <c r="NVE25" s="662"/>
      <c r="NVF25" s="662"/>
      <c r="NVG25" s="662"/>
      <c r="NVH25" s="662"/>
      <c r="NVI25" s="662"/>
      <c r="NVJ25" s="662"/>
      <c r="NVK25" s="662"/>
      <c r="NVL25" s="662"/>
      <c r="NVM25" s="662"/>
      <c r="NVN25" s="662"/>
      <c r="NVO25" s="662"/>
      <c r="NVP25" s="662"/>
      <c r="NVQ25" s="662"/>
      <c r="NVR25" s="662"/>
      <c r="NVS25" s="662"/>
      <c r="NVT25" s="662"/>
      <c r="NVU25" s="662"/>
      <c r="NVV25" s="662"/>
      <c r="NVW25" s="662"/>
      <c r="NVX25" s="662"/>
      <c r="NVY25" s="662"/>
      <c r="NVZ25" s="662"/>
      <c r="NWA25" s="662"/>
      <c r="NWB25" s="662"/>
      <c r="NWC25" s="662"/>
      <c r="NWD25" s="662"/>
      <c r="NWE25" s="662"/>
      <c r="NWF25" s="662"/>
      <c r="NWG25" s="662"/>
      <c r="NWH25" s="662"/>
      <c r="NWI25" s="662"/>
      <c r="NWJ25" s="662"/>
      <c r="NWK25" s="662"/>
      <c r="NWL25" s="662"/>
      <c r="NWM25" s="662"/>
      <c r="NWN25" s="662"/>
      <c r="NWO25" s="662"/>
      <c r="NWP25" s="662"/>
      <c r="NWQ25" s="662"/>
      <c r="NWR25" s="662"/>
      <c r="NWS25" s="662"/>
      <c r="NWT25" s="662"/>
      <c r="NWU25" s="662"/>
      <c r="NWV25" s="662"/>
      <c r="NWW25" s="662"/>
      <c r="NWX25" s="662"/>
      <c r="NWY25" s="662"/>
      <c r="NWZ25" s="662"/>
      <c r="NXA25" s="662"/>
      <c r="NXB25" s="662"/>
      <c r="NXC25" s="662"/>
      <c r="NXD25" s="662"/>
      <c r="NXE25" s="662"/>
      <c r="NXF25" s="662"/>
      <c r="NXG25" s="662"/>
      <c r="NXH25" s="662"/>
      <c r="NXI25" s="662"/>
      <c r="NXJ25" s="662"/>
      <c r="NXK25" s="662"/>
      <c r="NXL25" s="662"/>
      <c r="NXM25" s="662"/>
      <c r="NXN25" s="662"/>
      <c r="NXO25" s="662"/>
      <c r="NXP25" s="662"/>
      <c r="NXQ25" s="662"/>
      <c r="NXR25" s="662"/>
      <c r="NXS25" s="662"/>
      <c r="NXT25" s="662"/>
      <c r="NXU25" s="662"/>
      <c r="NXV25" s="662"/>
      <c r="NXW25" s="662"/>
      <c r="NXX25" s="662"/>
      <c r="NXY25" s="662"/>
      <c r="NXZ25" s="662"/>
      <c r="NYA25" s="662"/>
      <c r="NYB25" s="662"/>
      <c r="NYC25" s="662"/>
      <c r="NYD25" s="662"/>
      <c r="NYE25" s="662"/>
      <c r="NYF25" s="662"/>
      <c r="NYG25" s="662"/>
      <c r="NYH25" s="662"/>
      <c r="NYI25" s="662"/>
      <c r="NYJ25" s="662"/>
      <c r="NYK25" s="662"/>
      <c r="NYL25" s="662"/>
      <c r="NYM25" s="662"/>
      <c r="NYN25" s="662"/>
      <c r="NYO25" s="662"/>
      <c r="NYP25" s="662"/>
      <c r="NYQ25" s="662"/>
      <c r="NYR25" s="662"/>
      <c r="NYS25" s="662"/>
      <c r="NYT25" s="662"/>
      <c r="NYU25" s="662"/>
      <c r="NYV25" s="662"/>
      <c r="NYW25" s="662"/>
      <c r="NYX25" s="662"/>
      <c r="NYY25" s="662"/>
      <c r="NYZ25" s="662"/>
      <c r="NZA25" s="662"/>
      <c r="NZB25" s="662"/>
      <c r="NZC25" s="662"/>
      <c r="NZD25" s="662"/>
      <c r="NZE25" s="662"/>
      <c r="NZF25" s="662"/>
      <c r="NZG25" s="662"/>
      <c r="NZH25" s="662"/>
      <c r="NZI25" s="662"/>
      <c r="NZJ25" s="662"/>
      <c r="NZK25" s="662"/>
      <c r="NZL25" s="662"/>
      <c r="NZM25" s="662"/>
      <c r="NZN25" s="662"/>
      <c r="NZO25" s="662"/>
      <c r="NZP25" s="662"/>
      <c r="NZQ25" s="662"/>
      <c r="NZR25" s="662"/>
      <c r="NZS25" s="662"/>
      <c r="NZT25" s="662"/>
      <c r="NZU25" s="662"/>
      <c r="NZV25" s="662"/>
      <c r="NZW25" s="662"/>
      <c r="NZX25" s="662"/>
      <c r="NZY25" s="662"/>
      <c r="NZZ25" s="662"/>
      <c r="OAA25" s="662"/>
      <c r="OAB25" s="662"/>
      <c r="OAC25" s="662"/>
      <c r="OAD25" s="662"/>
      <c r="OAE25" s="662"/>
      <c r="OAF25" s="662"/>
      <c r="OAG25" s="662"/>
      <c r="OAH25" s="662"/>
      <c r="OAI25" s="662"/>
      <c r="OAJ25" s="662"/>
      <c r="OAK25" s="662"/>
      <c r="OAL25" s="662"/>
      <c r="OAM25" s="662"/>
      <c r="OAN25" s="662"/>
      <c r="OAO25" s="662"/>
      <c r="OAP25" s="662"/>
      <c r="OAQ25" s="662"/>
      <c r="OAR25" s="662"/>
      <c r="OAS25" s="662"/>
      <c r="OAT25" s="662"/>
      <c r="OAU25" s="662"/>
      <c r="OAV25" s="662"/>
      <c r="OAW25" s="662"/>
      <c r="OAX25" s="662"/>
      <c r="OAY25" s="662"/>
      <c r="OAZ25" s="662"/>
      <c r="OBA25" s="662"/>
      <c r="OBB25" s="662"/>
      <c r="OBC25" s="662"/>
      <c r="OBD25" s="662"/>
      <c r="OBE25" s="662"/>
      <c r="OBF25" s="662"/>
      <c r="OBG25" s="662"/>
      <c r="OBH25" s="662"/>
      <c r="OBI25" s="662"/>
      <c r="OBJ25" s="662"/>
      <c r="OBK25" s="662"/>
      <c r="OBL25" s="662"/>
      <c r="OBM25" s="662"/>
      <c r="OBN25" s="662"/>
      <c r="OBO25" s="662"/>
      <c r="OBP25" s="662"/>
      <c r="OBQ25" s="662"/>
      <c r="OBR25" s="662"/>
      <c r="OBS25" s="662"/>
      <c r="OBT25" s="662"/>
      <c r="OBU25" s="662"/>
      <c r="OBV25" s="662"/>
      <c r="OBW25" s="662"/>
      <c r="OBX25" s="662"/>
      <c r="OBY25" s="662"/>
      <c r="OBZ25" s="662"/>
      <c r="OCA25" s="662"/>
      <c r="OCB25" s="662"/>
      <c r="OCC25" s="662"/>
      <c r="OCD25" s="662"/>
      <c r="OCE25" s="662"/>
      <c r="OCF25" s="662"/>
      <c r="OCG25" s="662"/>
      <c r="OCH25" s="662"/>
      <c r="OCI25" s="662"/>
      <c r="OCJ25" s="662"/>
      <c r="OCK25" s="662"/>
      <c r="OCL25" s="662"/>
      <c r="OCM25" s="662"/>
      <c r="OCN25" s="662"/>
      <c r="OCO25" s="662"/>
      <c r="OCP25" s="662"/>
      <c r="OCQ25" s="662"/>
      <c r="OCR25" s="662"/>
      <c r="OCS25" s="662"/>
      <c r="OCT25" s="662"/>
      <c r="OCU25" s="662"/>
      <c r="OCV25" s="662"/>
      <c r="OCW25" s="662"/>
      <c r="OCX25" s="662"/>
      <c r="OCY25" s="662"/>
      <c r="OCZ25" s="662"/>
      <c r="ODA25" s="662"/>
      <c r="ODB25" s="662"/>
      <c r="ODC25" s="662"/>
      <c r="ODD25" s="662"/>
      <c r="ODE25" s="662"/>
      <c r="ODF25" s="662"/>
      <c r="ODG25" s="662"/>
      <c r="ODH25" s="662"/>
      <c r="ODI25" s="662"/>
      <c r="ODJ25" s="662"/>
      <c r="ODK25" s="662"/>
      <c r="ODL25" s="662"/>
      <c r="ODM25" s="662"/>
      <c r="ODN25" s="662"/>
      <c r="ODO25" s="662"/>
      <c r="ODP25" s="662"/>
      <c r="ODQ25" s="662"/>
      <c r="ODR25" s="662"/>
      <c r="ODS25" s="662"/>
      <c r="ODT25" s="662"/>
      <c r="ODU25" s="662"/>
      <c r="ODV25" s="662"/>
      <c r="ODW25" s="662"/>
      <c r="ODX25" s="662"/>
      <c r="ODY25" s="662"/>
      <c r="ODZ25" s="662"/>
      <c r="OEA25" s="662"/>
      <c r="OEB25" s="662"/>
      <c r="OEC25" s="662"/>
      <c r="OED25" s="662"/>
      <c r="OEE25" s="662"/>
      <c r="OEF25" s="662"/>
      <c r="OEG25" s="662"/>
      <c r="OEH25" s="662"/>
      <c r="OEI25" s="662"/>
      <c r="OEJ25" s="662"/>
      <c r="OEK25" s="662"/>
      <c r="OEL25" s="662"/>
      <c r="OEM25" s="662"/>
      <c r="OEN25" s="662"/>
      <c r="OEO25" s="662"/>
      <c r="OEP25" s="662"/>
      <c r="OEQ25" s="662"/>
      <c r="OER25" s="662"/>
      <c r="OES25" s="662"/>
      <c r="OET25" s="662"/>
      <c r="OEU25" s="662"/>
      <c r="OEV25" s="662"/>
      <c r="OEW25" s="662"/>
      <c r="OEX25" s="662"/>
      <c r="OEY25" s="662"/>
      <c r="OEZ25" s="662"/>
      <c r="OFA25" s="662"/>
      <c r="OFB25" s="662"/>
      <c r="OFC25" s="662"/>
      <c r="OFD25" s="662"/>
      <c r="OFE25" s="662"/>
      <c r="OFF25" s="662"/>
      <c r="OFG25" s="662"/>
      <c r="OFH25" s="662"/>
      <c r="OFI25" s="662"/>
      <c r="OFJ25" s="662"/>
      <c r="OFK25" s="662"/>
      <c r="OFL25" s="662"/>
      <c r="OFM25" s="662"/>
      <c r="OFN25" s="662"/>
      <c r="OFO25" s="662"/>
      <c r="OFP25" s="662"/>
      <c r="OFQ25" s="662"/>
      <c r="OFR25" s="662"/>
      <c r="OFS25" s="662"/>
      <c r="OFT25" s="662"/>
      <c r="OFU25" s="662"/>
      <c r="OFV25" s="662"/>
      <c r="OFW25" s="662"/>
      <c r="OFX25" s="662"/>
      <c r="OFY25" s="662"/>
      <c r="OFZ25" s="662"/>
      <c r="OGA25" s="662"/>
      <c r="OGB25" s="662"/>
      <c r="OGC25" s="662"/>
      <c r="OGD25" s="662"/>
      <c r="OGE25" s="662"/>
      <c r="OGF25" s="662"/>
      <c r="OGG25" s="662"/>
      <c r="OGH25" s="662"/>
      <c r="OGI25" s="662"/>
      <c r="OGJ25" s="662"/>
      <c r="OGK25" s="662"/>
      <c r="OGL25" s="662"/>
      <c r="OGM25" s="662"/>
      <c r="OGN25" s="662"/>
      <c r="OGO25" s="662"/>
      <c r="OGP25" s="662"/>
      <c r="OGQ25" s="662"/>
      <c r="OGR25" s="662"/>
      <c r="OGS25" s="662"/>
      <c r="OGT25" s="662"/>
      <c r="OGU25" s="662"/>
      <c r="OGV25" s="662"/>
      <c r="OGW25" s="662"/>
      <c r="OGX25" s="662"/>
      <c r="OGY25" s="662"/>
      <c r="OGZ25" s="662"/>
      <c r="OHA25" s="662"/>
      <c r="OHB25" s="662"/>
      <c r="OHC25" s="662"/>
      <c r="OHD25" s="662"/>
      <c r="OHE25" s="662"/>
      <c r="OHF25" s="662"/>
      <c r="OHG25" s="662"/>
      <c r="OHH25" s="662"/>
      <c r="OHI25" s="662"/>
      <c r="OHJ25" s="662"/>
      <c r="OHK25" s="662"/>
      <c r="OHL25" s="662"/>
      <c r="OHM25" s="662"/>
      <c r="OHN25" s="662"/>
      <c r="OHO25" s="662"/>
      <c r="OHP25" s="662"/>
      <c r="OHQ25" s="662"/>
      <c r="OHR25" s="662"/>
      <c r="OHS25" s="662"/>
      <c r="OHT25" s="662"/>
      <c r="OHU25" s="662"/>
      <c r="OHV25" s="662"/>
      <c r="OHW25" s="662"/>
      <c r="OHX25" s="662"/>
      <c r="OHY25" s="662"/>
      <c r="OHZ25" s="662"/>
      <c r="OIA25" s="662"/>
      <c r="OIB25" s="662"/>
      <c r="OIC25" s="662"/>
      <c r="OID25" s="662"/>
      <c r="OIE25" s="662"/>
      <c r="OIF25" s="662"/>
      <c r="OIG25" s="662"/>
      <c r="OIH25" s="662"/>
      <c r="OII25" s="662"/>
      <c r="OIJ25" s="662"/>
      <c r="OIK25" s="662"/>
      <c r="OIL25" s="662"/>
      <c r="OIM25" s="662"/>
      <c r="OIN25" s="662"/>
      <c r="OIO25" s="662"/>
      <c r="OIP25" s="662"/>
      <c r="OIQ25" s="662"/>
      <c r="OIR25" s="662"/>
      <c r="OIS25" s="662"/>
      <c r="OIT25" s="662"/>
      <c r="OIU25" s="662"/>
      <c r="OIV25" s="662"/>
      <c r="OIW25" s="662"/>
      <c r="OIX25" s="662"/>
      <c r="OIY25" s="662"/>
      <c r="OIZ25" s="662"/>
      <c r="OJA25" s="662"/>
      <c r="OJB25" s="662"/>
      <c r="OJC25" s="662"/>
      <c r="OJD25" s="662"/>
      <c r="OJE25" s="662"/>
      <c r="OJF25" s="662"/>
      <c r="OJG25" s="662"/>
      <c r="OJH25" s="662"/>
      <c r="OJI25" s="662"/>
      <c r="OJJ25" s="662"/>
      <c r="OJK25" s="662"/>
      <c r="OJL25" s="662"/>
      <c r="OJM25" s="662"/>
      <c r="OJN25" s="662"/>
      <c r="OJO25" s="662"/>
      <c r="OJP25" s="662"/>
      <c r="OJQ25" s="662"/>
      <c r="OJR25" s="662"/>
      <c r="OJS25" s="662"/>
      <c r="OJT25" s="662"/>
      <c r="OJU25" s="662"/>
      <c r="OJV25" s="662"/>
      <c r="OJW25" s="662"/>
      <c r="OJX25" s="662"/>
      <c r="OJY25" s="662"/>
      <c r="OJZ25" s="662"/>
      <c r="OKA25" s="662"/>
      <c r="OKB25" s="662"/>
      <c r="OKC25" s="662"/>
      <c r="OKD25" s="662"/>
      <c r="OKE25" s="662"/>
      <c r="OKF25" s="662"/>
      <c r="OKG25" s="662"/>
      <c r="OKH25" s="662"/>
      <c r="OKI25" s="662"/>
      <c r="OKJ25" s="662"/>
      <c r="OKK25" s="662"/>
      <c r="OKL25" s="662"/>
      <c r="OKM25" s="662"/>
      <c r="OKN25" s="662"/>
      <c r="OKO25" s="662"/>
      <c r="OKP25" s="662"/>
      <c r="OKQ25" s="662"/>
      <c r="OKR25" s="662"/>
      <c r="OKS25" s="662"/>
      <c r="OKT25" s="662"/>
      <c r="OKU25" s="662"/>
      <c r="OKV25" s="662"/>
      <c r="OKW25" s="662"/>
      <c r="OKX25" s="662"/>
      <c r="OKY25" s="662"/>
      <c r="OKZ25" s="662"/>
      <c r="OLA25" s="662"/>
      <c r="OLB25" s="662"/>
      <c r="OLC25" s="662"/>
      <c r="OLD25" s="662"/>
      <c r="OLE25" s="662"/>
      <c r="OLF25" s="662"/>
      <c r="OLG25" s="662"/>
      <c r="OLH25" s="662"/>
      <c r="OLI25" s="662"/>
      <c r="OLJ25" s="662"/>
      <c r="OLK25" s="662"/>
      <c r="OLL25" s="662"/>
      <c r="OLM25" s="662"/>
      <c r="OLN25" s="662"/>
      <c r="OLO25" s="662"/>
      <c r="OLP25" s="662"/>
      <c r="OLQ25" s="662"/>
      <c r="OLR25" s="662"/>
      <c r="OLS25" s="662"/>
      <c r="OLT25" s="662"/>
      <c r="OLU25" s="662"/>
      <c r="OLV25" s="662"/>
      <c r="OLW25" s="662"/>
      <c r="OLX25" s="662"/>
      <c r="OLY25" s="662"/>
      <c r="OLZ25" s="662"/>
      <c r="OMA25" s="662"/>
      <c r="OMB25" s="662"/>
      <c r="OMC25" s="662"/>
      <c r="OMD25" s="662"/>
      <c r="OME25" s="662"/>
      <c r="OMF25" s="662"/>
      <c r="OMG25" s="662"/>
      <c r="OMH25" s="662"/>
      <c r="OMI25" s="662"/>
      <c r="OMJ25" s="662"/>
      <c r="OMK25" s="662"/>
      <c r="OML25" s="662"/>
      <c r="OMM25" s="662"/>
      <c r="OMN25" s="662"/>
      <c r="OMO25" s="662"/>
      <c r="OMP25" s="662"/>
      <c r="OMQ25" s="662"/>
      <c r="OMR25" s="662"/>
      <c r="OMS25" s="662"/>
      <c r="OMT25" s="662"/>
      <c r="OMU25" s="662"/>
      <c r="OMV25" s="662"/>
      <c r="OMW25" s="662"/>
      <c r="OMX25" s="662"/>
      <c r="OMY25" s="662"/>
      <c r="OMZ25" s="662"/>
      <c r="ONA25" s="662"/>
      <c r="ONB25" s="662"/>
      <c r="ONC25" s="662"/>
      <c r="OND25" s="662"/>
      <c r="ONE25" s="662"/>
      <c r="ONF25" s="662"/>
      <c r="ONG25" s="662"/>
      <c r="ONH25" s="662"/>
      <c r="ONI25" s="662"/>
      <c r="ONJ25" s="662"/>
      <c r="ONK25" s="662"/>
      <c r="ONL25" s="662"/>
      <c r="ONM25" s="662"/>
      <c r="ONN25" s="662"/>
      <c r="ONO25" s="662"/>
      <c r="ONP25" s="662"/>
      <c r="ONQ25" s="662"/>
      <c r="ONR25" s="662"/>
      <c r="ONS25" s="662"/>
      <c r="ONT25" s="662"/>
      <c r="ONU25" s="662"/>
      <c r="ONV25" s="662"/>
      <c r="ONW25" s="662"/>
      <c r="ONX25" s="662"/>
      <c r="ONY25" s="662"/>
      <c r="ONZ25" s="662"/>
      <c r="OOA25" s="662"/>
      <c r="OOB25" s="662"/>
      <c r="OOC25" s="662"/>
      <c r="OOD25" s="662"/>
      <c r="OOE25" s="662"/>
      <c r="OOF25" s="662"/>
      <c r="OOG25" s="662"/>
      <c r="OOH25" s="662"/>
      <c r="OOI25" s="662"/>
      <c r="OOJ25" s="662"/>
      <c r="OOK25" s="662"/>
      <c r="OOL25" s="662"/>
      <c r="OOM25" s="662"/>
      <c r="OON25" s="662"/>
      <c r="OOO25" s="662"/>
      <c r="OOP25" s="662"/>
      <c r="OOQ25" s="662"/>
      <c r="OOR25" s="662"/>
      <c r="OOS25" s="662"/>
      <c r="OOT25" s="662"/>
      <c r="OOU25" s="662"/>
      <c r="OOV25" s="662"/>
      <c r="OOW25" s="662"/>
      <c r="OOX25" s="662"/>
      <c r="OOY25" s="662"/>
      <c r="OOZ25" s="662"/>
      <c r="OPA25" s="662"/>
      <c r="OPB25" s="662"/>
      <c r="OPC25" s="662"/>
      <c r="OPD25" s="662"/>
      <c r="OPE25" s="662"/>
      <c r="OPF25" s="662"/>
      <c r="OPG25" s="662"/>
      <c r="OPH25" s="662"/>
      <c r="OPI25" s="662"/>
      <c r="OPJ25" s="662"/>
      <c r="OPK25" s="662"/>
      <c r="OPL25" s="662"/>
      <c r="OPM25" s="662"/>
      <c r="OPN25" s="662"/>
      <c r="OPO25" s="662"/>
      <c r="OPP25" s="662"/>
      <c r="OPQ25" s="662"/>
      <c r="OPR25" s="662"/>
      <c r="OPS25" s="662"/>
      <c r="OPT25" s="662"/>
      <c r="OPU25" s="662"/>
      <c r="OPV25" s="662"/>
      <c r="OPW25" s="662"/>
      <c r="OPX25" s="662"/>
      <c r="OPY25" s="662"/>
      <c r="OPZ25" s="662"/>
      <c r="OQA25" s="662"/>
      <c r="OQB25" s="662"/>
      <c r="OQC25" s="662"/>
      <c r="OQD25" s="662"/>
      <c r="OQE25" s="662"/>
      <c r="OQF25" s="662"/>
      <c r="OQG25" s="662"/>
      <c r="OQH25" s="662"/>
      <c r="OQI25" s="662"/>
      <c r="OQJ25" s="662"/>
      <c r="OQK25" s="662"/>
      <c r="OQL25" s="662"/>
      <c r="OQM25" s="662"/>
      <c r="OQN25" s="662"/>
      <c r="OQO25" s="662"/>
      <c r="OQP25" s="662"/>
      <c r="OQQ25" s="662"/>
      <c r="OQR25" s="662"/>
      <c r="OQS25" s="662"/>
      <c r="OQT25" s="662"/>
      <c r="OQU25" s="662"/>
      <c r="OQV25" s="662"/>
      <c r="OQW25" s="662"/>
      <c r="OQX25" s="662"/>
      <c r="OQY25" s="662"/>
      <c r="OQZ25" s="662"/>
      <c r="ORA25" s="662"/>
      <c r="ORB25" s="662"/>
      <c r="ORC25" s="662"/>
      <c r="ORD25" s="662"/>
      <c r="ORE25" s="662"/>
      <c r="ORF25" s="662"/>
      <c r="ORG25" s="662"/>
      <c r="ORH25" s="662"/>
      <c r="ORI25" s="662"/>
      <c r="ORJ25" s="662"/>
      <c r="ORK25" s="662"/>
      <c r="ORL25" s="662"/>
      <c r="ORM25" s="662"/>
      <c r="ORN25" s="662"/>
      <c r="ORO25" s="662"/>
      <c r="ORP25" s="662"/>
      <c r="ORQ25" s="662"/>
      <c r="ORR25" s="662"/>
      <c r="ORS25" s="662"/>
      <c r="ORT25" s="662"/>
      <c r="ORU25" s="662"/>
      <c r="ORV25" s="662"/>
      <c r="ORW25" s="662"/>
      <c r="ORX25" s="662"/>
      <c r="ORY25" s="662"/>
      <c r="ORZ25" s="662"/>
      <c r="OSA25" s="662"/>
      <c r="OSB25" s="662"/>
      <c r="OSC25" s="662"/>
      <c r="OSD25" s="662"/>
      <c r="OSE25" s="662"/>
      <c r="OSF25" s="662"/>
      <c r="OSG25" s="662"/>
      <c r="OSH25" s="662"/>
      <c r="OSI25" s="662"/>
      <c r="OSJ25" s="662"/>
      <c r="OSK25" s="662"/>
      <c r="OSL25" s="662"/>
      <c r="OSM25" s="662"/>
      <c r="OSN25" s="662"/>
      <c r="OSO25" s="662"/>
      <c r="OSP25" s="662"/>
      <c r="OSQ25" s="662"/>
      <c r="OSR25" s="662"/>
      <c r="OSS25" s="662"/>
      <c r="OST25" s="662"/>
      <c r="OSU25" s="662"/>
      <c r="OSV25" s="662"/>
      <c r="OSW25" s="662"/>
      <c r="OSX25" s="662"/>
      <c r="OSY25" s="662"/>
      <c r="OSZ25" s="662"/>
      <c r="OTA25" s="662"/>
      <c r="OTB25" s="662"/>
      <c r="OTC25" s="662"/>
      <c r="OTD25" s="662"/>
      <c r="OTE25" s="662"/>
      <c r="OTF25" s="662"/>
      <c r="OTG25" s="662"/>
      <c r="OTH25" s="662"/>
      <c r="OTI25" s="662"/>
      <c r="OTJ25" s="662"/>
      <c r="OTK25" s="662"/>
      <c r="OTL25" s="662"/>
      <c r="OTM25" s="662"/>
      <c r="OTN25" s="662"/>
      <c r="OTO25" s="662"/>
      <c r="OTP25" s="662"/>
      <c r="OTQ25" s="662"/>
      <c r="OTR25" s="662"/>
      <c r="OTS25" s="662"/>
      <c r="OTT25" s="662"/>
      <c r="OTU25" s="662"/>
      <c r="OTV25" s="662"/>
      <c r="OTW25" s="662"/>
      <c r="OTX25" s="662"/>
      <c r="OTY25" s="662"/>
      <c r="OTZ25" s="662"/>
      <c r="OUA25" s="662"/>
      <c r="OUB25" s="662"/>
      <c r="OUC25" s="662"/>
      <c r="OUD25" s="662"/>
      <c r="OUE25" s="662"/>
      <c r="OUF25" s="662"/>
      <c r="OUG25" s="662"/>
      <c r="OUH25" s="662"/>
      <c r="OUI25" s="662"/>
      <c r="OUJ25" s="662"/>
      <c r="OUK25" s="662"/>
      <c r="OUL25" s="662"/>
      <c r="OUM25" s="662"/>
      <c r="OUN25" s="662"/>
      <c r="OUO25" s="662"/>
      <c r="OUP25" s="662"/>
      <c r="OUQ25" s="662"/>
      <c r="OUR25" s="662"/>
      <c r="OUS25" s="662"/>
      <c r="OUT25" s="662"/>
      <c r="OUU25" s="662"/>
      <c r="OUV25" s="662"/>
      <c r="OUW25" s="662"/>
      <c r="OUX25" s="662"/>
      <c r="OUY25" s="662"/>
      <c r="OUZ25" s="662"/>
      <c r="OVA25" s="662"/>
      <c r="OVB25" s="662"/>
      <c r="OVC25" s="662"/>
      <c r="OVD25" s="662"/>
      <c r="OVE25" s="662"/>
      <c r="OVF25" s="662"/>
      <c r="OVG25" s="662"/>
      <c r="OVH25" s="662"/>
      <c r="OVI25" s="662"/>
      <c r="OVJ25" s="662"/>
      <c r="OVK25" s="662"/>
      <c r="OVL25" s="662"/>
      <c r="OVM25" s="662"/>
      <c r="OVN25" s="662"/>
      <c r="OVO25" s="662"/>
      <c r="OVP25" s="662"/>
      <c r="OVQ25" s="662"/>
      <c r="OVR25" s="662"/>
      <c r="OVS25" s="662"/>
      <c r="OVT25" s="662"/>
      <c r="OVU25" s="662"/>
      <c r="OVV25" s="662"/>
      <c r="OVW25" s="662"/>
      <c r="OVX25" s="662"/>
      <c r="OVY25" s="662"/>
      <c r="OVZ25" s="662"/>
      <c r="OWA25" s="662"/>
      <c r="OWB25" s="662"/>
      <c r="OWC25" s="662"/>
      <c r="OWD25" s="662"/>
      <c r="OWE25" s="662"/>
      <c r="OWF25" s="662"/>
      <c r="OWG25" s="662"/>
      <c r="OWH25" s="662"/>
      <c r="OWI25" s="662"/>
      <c r="OWJ25" s="662"/>
      <c r="OWK25" s="662"/>
      <c r="OWL25" s="662"/>
      <c r="OWM25" s="662"/>
      <c r="OWN25" s="662"/>
      <c r="OWO25" s="662"/>
      <c r="OWP25" s="662"/>
      <c r="OWQ25" s="662"/>
      <c r="OWR25" s="662"/>
      <c r="OWS25" s="662"/>
      <c r="OWT25" s="662"/>
      <c r="OWU25" s="662"/>
      <c r="OWV25" s="662"/>
      <c r="OWW25" s="662"/>
      <c r="OWX25" s="662"/>
      <c r="OWY25" s="662"/>
      <c r="OWZ25" s="662"/>
      <c r="OXA25" s="662"/>
      <c r="OXB25" s="662"/>
      <c r="OXC25" s="662"/>
      <c r="OXD25" s="662"/>
      <c r="OXE25" s="662"/>
      <c r="OXF25" s="662"/>
      <c r="OXG25" s="662"/>
      <c r="OXH25" s="662"/>
      <c r="OXI25" s="662"/>
      <c r="OXJ25" s="662"/>
      <c r="OXK25" s="662"/>
      <c r="OXL25" s="662"/>
      <c r="OXM25" s="662"/>
      <c r="OXN25" s="662"/>
      <c r="OXO25" s="662"/>
      <c r="OXP25" s="662"/>
      <c r="OXQ25" s="662"/>
      <c r="OXR25" s="662"/>
      <c r="OXS25" s="662"/>
      <c r="OXT25" s="662"/>
      <c r="OXU25" s="662"/>
      <c r="OXV25" s="662"/>
      <c r="OXW25" s="662"/>
      <c r="OXX25" s="662"/>
      <c r="OXY25" s="662"/>
      <c r="OXZ25" s="662"/>
      <c r="OYA25" s="662"/>
      <c r="OYB25" s="662"/>
      <c r="OYC25" s="662"/>
      <c r="OYD25" s="662"/>
      <c r="OYE25" s="662"/>
      <c r="OYF25" s="662"/>
      <c r="OYG25" s="662"/>
      <c r="OYH25" s="662"/>
      <c r="OYI25" s="662"/>
      <c r="OYJ25" s="662"/>
      <c r="OYK25" s="662"/>
      <c r="OYL25" s="662"/>
      <c r="OYM25" s="662"/>
      <c r="OYN25" s="662"/>
      <c r="OYO25" s="662"/>
      <c r="OYP25" s="662"/>
      <c r="OYQ25" s="662"/>
      <c r="OYR25" s="662"/>
      <c r="OYS25" s="662"/>
      <c r="OYT25" s="662"/>
      <c r="OYU25" s="662"/>
      <c r="OYV25" s="662"/>
      <c r="OYW25" s="662"/>
      <c r="OYX25" s="662"/>
      <c r="OYY25" s="662"/>
      <c r="OYZ25" s="662"/>
      <c r="OZA25" s="662"/>
      <c r="OZB25" s="662"/>
      <c r="OZC25" s="662"/>
      <c r="OZD25" s="662"/>
      <c r="OZE25" s="662"/>
      <c r="OZF25" s="662"/>
      <c r="OZG25" s="662"/>
      <c r="OZH25" s="662"/>
      <c r="OZI25" s="662"/>
      <c r="OZJ25" s="662"/>
      <c r="OZK25" s="662"/>
      <c r="OZL25" s="662"/>
      <c r="OZM25" s="662"/>
      <c r="OZN25" s="662"/>
      <c r="OZO25" s="662"/>
      <c r="OZP25" s="662"/>
      <c r="OZQ25" s="662"/>
      <c r="OZR25" s="662"/>
      <c r="OZS25" s="662"/>
      <c r="OZT25" s="662"/>
      <c r="OZU25" s="662"/>
      <c r="OZV25" s="662"/>
      <c r="OZW25" s="662"/>
      <c r="OZX25" s="662"/>
      <c r="OZY25" s="662"/>
      <c r="OZZ25" s="662"/>
      <c r="PAA25" s="662"/>
      <c r="PAB25" s="662"/>
      <c r="PAC25" s="662"/>
      <c r="PAD25" s="662"/>
      <c r="PAE25" s="662"/>
      <c r="PAF25" s="662"/>
      <c r="PAG25" s="662"/>
      <c r="PAH25" s="662"/>
      <c r="PAI25" s="662"/>
      <c r="PAJ25" s="662"/>
      <c r="PAK25" s="662"/>
      <c r="PAL25" s="662"/>
      <c r="PAM25" s="662"/>
      <c r="PAN25" s="662"/>
      <c r="PAO25" s="662"/>
      <c r="PAP25" s="662"/>
      <c r="PAQ25" s="662"/>
      <c r="PAR25" s="662"/>
      <c r="PAS25" s="662"/>
      <c r="PAT25" s="662"/>
      <c r="PAU25" s="662"/>
      <c r="PAV25" s="662"/>
      <c r="PAW25" s="662"/>
      <c r="PAX25" s="662"/>
      <c r="PAY25" s="662"/>
      <c r="PAZ25" s="662"/>
      <c r="PBA25" s="662"/>
      <c r="PBB25" s="662"/>
      <c r="PBC25" s="662"/>
      <c r="PBD25" s="662"/>
      <c r="PBE25" s="662"/>
      <c r="PBF25" s="662"/>
      <c r="PBG25" s="662"/>
      <c r="PBH25" s="662"/>
      <c r="PBI25" s="662"/>
      <c r="PBJ25" s="662"/>
      <c r="PBK25" s="662"/>
      <c r="PBL25" s="662"/>
      <c r="PBM25" s="662"/>
      <c r="PBN25" s="662"/>
      <c r="PBO25" s="662"/>
      <c r="PBP25" s="662"/>
      <c r="PBQ25" s="662"/>
      <c r="PBR25" s="662"/>
      <c r="PBS25" s="662"/>
      <c r="PBT25" s="662"/>
      <c r="PBU25" s="662"/>
      <c r="PBV25" s="662"/>
      <c r="PBW25" s="662"/>
      <c r="PBX25" s="662"/>
      <c r="PBY25" s="662"/>
      <c r="PBZ25" s="662"/>
      <c r="PCA25" s="662"/>
      <c r="PCB25" s="662"/>
      <c r="PCC25" s="662"/>
      <c r="PCD25" s="662"/>
      <c r="PCE25" s="662"/>
      <c r="PCF25" s="662"/>
      <c r="PCG25" s="662"/>
      <c r="PCH25" s="662"/>
      <c r="PCI25" s="662"/>
      <c r="PCJ25" s="662"/>
      <c r="PCK25" s="662"/>
      <c r="PCL25" s="662"/>
      <c r="PCM25" s="662"/>
      <c r="PCN25" s="662"/>
      <c r="PCO25" s="662"/>
      <c r="PCP25" s="662"/>
      <c r="PCQ25" s="662"/>
      <c r="PCR25" s="662"/>
      <c r="PCS25" s="662"/>
      <c r="PCT25" s="662"/>
      <c r="PCU25" s="662"/>
      <c r="PCV25" s="662"/>
      <c r="PCW25" s="662"/>
      <c r="PCX25" s="662"/>
      <c r="PCY25" s="662"/>
      <c r="PCZ25" s="662"/>
      <c r="PDA25" s="662"/>
      <c r="PDB25" s="662"/>
      <c r="PDC25" s="662"/>
      <c r="PDD25" s="662"/>
      <c r="PDE25" s="662"/>
      <c r="PDF25" s="662"/>
      <c r="PDG25" s="662"/>
      <c r="PDH25" s="662"/>
      <c r="PDI25" s="662"/>
      <c r="PDJ25" s="662"/>
      <c r="PDK25" s="662"/>
      <c r="PDL25" s="662"/>
      <c r="PDM25" s="662"/>
      <c r="PDN25" s="662"/>
      <c r="PDO25" s="662"/>
      <c r="PDP25" s="662"/>
      <c r="PDQ25" s="662"/>
      <c r="PDR25" s="662"/>
      <c r="PDS25" s="662"/>
      <c r="PDT25" s="662"/>
      <c r="PDU25" s="662"/>
      <c r="PDV25" s="662"/>
      <c r="PDW25" s="662"/>
      <c r="PDX25" s="662"/>
      <c r="PDY25" s="662"/>
      <c r="PDZ25" s="662"/>
      <c r="PEA25" s="662"/>
      <c r="PEB25" s="662"/>
      <c r="PEC25" s="662"/>
      <c r="PED25" s="662"/>
      <c r="PEE25" s="662"/>
      <c r="PEF25" s="662"/>
      <c r="PEG25" s="662"/>
      <c r="PEH25" s="662"/>
      <c r="PEI25" s="662"/>
      <c r="PEJ25" s="662"/>
      <c r="PEK25" s="662"/>
      <c r="PEL25" s="662"/>
      <c r="PEM25" s="662"/>
      <c r="PEN25" s="662"/>
      <c r="PEO25" s="662"/>
      <c r="PEP25" s="662"/>
      <c r="PEQ25" s="662"/>
      <c r="PER25" s="662"/>
      <c r="PES25" s="662"/>
      <c r="PET25" s="662"/>
      <c r="PEU25" s="662"/>
      <c r="PEV25" s="662"/>
      <c r="PEW25" s="662"/>
      <c r="PEX25" s="662"/>
      <c r="PEY25" s="662"/>
      <c r="PEZ25" s="662"/>
      <c r="PFA25" s="662"/>
      <c r="PFB25" s="662"/>
      <c r="PFC25" s="662"/>
      <c r="PFD25" s="662"/>
      <c r="PFE25" s="662"/>
      <c r="PFF25" s="662"/>
      <c r="PFG25" s="662"/>
      <c r="PFH25" s="662"/>
      <c r="PFI25" s="662"/>
      <c r="PFJ25" s="662"/>
      <c r="PFK25" s="662"/>
      <c r="PFL25" s="662"/>
      <c r="PFM25" s="662"/>
      <c r="PFN25" s="662"/>
      <c r="PFO25" s="662"/>
      <c r="PFP25" s="662"/>
      <c r="PFQ25" s="662"/>
      <c r="PFR25" s="662"/>
      <c r="PFS25" s="662"/>
      <c r="PFT25" s="662"/>
      <c r="PFU25" s="662"/>
      <c r="PFV25" s="662"/>
      <c r="PFW25" s="662"/>
      <c r="PFX25" s="662"/>
      <c r="PFY25" s="662"/>
      <c r="PFZ25" s="662"/>
      <c r="PGA25" s="662"/>
      <c r="PGB25" s="662"/>
      <c r="PGC25" s="662"/>
      <c r="PGD25" s="662"/>
      <c r="PGE25" s="662"/>
      <c r="PGF25" s="662"/>
      <c r="PGG25" s="662"/>
      <c r="PGH25" s="662"/>
      <c r="PGI25" s="662"/>
      <c r="PGJ25" s="662"/>
      <c r="PGK25" s="662"/>
      <c r="PGL25" s="662"/>
      <c r="PGM25" s="662"/>
      <c r="PGN25" s="662"/>
      <c r="PGO25" s="662"/>
      <c r="PGP25" s="662"/>
      <c r="PGQ25" s="662"/>
      <c r="PGR25" s="662"/>
      <c r="PGS25" s="662"/>
      <c r="PGT25" s="662"/>
      <c r="PGU25" s="662"/>
      <c r="PGV25" s="662"/>
      <c r="PGW25" s="662"/>
      <c r="PGX25" s="662"/>
      <c r="PGY25" s="662"/>
      <c r="PGZ25" s="662"/>
      <c r="PHA25" s="662"/>
      <c r="PHB25" s="662"/>
      <c r="PHC25" s="662"/>
      <c r="PHD25" s="662"/>
      <c r="PHE25" s="662"/>
      <c r="PHF25" s="662"/>
      <c r="PHG25" s="662"/>
      <c r="PHH25" s="662"/>
      <c r="PHI25" s="662"/>
      <c r="PHJ25" s="662"/>
      <c r="PHK25" s="662"/>
      <c r="PHL25" s="662"/>
      <c r="PHM25" s="662"/>
      <c r="PHN25" s="662"/>
      <c r="PHO25" s="662"/>
      <c r="PHP25" s="662"/>
      <c r="PHQ25" s="662"/>
      <c r="PHR25" s="662"/>
      <c r="PHS25" s="662"/>
      <c r="PHT25" s="662"/>
      <c r="PHU25" s="662"/>
      <c r="PHV25" s="662"/>
      <c r="PHW25" s="662"/>
      <c r="PHX25" s="662"/>
      <c r="PHY25" s="662"/>
      <c r="PHZ25" s="662"/>
      <c r="PIA25" s="662"/>
      <c r="PIB25" s="662"/>
      <c r="PIC25" s="662"/>
      <c r="PID25" s="662"/>
      <c r="PIE25" s="662"/>
      <c r="PIF25" s="662"/>
      <c r="PIG25" s="662"/>
      <c r="PIH25" s="662"/>
      <c r="PII25" s="662"/>
      <c r="PIJ25" s="662"/>
      <c r="PIK25" s="662"/>
      <c r="PIL25" s="662"/>
      <c r="PIM25" s="662"/>
      <c r="PIN25" s="662"/>
      <c r="PIO25" s="662"/>
      <c r="PIP25" s="662"/>
      <c r="PIQ25" s="662"/>
      <c r="PIR25" s="662"/>
      <c r="PIS25" s="662"/>
      <c r="PIT25" s="662"/>
      <c r="PIU25" s="662"/>
      <c r="PIV25" s="662"/>
      <c r="PIW25" s="662"/>
      <c r="PIX25" s="662"/>
      <c r="PIY25" s="662"/>
      <c r="PIZ25" s="662"/>
      <c r="PJA25" s="662"/>
      <c r="PJB25" s="662"/>
      <c r="PJC25" s="662"/>
      <c r="PJD25" s="662"/>
      <c r="PJE25" s="662"/>
      <c r="PJF25" s="662"/>
      <c r="PJG25" s="662"/>
      <c r="PJH25" s="662"/>
      <c r="PJI25" s="662"/>
      <c r="PJJ25" s="662"/>
      <c r="PJK25" s="662"/>
      <c r="PJL25" s="662"/>
      <c r="PJM25" s="662"/>
      <c r="PJN25" s="662"/>
      <c r="PJO25" s="662"/>
      <c r="PJP25" s="662"/>
      <c r="PJQ25" s="662"/>
      <c r="PJR25" s="662"/>
      <c r="PJS25" s="662"/>
      <c r="PJT25" s="662"/>
      <c r="PJU25" s="662"/>
      <c r="PJV25" s="662"/>
      <c r="PJW25" s="662"/>
      <c r="PJX25" s="662"/>
      <c r="PJY25" s="662"/>
      <c r="PJZ25" s="662"/>
      <c r="PKA25" s="662"/>
      <c r="PKB25" s="662"/>
      <c r="PKC25" s="662"/>
      <c r="PKD25" s="662"/>
      <c r="PKE25" s="662"/>
      <c r="PKF25" s="662"/>
      <c r="PKG25" s="662"/>
      <c r="PKH25" s="662"/>
      <c r="PKI25" s="662"/>
      <c r="PKJ25" s="662"/>
      <c r="PKK25" s="662"/>
      <c r="PKL25" s="662"/>
      <c r="PKM25" s="662"/>
      <c r="PKN25" s="662"/>
      <c r="PKO25" s="662"/>
      <c r="PKP25" s="662"/>
      <c r="PKQ25" s="662"/>
      <c r="PKR25" s="662"/>
      <c r="PKS25" s="662"/>
      <c r="PKT25" s="662"/>
      <c r="PKU25" s="662"/>
      <c r="PKV25" s="662"/>
      <c r="PKW25" s="662"/>
      <c r="PKX25" s="662"/>
      <c r="PKY25" s="662"/>
      <c r="PKZ25" s="662"/>
      <c r="PLA25" s="662"/>
      <c r="PLB25" s="662"/>
      <c r="PLC25" s="662"/>
      <c r="PLD25" s="662"/>
      <c r="PLE25" s="662"/>
      <c r="PLF25" s="662"/>
      <c r="PLG25" s="662"/>
      <c r="PLH25" s="662"/>
      <c r="PLI25" s="662"/>
      <c r="PLJ25" s="662"/>
      <c r="PLK25" s="662"/>
      <c r="PLL25" s="662"/>
      <c r="PLM25" s="662"/>
      <c r="PLN25" s="662"/>
      <c r="PLO25" s="662"/>
      <c r="PLP25" s="662"/>
      <c r="PLQ25" s="662"/>
      <c r="PLR25" s="662"/>
      <c r="PLS25" s="662"/>
      <c r="PLT25" s="662"/>
      <c r="PLU25" s="662"/>
      <c r="PLV25" s="662"/>
      <c r="PLW25" s="662"/>
      <c r="PLX25" s="662"/>
      <c r="PLY25" s="662"/>
      <c r="PLZ25" s="662"/>
      <c r="PMA25" s="662"/>
      <c r="PMB25" s="662"/>
      <c r="PMC25" s="662"/>
      <c r="PMD25" s="662"/>
      <c r="PME25" s="662"/>
      <c r="PMF25" s="662"/>
      <c r="PMG25" s="662"/>
      <c r="PMH25" s="662"/>
      <c r="PMI25" s="662"/>
      <c r="PMJ25" s="662"/>
      <c r="PMK25" s="662"/>
      <c r="PML25" s="662"/>
      <c r="PMM25" s="662"/>
      <c r="PMN25" s="662"/>
      <c r="PMO25" s="662"/>
      <c r="PMP25" s="662"/>
      <c r="PMQ25" s="662"/>
      <c r="PMR25" s="662"/>
      <c r="PMS25" s="662"/>
      <c r="PMT25" s="662"/>
      <c r="PMU25" s="662"/>
      <c r="PMV25" s="662"/>
      <c r="PMW25" s="662"/>
      <c r="PMX25" s="662"/>
      <c r="PMY25" s="662"/>
      <c r="PMZ25" s="662"/>
      <c r="PNA25" s="662"/>
      <c r="PNB25" s="662"/>
      <c r="PNC25" s="662"/>
      <c r="PND25" s="662"/>
      <c r="PNE25" s="662"/>
      <c r="PNF25" s="662"/>
      <c r="PNG25" s="662"/>
      <c r="PNH25" s="662"/>
      <c r="PNI25" s="662"/>
      <c r="PNJ25" s="662"/>
      <c r="PNK25" s="662"/>
      <c r="PNL25" s="662"/>
      <c r="PNM25" s="662"/>
      <c r="PNN25" s="662"/>
      <c r="PNO25" s="662"/>
      <c r="PNP25" s="662"/>
      <c r="PNQ25" s="662"/>
      <c r="PNR25" s="662"/>
      <c r="PNS25" s="662"/>
      <c r="PNT25" s="662"/>
      <c r="PNU25" s="662"/>
      <c r="PNV25" s="662"/>
      <c r="PNW25" s="662"/>
      <c r="PNX25" s="662"/>
      <c r="PNY25" s="662"/>
      <c r="PNZ25" s="662"/>
      <c r="POA25" s="662"/>
      <c r="POB25" s="662"/>
      <c r="POC25" s="662"/>
      <c r="POD25" s="662"/>
      <c r="POE25" s="662"/>
      <c r="POF25" s="662"/>
      <c r="POG25" s="662"/>
      <c r="POH25" s="662"/>
      <c r="POI25" s="662"/>
      <c r="POJ25" s="662"/>
      <c r="POK25" s="662"/>
      <c r="POL25" s="662"/>
      <c r="POM25" s="662"/>
      <c r="PON25" s="662"/>
      <c r="POO25" s="662"/>
      <c r="POP25" s="662"/>
      <c r="POQ25" s="662"/>
      <c r="POR25" s="662"/>
      <c r="POS25" s="662"/>
      <c r="POT25" s="662"/>
      <c r="POU25" s="662"/>
      <c r="POV25" s="662"/>
      <c r="POW25" s="662"/>
      <c r="POX25" s="662"/>
      <c r="POY25" s="662"/>
      <c r="POZ25" s="662"/>
      <c r="PPA25" s="662"/>
      <c r="PPB25" s="662"/>
      <c r="PPC25" s="662"/>
      <c r="PPD25" s="662"/>
      <c r="PPE25" s="662"/>
      <c r="PPF25" s="662"/>
      <c r="PPG25" s="662"/>
      <c r="PPH25" s="662"/>
      <c r="PPI25" s="662"/>
      <c r="PPJ25" s="662"/>
      <c r="PPK25" s="662"/>
      <c r="PPL25" s="662"/>
      <c r="PPM25" s="662"/>
      <c r="PPN25" s="662"/>
      <c r="PPO25" s="662"/>
      <c r="PPP25" s="662"/>
      <c r="PPQ25" s="662"/>
      <c r="PPR25" s="662"/>
      <c r="PPS25" s="662"/>
      <c r="PPT25" s="662"/>
      <c r="PPU25" s="662"/>
      <c r="PPV25" s="662"/>
      <c r="PPW25" s="662"/>
      <c r="PPX25" s="662"/>
      <c r="PPY25" s="662"/>
      <c r="PPZ25" s="662"/>
      <c r="PQA25" s="662"/>
      <c r="PQB25" s="662"/>
      <c r="PQC25" s="662"/>
      <c r="PQD25" s="662"/>
      <c r="PQE25" s="662"/>
      <c r="PQF25" s="662"/>
      <c r="PQG25" s="662"/>
      <c r="PQH25" s="662"/>
      <c r="PQI25" s="662"/>
      <c r="PQJ25" s="662"/>
      <c r="PQK25" s="662"/>
      <c r="PQL25" s="662"/>
      <c r="PQM25" s="662"/>
      <c r="PQN25" s="662"/>
      <c r="PQO25" s="662"/>
      <c r="PQP25" s="662"/>
      <c r="PQQ25" s="662"/>
      <c r="PQR25" s="662"/>
      <c r="PQS25" s="662"/>
      <c r="PQT25" s="662"/>
      <c r="PQU25" s="662"/>
      <c r="PQV25" s="662"/>
      <c r="PQW25" s="662"/>
      <c r="PQX25" s="662"/>
      <c r="PQY25" s="662"/>
      <c r="PQZ25" s="662"/>
      <c r="PRA25" s="662"/>
      <c r="PRB25" s="662"/>
      <c r="PRC25" s="662"/>
      <c r="PRD25" s="662"/>
      <c r="PRE25" s="662"/>
      <c r="PRF25" s="662"/>
      <c r="PRG25" s="662"/>
      <c r="PRH25" s="662"/>
      <c r="PRI25" s="662"/>
      <c r="PRJ25" s="662"/>
      <c r="PRK25" s="662"/>
      <c r="PRL25" s="662"/>
      <c r="PRM25" s="662"/>
      <c r="PRN25" s="662"/>
      <c r="PRO25" s="662"/>
      <c r="PRP25" s="662"/>
      <c r="PRQ25" s="662"/>
      <c r="PRR25" s="662"/>
      <c r="PRS25" s="662"/>
      <c r="PRT25" s="662"/>
      <c r="PRU25" s="662"/>
      <c r="PRV25" s="662"/>
      <c r="PRW25" s="662"/>
      <c r="PRX25" s="662"/>
      <c r="PRY25" s="662"/>
      <c r="PRZ25" s="662"/>
      <c r="PSA25" s="662"/>
      <c r="PSB25" s="662"/>
      <c r="PSC25" s="662"/>
      <c r="PSD25" s="662"/>
      <c r="PSE25" s="662"/>
      <c r="PSF25" s="662"/>
      <c r="PSG25" s="662"/>
      <c r="PSH25" s="662"/>
      <c r="PSI25" s="662"/>
      <c r="PSJ25" s="662"/>
      <c r="PSK25" s="662"/>
      <c r="PSL25" s="662"/>
      <c r="PSM25" s="662"/>
      <c r="PSN25" s="662"/>
      <c r="PSO25" s="662"/>
      <c r="PSP25" s="662"/>
      <c r="PSQ25" s="662"/>
      <c r="PSR25" s="662"/>
      <c r="PSS25" s="662"/>
      <c r="PST25" s="662"/>
      <c r="PSU25" s="662"/>
      <c r="PSV25" s="662"/>
      <c r="PSW25" s="662"/>
      <c r="PSX25" s="662"/>
      <c r="PSY25" s="662"/>
      <c r="PSZ25" s="662"/>
      <c r="PTA25" s="662"/>
      <c r="PTB25" s="662"/>
      <c r="PTC25" s="662"/>
      <c r="PTD25" s="662"/>
      <c r="PTE25" s="662"/>
      <c r="PTF25" s="662"/>
      <c r="PTG25" s="662"/>
      <c r="PTH25" s="662"/>
      <c r="PTI25" s="662"/>
      <c r="PTJ25" s="662"/>
      <c r="PTK25" s="662"/>
      <c r="PTL25" s="662"/>
      <c r="PTM25" s="662"/>
      <c r="PTN25" s="662"/>
      <c r="PTO25" s="662"/>
      <c r="PTP25" s="662"/>
      <c r="PTQ25" s="662"/>
      <c r="PTR25" s="662"/>
      <c r="PTS25" s="662"/>
      <c r="PTT25" s="662"/>
      <c r="PTU25" s="662"/>
      <c r="PTV25" s="662"/>
      <c r="PTW25" s="662"/>
      <c r="PTX25" s="662"/>
      <c r="PTY25" s="662"/>
      <c r="PTZ25" s="662"/>
      <c r="PUA25" s="662"/>
      <c r="PUB25" s="662"/>
      <c r="PUC25" s="662"/>
      <c r="PUD25" s="662"/>
      <c r="PUE25" s="662"/>
      <c r="PUF25" s="662"/>
      <c r="PUG25" s="662"/>
      <c r="PUH25" s="662"/>
      <c r="PUI25" s="662"/>
      <c r="PUJ25" s="662"/>
      <c r="PUK25" s="662"/>
      <c r="PUL25" s="662"/>
      <c r="PUM25" s="662"/>
      <c r="PUN25" s="662"/>
      <c r="PUO25" s="662"/>
      <c r="PUP25" s="662"/>
      <c r="PUQ25" s="662"/>
      <c r="PUR25" s="662"/>
      <c r="PUS25" s="662"/>
      <c r="PUT25" s="662"/>
      <c r="PUU25" s="662"/>
      <c r="PUV25" s="662"/>
      <c r="PUW25" s="662"/>
      <c r="PUX25" s="662"/>
      <c r="PUY25" s="662"/>
      <c r="PUZ25" s="662"/>
      <c r="PVA25" s="662"/>
      <c r="PVB25" s="662"/>
      <c r="PVC25" s="662"/>
      <c r="PVD25" s="662"/>
      <c r="PVE25" s="662"/>
      <c r="PVF25" s="662"/>
      <c r="PVG25" s="662"/>
      <c r="PVH25" s="662"/>
      <c r="PVI25" s="662"/>
      <c r="PVJ25" s="662"/>
      <c r="PVK25" s="662"/>
      <c r="PVL25" s="662"/>
      <c r="PVM25" s="662"/>
      <c r="PVN25" s="662"/>
      <c r="PVO25" s="662"/>
      <c r="PVP25" s="662"/>
      <c r="PVQ25" s="662"/>
      <c r="PVR25" s="662"/>
      <c r="PVS25" s="662"/>
      <c r="PVT25" s="662"/>
      <c r="PVU25" s="662"/>
      <c r="PVV25" s="662"/>
      <c r="PVW25" s="662"/>
      <c r="PVX25" s="662"/>
      <c r="PVY25" s="662"/>
      <c r="PVZ25" s="662"/>
      <c r="PWA25" s="662"/>
      <c r="PWB25" s="662"/>
      <c r="PWC25" s="662"/>
      <c r="PWD25" s="662"/>
      <c r="PWE25" s="662"/>
      <c r="PWF25" s="662"/>
      <c r="PWG25" s="662"/>
      <c r="PWH25" s="662"/>
      <c r="PWI25" s="662"/>
      <c r="PWJ25" s="662"/>
      <c r="PWK25" s="662"/>
      <c r="PWL25" s="662"/>
      <c r="PWM25" s="662"/>
      <c r="PWN25" s="662"/>
      <c r="PWO25" s="662"/>
      <c r="PWP25" s="662"/>
      <c r="PWQ25" s="662"/>
      <c r="PWR25" s="662"/>
      <c r="PWS25" s="662"/>
      <c r="PWT25" s="662"/>
      <c r="PWU25" s="662"/>
      <c r="PWV25" s="662"/>
      <c r="PWW25" s="662"/>
      <c r="PWX25" s="662"/>
      <c r="PWY25" s="662"/>
      <c r="PWZ25" s="662"/>
      <c r="PXA25" s="662"/>
      <c r="PXB25" s="662"/>
      <c r="PXC25" s="662"/>
      <c r="PXD25" s="662"/>
      <c r="PXE25" s="662"/>
      <c r="PXF25" s="662"/>
      <c r="PXG25" s="662"/>
      <c r="PXH25" s="662"/>
      <c r="PXI25" s="662"/>
      <c r="PXJ25" s="662"/>
      <c r="PXK25" s="662"/>
      <c r="PXL25" s="662"/>
      <c r="PXM25" s="662"/>
      <c r="PXN25" s="662"/>
      <c r="PXO25" s="662"/>
      <c r="PXP25" s="662"/>
      <c r="PXQ25" s="662"/>
      <c r="PXR25" s="662"/>
      <c r="PXS25" s="662"/>
      <c r="PXT25" s="662"/>
      <c r="PXU25" s="662"/>
      <c r="PXV25" s="662"/>
      <c r="PXW25" s="662"/>
      <c r="PXX25" s="662"/>
      <c r="PXY25" s="662"/>
      <c r="PXZ25" s="662"/>
      <c r="PYA25" s="662"/>
      <c r="PYB25" s="662"/>
      <c r="PYC25" s="662"/>
      <c r="PYD25" s="662"/>
      <c r="PYE25" s="662"/>
      <c r="PYF25" s="662"/>
      <c r="PYG25" s="662"/>
      <c r="PYH25" s="662"/>
      <c r="PYI25" s="662"/>
      <c r="PYJ25" s="662"/>
      <c r="PYK25" s="662"/>
      <c r="PYL25" s="662"/>
      <c r="PYM25" s="662"/>
      <c r="PYN25" s="662"/>
      <c r="PYO25" s="662"/>
      <c r="PYP25" s="662"/>
      <c r="PYQ25" s="662"/>
      <c r="PYR25" s="662"/>
      <c r="PYS25" s="662"/>
      <c r="PYT25" s="662"/>
      <c r="PYU25" s="662"/>
      <c r="PYV25" s="662"/>
      <c r="PYW25" s="662"/>
      <c r="PYX25" s="662"/>
      <c r="PYY25" s="662"/>
      <c r="PYZ25" s="662"/>
      <c r="PZA25" s="662"/>
      <c r="PZB25" s="662"/>
      <c r="PZC25" s="662"/>
      <c r="PZD25" s="662"/>
      <c r="PZE25" s="662"/>
      <c r="PZF25" s="662"/>
      <c r="PZG25" s="662"/>
      <c r="PZH25" s="662"/>
      <c r="PZI25" s="662"/>
      <c r="PZJ25" s="662"/>
      <c r="PZK25" s="662"/>
      <c r="PZL25" s="662"/>
      <c r="PZM25" s="662"/>
      <c r="PZN25" s="662"/>
      <c r="PZO25" s="662"/>
      <c r="PZP25" s="662"/>
      <c r="PZQ25" s="662"/>
      <c r="PZR25" s="662"/>
      <c r="PZS25" s="662"/>
      <c r="PZT25" s="662"/>
      <c r="PZU25" s="662"/>
      <c r="PZV25" s="662"/>
      <c r="PZW25" s="662"/>
      <c r="PZX25" s="662"/>
      <c r="PZY25" s="662"/>
      <c r="PZZ25" s="662"/>
      <c r="QAA25" s="662"/>
      <c r="QAB25" s="662"/>
      <c r="QAC25" s="662"/>
      <c r="QAD25" s="662"/>
      <c r="QAE25" s="662"/>
      <c r="QAF25" s="662"/>
      <c r="QAG25" s="662"/>
      <c r="QAH25" s="662"/>
      <c r="QAI25" s="662"/>
      <c r="QAJ25" s="662"/>
      <c r="QAK25" s="662"/>
      <c r="QAL25" s="662"/>
      <c r="QAM25" s="662"/>
      <c r="QAN25" s="662"/>
      <c r="QAO25" s="662"/>
      <c r="QAP25" s="662"/>
      <c r="QAQ25" s="662"/>
      <c r="QAR25" s="662"/>
      <c r="QAS25" s="662"/>
      <c r="QAT25" s="662"/>
      <c r="QAU25" s="662"/>
      <c r="QAV25" s="662"/>
      <c r="QAW25" s="662"/>
      <c r="QAX25" s="662"/>
      <c r="QAY25" s="662"/>
      <c r="QAZ25" s="662"/>
      <c r="QBA25" s="662"/>
      <c r="QBB25" s="662"/>
      <c r="QBC25" s="662"/>
      <c r="QBD25" s="662"/>
      <c r="QBE25" s="662"/>
      <c r="QBF25" s="662"/>
      <c r="QBG25" s="662"/>
      <c r="QBH25" s="662"/>
      <c r="QBI25" s="662"/>
      <c r="QBJ25" s="662"/>
      <c r="QBK25" s="662"/>
      <c r="QBL25" s="662"/>
      <c r="QBM25" s="662"/>
      <c r="QBN25" s="662"/>
      <c r="QBO25" s="662"/>
      <c r="QBP25" s="662"/>
      <c r="QBQ25" s="662"/>
      <c r="QBR25" s="662"/>
      <c r="QBS25" s="662"/>
      <c r="QBT25" s="662"/>
      <c r="QBU25" s="662"/>
      <c r="QBV25" s="662"/>
      <c r="QBW25" s="662"/>
      <c r="QBX25" s="662"/>
      <c r="QBY25" s="662"/>
      <c r="QBZ25" s="662"/>
      <c r="QCA25" s="662"/>
      <c r="QCB25" s="662"/>
      <c r="QCC25" s="662"/>
      <c r="QCD25" s="662"/>
      <c r="QCE25" s="662"/>
      <c r="QCF25" s="662"/>
      <c r="QCG25" s="662"/>
      <c r="QCH25" s="662"/>
      <c r="QCI25" s="662"/>
      <c r="QCJ25" s="662"/>
      <c r="QCK25" s="662"/>
      <c r="QCL25" s="662"/>
      <c r="QCM25" s="662"/>
      <c r="QCN25" s="662"/>
      <c r="QCO25" s="662"/>
      <c r="QCP25" s="662"/>
      <c r="QCQ25" s="662"/>
      <c r="QCR25" s="662"/>
      <c r="QCS25" s="662"/>
      <c r="QCT25" s="662"/>
      <c r="QCU25" s="662"/>
      <c r="QCV25" s="662"/>
      <c r="QCW25" s="662"/>
      <c r="QCX25" s="662"/>
      <c r="QCY25" s="662"/>
      <c r="QCZ25" s="662"/>
      <c r="QDA25" s="662"/>
      <c r="QDB25" s="662"/>
      <c r="QDC25" s="662"/>
      <c r="QDD25" s="662"/>
      <c r="QDE25" s="662"/>
      <c r="QDF25" s="662"/>
      <c r="QDG25" s="662"/>
      <c r="QDH25" s="662"/>
      <c r="QDI25" s="662"/>
      <c r="QDJ25" s="662"/>
      <c r="QDK25" s="662"/>
      <c r="QDL25" s="662"/>
      <c r="QDM25" s="662"/>
      <c r="QDN25" s="662"/>
      <c r="QDO25" s="662"/>
      <c r="QDP25" s="662"/>
      <c r="QDQ25" s="662"/>
      <c r="QDR25" s="662"/>
      <c r="QDS25" s="662"/>
      <c r="QDT25" s="662"/>
      <c r="QDU25" s="662"/>
      <c r="QDV25" s="662"/>
      <c r="QDW25" s="662"/>
      <c r="QDX25" s="662"/>
      <c r="QDY25" s="662"/>
      <c r="QDZ25" s="662"/>
      <c r="QEA25" s="662"/>
      <c r="QEB25" s="662"/>
      <c r="QEC25" s="662"/>
      <c r="QED25" s="662"/>
      <c r="QEE25" s="662"/>
      <c r="QEF25" s="662"/>
      <c r="QEG25" s="662"/>
      <c r="QEH25" s="662"/>
      <c r="QEI25" s="662"/>
      <c r="QEJ25" s="662"/>
      <c r="QEK25" s="662"/>
      <c r="QEL25" s="662"/>
      <c r="QEM25" s="662"/>
      <c r="QEN25" s="662"/>
      <c r="QEO25" s="662"/>
      <c r="QEP25" s="662"/>
      <c r="QEQ25" s="662"/>
      <c r="QER25" s="662"/>
      <c r="QES25" s="662"/>
      <c r="QET25" s="662"/>
      <c r="QEU25" s="662"/>
      <c r="QEV25" s="662"/>
      <c r="QEW25" s="662"/>
      <c r="QEX25" s="662"/>
      <c r="QEY25" s="662"/>
      <c r="QEZ25" s="662"/>
      <c r="QFA25" s="662"/>
      <c r="QFB25" s="662"/>
      <c r="QFC25" s="662"/>
      <c r="QFD25" s="662"/>
      <c r="QFE25" s="662"/>
      <c r="QFF25" s="662"/>
      <c r="QFG25" s="662"/>
      <c r="QFH25" s="662"/>
      <c r="QFI25" s="662"/>
      <c r="QFJ25" s="662"/>
      <c r="QFK25" s="662"/>
      <c r="QFL25" s="662"/>
      <c r="QFM25" s="662"/>
      <c r="QFN25" s="662"/>
      <c r="QFO25" s="662"/>
      <c r="QFP25" s="662"/>
      <c r="QFQ25" s="662"/>
      <c r="QFR25" s="662"/>
      <c r="QFS25" s="662"/>
      <c r="QFT25" s="662"/>
      <c r="QFU25" s="662"/>
      <c r="QFV25" s="662"/>
      <c r="QFW25" s="662"/>
      <c r="QFX25" s="662"/>
      <c r="QFY25" s="662"/>
      <c r="QFZ25" s="662"/>
      <c r="QGA25" s="662"/>
      <c r="QGB25" s="662"/>
      <c r="QGC25" s="662"/>
      <c r="QGD25" s="662"/>
      <c r="QGE25" s="662"/>
      <c r="QGF25" s="662"/>
      <c r="QGG25" s="662"/>
      <c r="QGH25" s="662"/>
      <c r="QGI25" s="662"/>
      <c r="QGJ25" s="662"/>
      <c r="QGK25" s="662"/>
      <c r="QGL25" s="662"/>
      <c r="QGM25" s="662"/>
      <c r="QGN25" s="662"/>
      <c r="QGO25" s="662"/>
      <c r="QGP25" s="662"/>
      <c r="QGQ25" s="662"/>
      <c r="QGR25" s="662"/>
      <c r="QGS25" s="662"/>
      <c r="QGT25" s="662"/>
      <c r="QGU25" s="662"/>
      <c r="QGV25" s="662"/>
      <c r="QGW25" s="662"/>
      <c r="QGX25" s="662"/>
      <c r="QGY25" s="662"/>
      <c r="QGZ25" s="662"/>
      <c r="QHA25" s="662"/>
      <c r="QHB25" s="662"/>
      <c r="QHC25" s="662"/>
      <c r="QHD25" s="662"/>
      <c r="QHE25" s="662"/>
      <c r="QHF25" s="662"/>
      <c r="QHG25" s="662"/>
      <c r="QHH25" s="662"/>
      <c r="QHI25" s="662"/>
      <c r="QHJ25" s="662"/>
      <c r="QHK25" s="662"/>
      <c r="QHL25" s="662"/>
      <c r="QHM25" s="662"/>
      <c r="QHN25" s="662"/>
      <c r="QHO25" s="662"/>
      <c r="QHP25" s="662"/>
      <c r="QHQ25" s="662"/>
      <c r="QHR25" s="662"/>
      <c r="QHS25" s="662"/>
      <c r="QHT25" s="662"/>
      <c r="QHU25" s="662"/>
      <c r="QHV25" s="662"/>
      <c r="QHW25" s="662"/>
      <c r="QHX25" s="662"/>
      <c r="QHY25" s="662"/>
      <c r="QHZ25" s="662"/>
      <c r="QIA25" s="662"/>
      <c r="QIB25" s="662"/>
      <c r="QIC25" s="662"/>
      <c r="QID25" s="662"/>
      <c r="QIE25" s="662"/>
      <c r="QIF25" s="662"/>
      <c r="QIG25" s="662"/>
      <c r="QIH25" s="662"/>
      <c r="QII25" s="662"/>
      <c r="QIJ25" s="662"/>
      <c r="QIK25" s="662"/>
      <c r="QIL25" s="662"/>
      <c r="QIM25" s="662"/>
      <c r="QIN25" s="662"/>
      <c r="QIO25" s="662"/>
      <c r="QIP25" s="662"/>
      <c r="QIQ25" s="662"/>
      <c r="QIR25" s="662"/>
      <c r="QIS25" s="662"/>
      <c r="QIT25" s="662"/>
      <c r="QIU25" s="662"/>
      <c r="QIV25" s="662"/>
      <c r="QIW25" s="662"/>
      <c r="QIX25" s="662"/>
      <c r="QIY25" s="662"/>
      <c r="QIZ25" s="662"/>
      <c r="QJA25" s="662"/>
      <c r="QJB25" s="662"/>
      <c r="QJC25" s="662"/>
      <c r="QJD25" s="662"/>
      <c r="QJE25" s="662"/>
      <c r="QJF25" s="662"/>
      <c r="QJG25" s="662"/>
      <c r="QJH25" s="662"/>
      <c r="QJI25" s="662"/>
      <c r="QJJ25" s="662"/>
      <c r="QJK25" s="662"/>
      <c r="QJL25" s="662"/>
      <c r="QJM25" s="662"/>
      <c r="QJN25" s="662"/>
      <c r="QJO25" s="662"/>
      <c r="QJP25" s="662"/>
      <c r="QJQ25" s="662"/>
      <c r="QJR25" s="662"/>
      <c r="QJS25" s="662"/>
      <c r="QJT25" s="662"/>
      <c r="QJU25" s="662"/>
      <c r="QJV25" s="662"/>
      <c r="QJW25" s="662"/>
      <c r="QJX25" s="662"/>
      <c r="QJY25" s="662"/>
      <c r="QJZ25" s="662"/>
      <c r="QKA25" s="662"/>
      <c r="QKB25" s="662"/>
      <c r="QKC25" s="662"/>
      <c r="QKD25" s="662"/>
      <c r="QKE25" s="662"/>
      <c r="QKF25" s="662"/>
      <c r="QKG25" s="662"/>
      <c r="QKH25" s="662"/>
      <c r="QKI25" s="662"/>
      <c r="QKJ25" s="662"/>
      <c r="QKK25" s="662"/>
      <c r="QKL25" s="662"/>
      <c r="QKM25" s="662"/>
      <c r="QKN25" s="662"/>
      <c r="QKO25" s="662"/>
      <c r="QKP25" s="662"/>
      <c r="QKQ25" s="662"/>
      <c r="QKR25" s="662"/>
      <c r="QKS25" s="662"/>
      <c r="QKT25" s="662"/>
      <c r="QKU25" s="662"/>
      <c r="QKV25" s="662"/>
      <c r="QKW25" s="662"/>
      <c r="QKX25" s="662"/>
      <c r="QKY25" s="662"/>
      <c r="QKZ25" s="662"/>
      <c r="QLA25" s="662"/>
      <c r="QLB25" s="662"/>
      <c r="QLC25" s="662"/>
      <c r="QLD25" s="662"/>
      <c r="QLE25" s="662"/>
      <c r="QLF25" s="662"/>
      <c r="QLG25" s="662"/>
      <c r="QLH25" s="662"/>
      <c r="QLI25" s="662"/>
      <c r="QLJ25" s="662"/>
      <c r="QLK25" s="662"/>
      <c r="QLL25" s="662"/>
      <c r="QLM25" s="662"/>
      <c r="QLN25" s="662"/>
      <c r="QLO25" s="662"/>
      <c r="QLP25" s="662"/>
      <c r="QLQ25" s="662"/>
      <c r="QLR25" s="662"/>
      <c r="QLS25" s="662"/>
      <c r="QLT25" s="662"/>
      <c r="QLU25" s="662"/>
      <c r="QLV25" s="662"/>
      <c r="QLW25" s="662"/>
      <c r="QLX25" s="662"/>
      <c r="QLY25" s="662"/>
      <c r="QLZ25" s="662"/>
      <c r="QMA25" s="662"/>
      <c r="QMB25" s="662"/>
      <c r="QMC25" s="662"/>
      <c r="QMD25" s="662"/>
      <c r="QME25" s="662"/>
      <c r="QMF25" s="662"/>
      <c r="QMG25" s="662"/>
      <c r="QMH25" s="662"/>
      <c r="QMI25" s="662"/>
      <c r="QMJ25" s="662"/>
      <c r="QMK25" s="662"/>
      <c r="QML25" s="662"/>
      <c r="QMM25" s="662"/>
      <c r="QMN25" s="662"/>
      <c r="QMO25" s="662"/>
      <c r="QMP25" s="662"/>
      <c r="QMQ25" s="662"/>
      <c r="QMR25" s="662"/>
      <c r="QMS25" s="662"/>
      <c r="QMT25" s="662"/>
      <c r="QMU25" s="662"/>
      <c r="QMV25" s="662"/>
      <c r="QMW25" s="662"/>
      <c r="QMX25" s="662"/>
      <c r="QMY25" s="662"/>
      <c r="QMZ25" s="662"/>
      <c r="QNA25" s="662"/>
      <c r="QNB25" s="662"/>
      <c r="QNC25" s="662"/>
      <c r="QND25" s="662"/>
      <c r="QNE25" s="662"/>
      <c r="QNF25" s="662"/>
      <c r="QNG25" s="662"/>
      <c r="QNH25" s="662"/>
      <c r="QNI25" s="662"/>
      <c r="QNJ25" s="662"/>
      <c r="QNK25" s="662"/>
      <c r="QNL25" s="662"/>
      <c r="QNM25" s="662"/>
      <c r="QNN25" s="662"/>
      <c r="QNO25" s="662"/>
      <c r="QNP25" s="662"/>
      <c r="QNQ25" s="662"/>
      <c r="QNR25" s="662"/>
      <c r="QNS25" s="662"/>
      <c r="QNT25" s="662"/>
      <c r="QNU25" s="662"/>
      <c r="QNV25" s="662"/>
      <c r="QNW25" s="662"/>
      <c r="QNX25" s="662"/>
      <c r="QNY25" s="662"/>
      <c r="QNZ25" s="662"/>
      <c r="QOA25" s="662"/>
      <c r="QOB25" s="662"/>
      <c r="QOC25" s="662"/>
      <c r="QOD25" s="662"/>
      <c r="QOE25" s="662"/>
      <c r="QOF25" s="662"/>
      <c r="QOG25" s="662"/>
      <c r="QOH25" s="662"/>
      <c r="QOI25" s="662"/>
      <c r="QOJ25" s="662"/>
      <c r="QOK25" s="662"/>
      <c r="QOL25" s="662"/>
      <c r="QOM25" s="662"/>
      <c r="QON25" s="662"/>
      <c r="QOO25" s="662"/>
      <c r="QOP25" s="662"/>
      <c r="QOQ25" s="662"/>
      <c r="QOR25" s="662"/>
      <c r="QOS25" s="662"/>
      <c r="QOT25" s="662"/>
      <c r="QOU25" s="662"/>
      <c r="QOV25" s="662"/>
      <c r="QOW25" s="662"/>
      <c r="QOX25" s="662"/>
      <c r="QOY25" s="662"/>
      <c r="QOZ25" s="662"/>
      <c r="QPA25" s="662"/>
      <c r="QPB25" s="662"/>
      <c r="QPC25" s="662"/>
      <c r="QPD25" s="662"/>
      <c r="QPE25" s="662"/>
      <c r="QPF25" s="662"/>
      <c r="QPG25" s="662"/>
      <c r="QPH25" s="662"/>
      <c r="QPI25" s="662"/>
      <c r="QPJ25" s="662"/>
      <c r="QPK25" s="662"/>
      <c r="QPL25" s="662"/>
      <c r="QPM25" s="662"/>
      <c r="QPN25" s="662"/>
      <c r="QPO25" s="662"/>
      <c r="QPP25" s="662"/>
      <c r="QPQ25" s="662"/>
      <c r="QPR25" s="662"/>
      <c r="QPS25" s="662"/>
      <c r="QPT25" s="662"/>
      <c r="QPU25" s="662"/>
      <c r="QPV25" s="662"/>
      <c r="QPW25" s="662"/>
      <c r="QPX25" s="662"/>
      <c r="QPY25" s="662"/>
      <c r="QPZ25" s="662"/>
      <c r="QQA25" s="662"/>
      <c r="QQB25" s="662"/>
      <c r="QQC25" s="662"/>
      <c r="QQD25" s="662"/>
      <c r="QQE25" s="662"/>
      <c r="QQF25" s="662"/>
      <c r="QQG25" s="662"/>
      <c r="QQH25" s="662"/>
      <c r="QQI25" s="662"/>
      <c r="QQJ25" s="662"/>
      <c r="QQK25" s="662"/>
      <c r="QQL25" s="662"/>
      <c r="QQM25" s="662"/>
      <c r="QQN25" s="662"/>
      <c r="QQO25" s="662"/>
      <c r="QQP25" s="662"/>
      <c r="QQQ25" s="662"/>
      <c r="QQR25" s="662"/>
      <c r="QQS25" s="662"/>
      <c r="QQT25" s="662"/>
      <c r="QQU25" s="662"/>
      <c r="QQV25" s="662"/>
      <c r="QQW25" s="662"/>
      <c r="QQX25" s="662"/>
      <c r="QQY25" s="662"/>
      <c r="QQZ25" s="662"/>
      <c r="QRA25" s="662"/>
      <c r="QRB25" s="662"/>
      <c r="QRC25" s="662"/>
      <c r="QRD25" s="662"/>
      <c r="QRE25" s="662"/>
      <c r="QRF25" s="662"/>
      <c r="QRG25" s="662"/>
      <c r="QRH25" s="662"/>
      <c r="QRI25" s="662"/>
      <c r="QRJ25" s="662"/>
      <c r="QRK25" s="662"/>
      <c r="QRL25" s="662"/>
      <c r="QRM25" s="662"/>
      <c r="QRN25" s="662"/>
      <c r="QRO25" s="662"/>
      <c r="QRP25" s="662"/>
      <c r="QRQ25" s="662"/>
      <c r="QRR25" s="662"/>
      <c r="QRS25" s="662"/>
      <c r="QRT25" s="662"/>
      <c r="QRU25" s="662"/>
      <c r="QRV25" s="662"/>
      <c r="QRW25" s="662"/>
      <c r="QRX25" s="662"/>
      <c r="QRY25" s="662"/>
      <c r="QRZ25" s="662"/>
      <c r="QSA25" s="662"/>
      <c r="QSB25" s="662"/>
      <c r="QSC25" s="662"/>
      <c r="QSD25" s="662"/>
      <c r="QSE25" s="662"/>
      <c r="QSF25" s="662"/>
      <c r="QSG25" s="662"/>
      <c r="QSH25" s="662"/>
      <c r="QSI25" s="662"/>
      <c r="QSJ25" s="662"/>
      <c r="QSK25" s="662"/>
      <c r="QSL25" s="662"/>
      <c r="QSM25" s="662"/>
      <c r="QSN25" s="662"/>
      <c r="QSO25" s="662"/>
      <c r="QSP25" s="662"/>
      <c r="QSQ25" s="662"/>
      <c r="QSR25" s="662"/>
      <c r="QSS25" s="662"/>
      <c r="QST25" s="662"/>
      <c r="QSU25" s="662"/>
      <c r="QSV25" s="662"/>
      <c r="QSW25" s="662"/>
      <c r="QSX25" s="662"/>
      <c r="QSY25" s="662"/>
      <c r="QSZ25" s="662"/>
      <c r="QTA25" s="662"/>
      <c r="QTB25" s="662"/>
      <c r="QTC25" s="662"/>
      <c r="QTD25" s="662"/>
      <c r="QTE25" s="662"/>
      <c r="QTF25" s="662"/>
      <c r="QTG25" s="662"/>
      <c r="QTH25" s="662"/>
      <c r="QTI25" s="662"/>
      <c r="QTJ25" s="662"/>
      <c r="QTK25" s="662"/>
      <c r="QTL25" s="662"/>
      <c r="QTM25" s="662"/>
      <c r="QTN25" s="662"/>
      <c r="QTO25" s="662"/>
      <c r="QTP25" s="662"/>
      <c r="QTQ25" s="662"/>
      <c r="QTR25" s="662"/>
      <c r="QTS25" s="662"/>
      <c r="QTT25" s="662"/>
      <c r="QTU25" s="662"/>
      <c r="QTV25" s="662"/>
      <c r="QTW25" s="662"/>
      <c r="QTX25" s="662"/>
      <c r="QTY25" s="662"/>
      <c r="QTZ25" s="662"/>
      <c r="QUA25" s="662"/>
      <c r="QUB25" s="662"/>
      <c r="QUC25" s="662"/>
      <c r="QUD25" s="662"/>
      <c r="QUE25" s="662"/>
      <c r="QUF25" s="662"/>
      <c r="QUG25" s="662"/>
      <c r="QUH25" s="662"/>
      <c r="QUI25" s="662"/>
      <c r="QUJ25" s="662"/>
      <c r="QUK25" s="662"/>
      <c r="QUL25" s="662"/>
      <c r="QUM25" s="662"/>
      <c r="QUN25" s="662"/>
      <c r="QUO25" s="662"/>
      <c r="QUP25" s="662"/>
      <c r="QUQ25" s="662"/>
      <c r="QUR25" s="662"/>
      <c r="QUS25" s="662"/>
      <c r="QUT25" s="662"/>
      <c r="QUU25" s="662"/>
      <c r="QUV25" s="662"/>
      <c r="QUW25" s="662"/>
      <c r="QUX25" s="662"/>
      <c r="QUY25" s="662"/>
      <c r="QUZ25" s="662"/>
      <c r="QVA25" s="662"/>
      <c r="QVB25" s="662"/>
      <c r="QVC25" s="662"/>
      <c r="QVD25" s="662"/>
      <c r="QVE25" s="662"/>
      <c r="QVF25" s="662"/>
      <c r="QVG25" s="662"/>
      <c r="QVH25" s="662"/>
      <c r="QVI25" s="662"/>
      <c r="QVJ25" s="662"/>
      <c r="QVK25" s="662"/>
      <c r="QVL25" s="662"/>
      <c r="QVM25" s="662"/>
      <c r="QVN25" s="662"/>
      <c r="QVO25" s="662"/>
      <c r="QVP25" s="662"/>
      <c r="QVQ25" s="662"/>
      <c r="QVR25" s="662"/>
      <c r="QVS25" s="662"/>
      <c r="QVT25" s="662"/>
      <c r="QVU25" s="662"/>
      <c r="QVV25" s="662"/>
      <c r="QVW25" s="662"/>
      <c r="QVX25" s="662"/>
      <c r="QVY25" s="662"/>
      <c r="QVZ25" s="662"/>
      <c r="QWA25" s="662"/>
      <c r="QWB25" s="662"/>
      <c r="QWC25" s="662"/>
      <c r="QWD25" s="662"/>
      <c r="QWE25" s="662"/>
      <c r="QWF25" s="662"/>
      <c r="QWG25" s="662"/>
      <c r="QWH25" s="662"/>
      <c r="QWI25" s="662"/>
      <c r="QWJ25" s="662"/>
      <c r="QWK25" s="662"/>
      <c r="QWL25" s="662"/>
      <c r="QWM25" s="662"/>
      <c r="QWN25" s="662"/>
      <c r="QWO25" s="662"/>
      <c r="QWP25" s="662"/>
      <c r="QWQ25" s="662"/>
      <c r="QWR25" s="662"/>
      <c r="QWS25" s="662"/>
      <c r="QWT25" s="662"/>
      <c r="QWU25" s="662"/>
      <c r="QWV25" s="662"/>
      <c r="QWW25" s="662"/>
      <c r="QWX25" s="662"/>
      <c r="QWY25" s="662"/>
      <c r="QWZ25" s="662"/>
      <c r="QXA25" s="662"/>
      <c r="QXB25" s="662"/>
      <c r="QXC25" s="662"/>
      <c r="QXD25" s="662"/>
      <c r="QXE25" s="662"/>
      <c r="QXF25" s="662"/>
      <c r="QXG25" s="662"/>
      <c r="QXH25" s="662"/>
      <c r="QXI25" s="662"/>
      <c r="QXJ25" s="662"/>
      <c r="QXK25" s="662"/>
      <c r="QXL25" s="662"/>
      <c r="QXM25" s="662"/>
      <c r="QXN25" s="662"/>
      <c r="QXO25" s="662"/>
      <c r="QXP25" s="662"/>
      <c r="QXQ25" s="662"/>
      <c r="QXR25" s="662"/>
      <c r="QXS25" s="662"/>
      <c r="QXT25" s="662"/>
      <c r="QXU25" s="662"/>
      <c r="QXV25" s="662"/>
      <c r="QXW25" s="662"/>
      <c r="QXX25" s="662"/>
      <c r="QXY25" s="662"/>
      <c r="QXZ25" s="662"/>
      <c r="QYA25" s="662"/>
      <c r="QYB25" s="662"/>
      <c r="QYC25" s="662"/>
      <c r="QYD25" s="662"/>
      <c r="QYE25" s="662"/>
      <c r="QYF25" s="662"/>
      <c r="QYG25" s="662"/>
      <c r="QYH25" s="662"/>
      <c r="QYI25" s="662"/>
      <c r="QYJ25" s="662"/>
      <c r="QYK25" s="662"/>
      <c r="QYL25" s="662"/>
      <c r="QYM25" s="662"/>
      <c r="QYN25" s="662"/>
      <c r="QYO25" s="662"/>
      <c r="QYP25" s="662"/>
      <c r="QYQ25" s="662"/>
      <c r="QYR25" s="662"/>
      <c r="QYS25" s="662"/>
      <c r="QYT25" s="662"/>
      <c r="QYU25" s="662"/>
      <c r="QYV25" s="662"/>
      <c r="QYW25" s="662"/>
      <c r="QYX25" s="662"/>
      <c r="QYY25" s="662"/>
      <c r="QYZ25" s="662"/>
      <c r="QZA25" s="662"/>
      <c r="QZB25" s="662"/>
      <c r="QZC25" s="662"/>
      <c r="QZD25" s="662"/>
      <c r="QZE25" s="662"/>
      <c r="QZF25" s="662"/>
      <c r="QZG25" s="662"/>
      <c r="QZH25" s="662"/>
      <c r="QZI25" s="662"/>
      <c r="QZJ25" s="662"/>
      <c r="QZK25" s="662"/>
      <c r="QZL25" s="662"/>
      <c r="QZM25" s="662"/>
      <c r="QZN25" s="662"/>
      <c r="QZO25" s="662"/>
      <c r="QZP25" s="662"/>
      <c r="QZQ25" s="662"/>
      <c r="QZR25" s="662"/>
      <c r="QZS25" s="662"/>
      <c r="QZT25" s="662"/>
      <c r="QZU25" s="662"/>
      <c r="QZV25" s="662"/>
      <c r="QZW25" s="662"/>
      <c r="QZX25" s="662"/>
      <c r="QZY25" s="662"/>
      <c r="QZZ25" s="662"/>
      <c r="RAA25" s="662"/>
      <c r="RAB25" s="662"/>
      <c r="RAC25" s="662"/>
      <c r="RAD25" s="662"/>
      <c r="RAE25" s="662"/>
      <c r="RAF25" s="662"/>
      <c r="RAG25" s="662"/>
      <c r="RAH25" s="662"/>
      <c r="RAI25" s="662"/>
      <c r="RAJ25" s="662"/>
      <c r="RAK25" s="662"/>
      <c r="RAL25" s="662"/>
      <c r="RAM25" s="662"/>
      <c r="RAN25" s="662"/>
      <c r="RAO25" s="662"/>
      <c r="RAP25" s="662"/>
      <c r="RAQ25" s="662"/>
      <c r="RAR25" s="662"/>
      <c r="RAS25" s="662"/>
      <c r="RAT25" s="662"/>
      <c r="RAU25" s="662"/>
      <c r="RAV25" s="662"/>
      <c r="RAW25" s="662"/>
      <c r="RAX25" s="662"/>
      <c r="RAY25" s="662"/>
      <c r="RAZ25" s="662"/>
      <c r="RBA25" s="662"/>
      <c r="RBB25" s="662"/>
      <c r="RBC25" s="662"/>
      <c r="RBD25" s="662"/>
      <c r="RBE25" s="662"/>
      <c r="RBF25" s="662"/>
      <c r="RBG25" s="662"/>
      <c r="RBH25" s="662"/>
      <c r="RBI25" s="662"/>
      <c r="RBJ25" s="662"/>
      <c r="RBK25" s="662"/>
      <c r="RBL25" s="662"/>
      <c r="RBM25" s="662"/>
      <c r="RBN25" s="662"/>
      <c r="RBO25" s="662"/>
      <c r="RBP25" s="662"/>
      <c r="RBQ25" s="662"/>
      <c r="RBR25" s="662"/>
      <c r="RBS25" s="662"/>
      <c r="RBT25" s="662"/>
      <c r="RBU25" s="662"/>
      <c r="RBV25" s="662"/>
      <c r="RBW25" s="662"/>
      <c r="RBX25" s="662"/>
      <c r="RBY25" s="662"/>
      <c r="RBZ25" s="662"/>
      <c r="RCA25" s="662"/>
      <c r="RCB25" s="662"/>
      <c r="RCC25" s="662"/>
      <c r="RCD25" s="662"/>
      <c r="RCE25" s="662"/>
      <c r="RCF25" s="662"/>
      <c r="RCG25" s="662"/>
      <c r="RCH25" s="662"/>
      <c r="RCI25" s="662"/>
      <c r="RCJ25" s="662"/>
      <c r="RCK25" s="662"/>
      <c r="RCL25" s="662"/>
      <c r="RCM25" s="662"/>
      <c r="RCN25" s="662"/>
      <c r="RCO25" s="662"/>
      <c r="RCP25" s="662"/>
      <c r="RCQ25" s="662"/>
      <c r="RCR25" s="662"/>
      <c r="RCS25" s="662"/>
      <c r="RCT25" s="662"/>
      <c r="RCU25" s="662"/>
      <c r="RCV25" s="662"/>
      <c r="RCW25" s="662"/>
      <c r="RCX25" s="662"/>
      <c r="RCY25" s="662"/>
      <c r="RCZ25" s="662"/>
      <c r="RDA25" s="662"/>
      <c r="RDB25" s="662"/>
      <c r="RDC25" s="662"/>
      <c r="RDD25" s="662"/>
      <c r="RDE25" s="662"/>
      <c r="RDF25" s="662"/>
      <c r="RDG25" s="662"/>
      <c r="RDH25" s="662"/>
      <c r="RDI25" s="662"/>
      <c r="RDJ25" s="662"/>
      <c r="RDK25" s="662"/>
      <c r="RDL25" s="662"/>
      <c r="RDM25" s="662"/>
      <c r="RDN25" s="662"/>
      <c r="RDO25" s="662"/>
      <c r="RDP25" s="662"/>
      <c r="RDQ25" s="662"/>
      <c r="RDR25" s="662"/>
      <c r="RDS25" s="662"/>
      <c r="RDT25" s="662"/>
      <c r="RDU25" s="662"/>
      <c r="RDV25" s="662"/>
      <c r="RDW25" s="662"/>
      <c r="RDX25" s="662"/>
      <c r="RDY25" s="662"/>
      <c r="RDZ25" s="662"/>
      <c r="REA25" s="662"/>
      <c r="REB25" s="662"/>
      <c r="REC25" s="662"/>
      <c r="RED25" s="662"/>
      <c r="REE25" s="662"/>
      <c r="REF25" s="662"/>
      <c r="REG25" s="662"/>
      <c r="REH25" s="662"/>
      <c r="REI25" s="662"/>
      <c r="REJ25" s="662"/>
      <c r="REK25" s="662"/>
      <c r="REL25" s="662"/>
      <c r="REM25" s="662"/>
      <c r="REN25" s="662"/>
      <c r="REO25" s="662"/>
      <c r="REP25" s="662"/>
      <c r="REQ25" s="662"/>
      <c r="RER25" s="662"/>
      <c r="RES25" s="662"/>
      <c r="RET25" s="662"/>
      <c r="REU25" s="662"/>
      <c r="REV25" s="662"/>
      <c r="REW25" s="662"/>
      <c r="REX25" s="662"/>
      <c r="REY25" s="662"/>
      <c r="REZ25" s="662"/>
      <c r="RFA25" s="662"/>
      <c r="RFB25" s="662"/>
      <c r="RFC25" s="662"/>
      <c r="RFD25" s="662"/>
      <c r="RFE25" s="662"/>
      <c r="RFF25" s="662"/>
      <c r="RFG25" s="662"/>
      <c r="RFH25" s="662"/>
      <c r="RFI25" s="662"/>
      <c r="RFJ25" s="662"/>
      <c r="RFK25" s="662"/>
      <c r="RFL25" s="662"/>
      <c r="RFM25" s="662"/>
      <c r="RFN25" s="662"/>
      <c r="RFO25" s="662"/>
      <c r="RFP25" s="662"/>
      <c r="RFQ25" s="662"/>
      <c r="RFR25" s="662"/>
      <c r="RFS25" s="662"/>
      <c r="RFT25" s="662"/>
      <c r="RFU25" s="662"/>
      <c r="RFV25" s="662"/>
      <c r="RFW25" s="662"/>
      <c r="RFX25" s="662"/>
      <c r="RFY25" s="662"/>
      <c r="RFZ25" s="662"/>
      <c r="RGA25" s="662"/>
      <c r="RGB25" s="662"/>
      <c r="RGC25" s="662"/>
      <c r="RGD25" s="662"/>
      <c r="RGE25" s="662"/>
      <c r="RGF25" s="662"/>
      <c r="RGG25" s="662"/>
      <c r="RGH25" s="662"/>
      <c r="RGI25" s="662"/>
      <c r="RGJ25" s="662"/>
      <c r="RGK25" s="662"/>
      <c r="RGL25" s="662"/>
      <c r="RGM25" s="662"/>
      <c r="RGN25" s="662"/>
      <c r="RGO25" s="662"/>
      <c r="RGP25" s="662"/>
      <c r="RGQ25" s="662"/>
      <c r="RGR25" s="662"/>
      <c r="RGS25" s="662"/>
      <c r="RGT25" s="662"/>
      <c r="RGU25" s="662"/>
      <c r="RGV25" s="662"/>
      <c r="RGW25" s="662"/>
      <c r="RGX25" s="662"/>
      <c r="RGY25" s="662"/>
      <c r="RGZ25" s="662"/>
      <c r="RHA25" s="662"/>
      <c r="RHB25" s="662"/>
      <c r="RHC25" s="662"/>
      <c r="RHD25" s="662"/>
      <c r="RHE25" s="662"/>
      <c r="RHF25" s="662"/>
      <c r="RHG25" s="662"/>
      <c r="RHH25" s="662"/>
      <c r="RHI25" s="662"/>
      <c r="RHJ25" s="662"/>
      <c r="RHK25" s="662"/>
      <c r="RHL25" s="662"/>
      <c r="RHM25" s="662"/>
      <c r="RHN25" s="662"/>
      <c r="RHO25" s="662"/>
      <c r="RHP25" s="662"/>
      <c r="RHQ25" s="662"/>
      <c r="RHR25" s="662"/>
      <c r="RHS25" s="662"/>
      <c r="RHT25" s="662"/>
      <c r="RHU25" s="662"/>
      <c r="RHV25" s="662"/>
      <c r="RHW25" s="662"/>
      <c r="RHX25" s="662"/>
      <c r="RHY25" s="662"/>
      <c r="RHZ25" s="662"/>
      <c r="RIA25" s="662"/>
      <c r="RIB25" s="662"/>
      <c r="RIC25" s="662"/>
      <c r="RID25" s="662"/>
      <c r="RIE25" s="662"/>
      <c r="RIF25" s="662"/>
      <c r="RIG25" s="662"/>
      <c r="RIH25" s="662"/>
      <c r="RII25" s="662"/>
      <c r="RIJ25" s="662"/>
      <c r="RIK25" s="662"/>
      <c r="RIL25" s="662"/>
      <c r="RIM25" s="662"/>
      <c r="RIN25" s="662"/>
      <c r="RIO25" s="662"/>
      <c r="RIP25" s="662"/>
      <c r="RIQ25" s="662"/>
      <c r="RIR25" s="662"/>
      <c r="RIS25" s="662"/>
      <c r="RIT25" s="662"/>
      <c r="RIU25" s="662"/>
      <c r="RIV25" s="662"/>
      <c r="RIW25" s="662"/>
      <c r="RIX25" s="662"/>
      <c r="RIY25" s="662"/>
      <c r="RIZ25" s="662"/>
      <c r="RJA25" s="662"/>
      <c r="RJB25" s="662"/>
      <c r="RJC25" s="662"/>
      <c r="RJD25" s="662"/>
      <c r="RJE25" s="662"/>
      <c r="RJF25" s="662"/>
      <c r="RJG25" s="662"/>
      <c r="RJH25" s="662"/>
      <c r="RJI25" s="662"/>
      <c r="RJJ25" s="662"/>
      <c r="RJK25" s="662"/>
      <c r="RJL25" s="662"/>
      <c r="RJM25" s="662"/>
      <c r="RJN25" s="662"/>
      <c r="RJO25" s="662"/>
      <c r="RJP25" s="662"/>
      <c r="RJQ25" s="662"/>
      <c r="RJR25" s="662"/>
      <c r="RJS25" s="662"/>
      <c r="RJT25" s="662"/>
      <c r="RJU25" s="662"/>
      <c r="RJV25" s="662"/>
      <c r="RJW25" s="662"/>
      <c r="RJX25" s="662"/>
      <c r="RJY25" s="662"/>
      <c r="RJZ25" s="662"/>
      <c r="RKA25" s="662"/>
      <c r="RKB25" s="662"/>
      <c r="RKC25" s="662"/>
      <c r="RKD25" s="662"/>
      <c r="RKE25" s="662"/>
      <c r="RKF25" s="662"/>
      <c r="RKG25" s="662"/>
      <c r="RKH25" s="662"/>
      <c r="RKI25" s="662"/>
      <c r="RKJ25" s="662"/>
      <c r="RKK25" s="662"/>
      <c r="RKL25" s="662"/>
      <c r="RKM25" s="662"/>
      <c r="RKN25" s="662"/>
      <c r="RKO25" s="662"/>
      <c r="RKP25" s="662"/>
      <c r="RKQ25" s="662"/>
      <c r="RKR25" s="662"/>
      <c r="RKS25" s="662"/>
      <c r="RKT25" s="662"/>
      <c r="RKU25" s="662"/>
      <c r="RKV25" s="662"/>
      <c r="RKW25" s="662"/>
      <c r="RKX25" s="662"/>
      <c r="RKY25" s="662"/>
      <c r="RKZ25" s="662"/>
      <c r="RLA25" s="662"/>
      <c r="RLB25" s="662"/>
      <c r="RLC25" s="662"/>
      <c r="RLD25" s="662"/>
      <c r="RLE25" s="662"/>
      <c r="RLF25" s="662"/>
      <c r="RLG25" s="662"/>
      <c r="RLH25" s="662"/>
      <c r="RLI25" s="662"/>
      <c r="RLJ25" s="662"/>
      <c r="RLK25" s="662"/>
      <c r="RLL25" s="662"/>
      <c r="RLM25" s="662"/>
      <c r="RLN25" s="662"/>
      <c r="RLO25" s="662"/>
      <c r="RLP25" s="662"/>
      <c r="RLQ25" s="662"/>
      <c r="RLR25" s="662"/>
      <c r="RLS25" s="662"/>
      <c r="RLT25" s="662"/>
      <c r="RLU25" s="662"/>
      <c r="RLV25" s="662"/>
      <c r="RLW25" s="662"/>
      <c r="RLX25" s="662"/>
      <c r="RLY25" s="662"/>
      <c r="RLZ25" s="662"/>
      <c r="RMA25" s="662"/>
      <c r="RMB25" s="662"/>
      <c r="RMC25" s="662"/>
      <c r="RMD25" s="662"/>
      <c r="RME25" s="662"/>
      <c r="RMF25" s="662"/>
      <c r="RMG25" s="662"/>
      <c r="RMH25" s="662"/>
      <c r="RMI25" s="662"/>
      <c r="RMJ25" s="662"/>
      <c r="RMK25" s="662"/>
      <c r="RML25" s="662"/>
      <c r="RMM25" s="662"/>
      <c r="RMN25" s="662"/>
      <c r="RMO25" s="662"/>
      <c r="RMP25" s="662"/>
      <c r="RMQ25" s="662"/>
      <c r="RMR25" s="662"/>
      <c r="RMS25" s="662"/>
      <c r="RMT25" s="662"/>
      <c r="RMU25" s="662"/>
      <c r="RMV25" s="662"/>
      <c r="RMW25" s="662"/>
      <c r="RMX25" s="662"/>
      <c r="RMY25" s="662"/>
      <c r="RMZ25" s="662"/>
      <c r="RNA25" s="662"/>
      <c r="RNB25" s="662"/>
      <c r="RNC25" s="662"/>
      <c r="RND25" s="662"/>
      <c r="RNE25" s="662"/>
      <c r="RNF25" s="662"/>
      <c r="RNG25" s="662"/>
      <c r="RNH25" s="662"/>
      <c r="RNI25" s="662"/>
      <c r="RNJ25" s="662"/>
      <c r="RNK25" s="662"/>
      <c r="RNL25" s="662"/>
      <c r="RNM25" s="662"/>
      <c r="RNN25" s="662"/>
      <c r="RNO25" s="662"/>
      <c r="RNP25" s="662"/>
      <c r="RNQ25" s="662"/>
      <c r="RNR25" s="662"/>
      <c r="RNS25" s="662"/>
      <c r="RNT25" s="662"/>
      <c r="RNU25" s="662"/>
      <c r="RNV25" s="662"/>
      <c r="RNW25" s="662"/>
      <c r="RNX25" s="662"/>
      <c r="RNY25" s="662"/>
      <c r="RNZ25" s="662"/>
      <c r="ROA25" s="662"/>
      <c r="ROB25" s="662"/>
      <c r="ROC25" s="662"/>
      <c r="ROD25" s="662"/>
      <c r="ROE25" s="662"/>
      <c r="ROF25" s="662"/>
      <c r="ROG25" s="662"/>
      <c r="ROH25" s="662"/>
      <c r="ROI25" s="662"/>
      <c r="ROJ25" s="662"/>
      <c r="ROK25" s="662"/>
      <c r="ROL25" s="662"/>
      <c r="ROM25" s="662"/>
      <c r="RON25" s="662"/>
      <c r="ROO25" s="662"/>
      <c r="ROP25" s="662"/>
      <c r="ROQ25" s="662"/>
      <c r="ROR25" s="662"/>
      <c r="ROS25" s="662"/>
      <c r="ROT25" s="662"/>
      <c r="ROU25" s="662"/>
      <c r="ROV25" s="662"/>
      <c r="ROW25" s="662"/>
      <c r="ROX25" s="662"/>
      <c r="ROY25" s="662"/>
      <c r="ROZ25" s="662"/>
      <c r="RPA25" s="662"/>
      <c r="RPB25" s="662"/>
      <c r="RPC25" s="662"/>
      <c r="RPD25" s="662"/>
      <c r="RPE25" s="662"/>
      <c r="RPF25" s="662"/>
      <c r="RPG25" s="662"/>
      <c r="RPH25" s="662"/>
      <c r="RPI25" s="662"/>
      <c r="RPJ25" s="662"/>
      <c r="RPK25" s="662"/>
      <c r="RPL25" s="662"/>
      <c r="RPM25" s="662"/>
      <c r="RPN25" s="662"/>
      <c r="RPO25" s="662"/>
      <c r="RPP25" s="662"/>
      <c r="RPQ25" s="662"/>
      <c r="RPR25" s="662"/>
      <c r="RPS25" s="662"/>
      <c r="RPT25" s="662"/>
      <c r="RPU25" s="662"/>
      <c r="RPV25" s="662"/>
      <c r="RPW25" s="662"/>
      <c r="RPX25" s="662"/>
      <c r="RPY25" s="662"/>
      <c r="RPZ25" s="662"/>
      <c r="RQA25" s="662"/>
      <c r="RQB25" s="662"/>
      <c r="RQC25" s="662"/>
      <c r="RQD25" s="662"/>
      <c r="RQE25" s="662"/>
      <c r="RQF25" s="662"/>
      <c r="RQG25" s="662"/>
      <c r="RQH25" s="662"/>
      <c r="RQI25" s="662"/>
      <c r="RQJ25" s="662"/>
      <c r="RQK25" s="662"/>
      <c r="RQL25" s="662"/>
      <c r="RQM25" s="662"/>
      <c r="RQN25" s="662"/>
      <c r="RQO25" s="662"/>
      <c r="RQP25" s="662"/>
      <c r="RQQ25" s="662"/>
      <c r="RQR25" s="662"/>
      <c r="RQS25" s="662"/>
      <c r="RQT25" s="662"/>
      <c r="RQU25" s="662"/>
      <c r="RQV25" s="662"/>
      <c r="RQW25" s="662"/>
      <c r="RQX25" s="662"/>
      <c r="RQY25" s="662"/>
      <c r="RQZ25" s="662"/>
      <c r="RRA25" s="662"/>
      <c r="RRB25" s="662"/>
      <c r="RRC25" s="662"/>
      <c r="RRD25" s="662"/>
      <c r="RRE25" s="662"/>
      <c r="RRF25" s="662"/>
      <c r="RRG25" s="662"/>
      <c r="RRH25" s="662"/>
      <c r="RRI25" s="662"/>
      <c r="RRJ25" s="662"/>
      <c r="RRK25" s="662"/>
      <c r="RRL25" s="662"/>
      <c r="RRM25" s="662"/>
      <c r="RRN25" s="662"/>
      <c r="RRO25" s="662"/>
      <c r="RRP25" s="662"/>
      <c r="RRQ25" s="662"/>
      <c r="RRR25" s="662"/>
      <c r="RRS25" s="662"/>
      <c r="RRT25" s="662"/>
      <c r="RRU25" s="662"/>
      <c r="RRV25" s="662"/>
      <c r="RRW25" s="662"/>
      <c r="RRX25" s="662"/>
      <c r="RRY25" s="662"/>
      <c r="RRZ25" s="662"/>
      <c r="RSA25" s="662"/>
      <c r="RSB25" s="662"/>
      <c r="RSC25" s="662"/>
      <c r="RSD25" s="662"/>
      <c r="RSE25" s="662"/>
      <c r="RSF25" s="662"/>
      <c r="RSG25" s="662"/>
      <c r="RSH25" s="662"/>
      <c r="RSI25" s="662"/>
      <c r="RSJ25" s="662"/>
      <c r="RSK25" s="662"/>
      <c r="RSL25" s="662"/>
      <c r="RSM25" s="662"/>
      <c r="RSN25" s="662"/>
      <c r="RSO25" s="662"/>
      <c r="RSP25" s="662"/>
      <c r="RSQ25" s="662"/>
      <c r="RSR25" s="662"/>
      <c r="RSS25" s="662"/>
      <c r="RST25" s="662"/>
      <c r="RSU25" s="662"/>
      <c r="RSV25" s="662"/>
      <c r="RSW25" s="662"/>
      <c r="RSX25" s="662"/>
      <c r="RSY25" s="662"/>
      <c r="RSZ25" s="662"/>
      <c r="RTA25" s="662"/>
      <c r="RTB25" s="662"/>
      <c r="RTC25" s="662"/>
      <c r="RTD25" s="662"/>
      <c r="RTE25" s="662"/>
      <c r="RTF25" s="662"/>
      <c r="RTG25" s="662"/>
      <c r="RTH25" s="662"/>
      <c r="RTI25" s="662"/>
      <c r="RTJ25" s="662"/>
      <c r="RTK25" s="662"/>
      <c r="RTL25" s="662"/>
      <c r="RTM25" s="662"/>
      <c r="RTN25" s="662"/>
      <c r="RTO25" s="662"/>
      <c r="RTP25" s="662"/>
      <c r="RTQ25" s="662"/>
      <c r="RTR25" s="662"/>
      <c r="RTS25" s="662"/>
      <c r="RTT25" s="662"/>
      <c r="RTU25" s="662"/>
      <c r="RTV25" s="662"/>
      <c r="RTW25" s="662"/>
      <c r="RTX25" s="662"/>
      <c r="RTY25" s="662"/>
      <c r="RTZ25" s="662"/>
      <c r="RUA25" s="662"/>
      <c r="RUB25" s="662"/>
      <c r="RUC25" s="662"/>
      <c r="RUD25" s="662"/>
      <c r="RUE25" s="662"/>
      <c r="RUF25" s="662"/>
      <c r="RUG25" s="662"/>
      <c r="RUH25" s="662"/>
      <c r="RUI25" s="662"/>
      <c r="RUJ25" s="662"/>
      <c r="RUK25" s="662"/>
      <c r="RUL25" s="662"/>
      <c r="RUM25" s="662"/>
      <c r="RUN25" s="662"/>
      <c r="RUO25" s="662"/>
      <c r="RUP25" s="662"/>
      <c r="RUQ25" s="662"/>
      <c r="RUR25" s="662"/>
      <c r="RUS25" s="662"/>
      <c r="RUT25" s="662"/>
      <c r="RUU25" s="662"/>
      <c r="RUV25" s="662"/>
      <c r="RUW25" s="662"/>
      <c r="RUX25" s="662"/>
      <c r="RUY25" s="662"/>
      <c r="RUZ25" s="662"/>
      <c r="RVA25" s="662"/>
      <c r="RVB25" s="662"/>
      <c r="RVC25" s="662"/>
      <c r="RVD25" s="662"/>
      <c r="RVE25" s="662"/>
      <c r="RVF25" s="662"/>
      <c r="RVG25" s="662"/>
      <c r="RVH25" s="662"/>
      <c r="RVI25" s="662"/>
      <c r="RVJ25" s="662"/>
      <c r="RVK25" s="662"/>
      <c r="RVL25" s="662"/>
      <c r="RVM25" s="662"/>
      <c r="RVN25" s="662"/>
      <c r="RVO25" s="662"/>
      <c r="RVP25" s="662"/>
      <c r="RVQ25" s="662"/>
      <c r="RVR25" s="662"/>
      <c r="RVS25" s="662"/>
      <c r="RVT25" s="662"/>
      <c r="RVU25" s="662"/>
      <c r="RVV25" s="662"/>
      <c r="RVW25" s="662"/>
      <c r="RVX25" s="662"/>
      <c r="RVY25" s="662"/>
      <c r="RVZ25" s="662"/>
      <c r="RWA25" s="662"/>
      <c r="RWB25" s="662"/>
      <c r="RWC25" s="662"/>
      <c r="RWD25" s="662"/>
      <c r="RWE25" s="662"/>
      <c r="RWF25" s="662"/>
      <c r="RWG25" s="662"/>
      <c r="RWH25" s="662"/>
      <c r="RWI25" s="662"/>
      <c r="RWJ25" s="662"/>
      <c r="RWK25" s="662"/>
      <c r="RWL25" s="662"/>
      <c r="RWM25" s="662"/>
      <c r="RWN25" s="662"/>
      <c r="RWO25" s="662"/>
      <c r="RWP25" s="662"/>
      <c r="RWQ25" s="662"/>
      <c r="RWR25" s="662"/>
      <c r="RWS25" s="662"/>
      <c r="RWT25" s="662"/>
      <c r="RWU25" s="662"/>
      <c r="RWV25" s="662"/>
      <c r="RWW25" s="662"/>
      <c r="RWX25" s="662"/>
      <c r="RWY25" s="662"/>
      <c r="RWZ25" s="662"/>
      <c r="RXA25" s="662"/>
      <c r="RXB25" s="662"/>
      <c r="RXC25" s="662"/>
      <c r="RXD25" s="662"/>
      <c r="RXE25" s="662"/>
      <c r="RXF25" s="662"/>
      <c r="RXG25" s="662"/>
      <c r="RXH25" s="662"/>
      <c r="RXI25" s="662"/>
      <c r="RXJ25" s="662"/>
      <c r="RXK25" s="662"/>
      <c r="RXL25" s="662"/>
      <c r="RXM25" s="662"/>
      <c r="RXN25" s="662"/>
      <c r="RXO25" s="662"/>
      <c r="RXP25" s="662"/>
      <c r="RXQ25" s="662"/>
      <c r="RXR25" s="662"/>
      <c r="RXS25" s="662"/>
      <c r="RXT25" s="662"/>
      <c r="RXU25" s="662"/>
      <c r="RXV25" s="662"/>
      <c r="RXW25" s="662"/>
      <c r="RXX25" s="662"/>
      <c r="RXY25" s="662"/>
      <c r="RXZ25" s="662"/>
      <c r="RYA25" s="662"/>
      <c r="RYB25" s="662"/>
      <c r="RYC25" s="662"/>
      <c r="RYD25" s="662"/>
      <c r="RYE25" s="662"/>
      <c r="RYF25" s="662"/>
      <c r="RYG25" s="662"/>
      <c r="RYH25" s="662"/>
      <c r="RYI25" s="662"/>
      <c r="RYJ25" s="662"/>
      <c r="RYK25" s="662"/>
      <c r="RYL25" s="662"/>
      <c r="RYM25" s="662"/>
      <c r="RYN25" s="662"/>
      <c r="RYO25" s="662"/>
      <c r="RYP25" s="662"/>
      <c r="RYQ25" s="662"/>
      <c r="RYR25" s="662"/>
      <c r="RYS25" s="662"/>
      <c r="RYT25" s="662"/>
      <c r="RYU25" s="662"/>
      <c r="RYV25" s="662"/>
      <c r="RYW25" s="662"/>
      <c r="RYX25" s="662"/>
      <c r="RYY25" s="662"/>
      <c r="RYZ25" s="662"/>
      <c r="RZA25" s="662"/>
      <c r="RZB25" s="662"/>
      <c r="RZC25" s="662"/>
      <c r="RZD25" s="662"/>
      <c r="RZE25" s="662"/>
      <c r="RZF25" s="662"/>
      <c r="RZG25" s="662"/>
      <c r="RZH25" s="662"/>
      <c r="RZI25" s="662"/>
      <c r="RZJ25" s="662"/>
      <c r="RZK25" s="662"/>
      <c r="RZL25" s="662"/>
      <c r="RZM25" s="662"/>
      <c r="RZN25" s="662"/>
      <c r="RZO25" s="662"/>
      <c r="RZP25" s="662"/>
      <c r="RZQ25" s="662"/>
      <c r="RZR25" s="662"/>
      <c r="RZS25" s="662"/>
      <c r="RZT25" s="662"/>
      <c r="RZU25" s="662"/>
      <c r="RZV25" s="662"/>
      <c r="RZW25" s="662"/>
      <c r="RZX25" s="662"/>
      <c r="RZY25" s="662"/>
      <c r="RZZ25" s="662"/>
      <c r="SAA25" s="662"/>
      <c r="SAB25" s="662"/>
      <c r="SAC25" s="662"/>
      <c r="SAD25" s="662"/>
      <c r="SAE25" s="662"/>
      <c r="SAF25" s="662"/>
      <c r="SAG25" s="662"/>
      <c r="SAH25" s="662"/>
      <c r="SAI25" s="662"/>
      <c r="SAJ25" s="662"/>
      <c r="SAK25" s="662"/>
      <c r="SAL25" s="662"/>
      <c r="SAM25" s="662"/>
      <c r="SAN25" s="662"/>
      <c r="SAO25" s="662"/>
      <c r="SAP25" s="662"/>
      <c r="SAQ25" s="662"/>
      <c r="SAR25" s="662"/>
      <c r="SAS25" s="662"/>
      <c r="SAT25" s="662"/>
      <c r="SAU25" s="662"/>
      <c r="SAV25" s="662"/>
      <c r="SAW25" s="662"/>
      <c r="SAX25" s="662"/>
      <c r="SAY25" s="662"/>
      <c r="SAZ25" s="662"/>
      <c r="SBA25" s="662"/>
      <c r="SBB25" s="662"/>
      <c r="SBC25" s="662"/>
      <c r="SBD25" s="662"/>
      <c r="SBE25" s="662"/>
      <c r="SBF25" s="662"/>
      <c r="SBG25" s="662"/>
      <c r="SBH25" s="662"/>
      <c r="SBI25" s="662"/>
      <c r="SBJ25" s="662"/>
      <c r="SBK25" s="662"/>
      <c r="SBL25" s="662"/>
      <c r="SBM25" s="662"/>
      <c r="SBN25" s="662"/>
      <c r="SBO25" s="662"/>
      <c r="SBP25" s="662"/>
      <c r="SBQ25" s="662"/>
      <c r="SBR25" s="662"/>
      <c r="SBS25" s="662"/>
      <c r="SBT25" s="662"/>
      <c r="SBU25" s="662"/>
      <c r="SBV25" s="662"/>
      <c r="SBW25" s="662"/>
      <c r="SBX25" s="662"/>
      <c r="SBY25" s="662"/>
      <c r="SBZ25" s="662"/>
      <c r="SCA25" s="662"/>
      <c r="SCB25" s="662"/>
      <c r="SCC25" s="662"/>
      <c r="SCD25" s="662"/>
      <c r="SCE25" s="662"/>
      <c r="SCF25" s="662"/>
      <c r="SCG25" s="662"/>
      <c r="SCH25" s="662"/>
      <c r="SCI25" s="662"/>
      <c r="SCJ25" s="662"/>
      <c r="SCK25" s="662"/>
      <c r="SCL25" s="662"/>
      <c r="SCM25" s="662"/>
      <c r="SCN25" s="662"/>
      <c r="SCO25" s="662"/>
      <c r="SCP25" s="662"/>
      <c r="SCQ25" s="662"/>
      <c r="SCR25" s="662"/>
      <c r="SCS25" s="662"/>
      <c r="SCT25" s="662"/>
      <c r="SCU25" s="662"/>
      <c r="SCV25" s="662"/>
      <c r="SCW25" s="662"/>
      <c r="SCX25" s="662"/>
      <c r="SCY25" s="662"/>
      <c r="SCZ25" s="662"/>
      <c r="SDA25" s="662"/>
      <c r="SDB25" s="662"/>
      <c r="SDC25" s="662"/>
      <c r="SDD25" s="662"/>
      <c r="SDE25" s="662"/>
      <c r="SDF25" s="662"/>
      <c r="SDG25" s="662"/>
      <c r="SDH25" s="662"/>
      <c r="SDI25" s="662"/>
      <c r="SDJ25" s="662"/>
      <c r="SDK25" s="662"/>
      <c r="SDL25" s="662"/>
      <c r="SDM25" s="662"/>
      <c r="SDN25" s="662"/>
      <c r="SDO25" s="662"/>
      <c r="SDP25" s="662"/>
      <c r="SDQ25" s="662"/>
      <c r="SDR25" s="662"/>
      <c r="SDS25" s="662"/>
      <c r="SDT25" s="662"/>
      <c r="SDU25" s="662"/>
      <c r="SDV25" s="662"/>
      <c r="SDW25" s="662"/>
      <c r="SDX25" s="662"/>
      <c r="SDY25" s="662"/>
      <c r="SDZ25" s="662"/>
      <c r="SEA25" s="662"/>
      <c r="SEB25" s="662"/>
      <c r="SEC25" s="662"/>
      <c r="SED25" s="662"/>
      <c r="SEE25" s="662"/>
      <c r="SEF25" s="662"/>
      <c r="SEG25" s="662"/>
      <c r="SEH25" s="662"/>
      <c r="SEI25" s="662"/>
      <c r="SEJ25" s="662"/>
      <c r="SEK25" s="662"/>
      <c r="SEL25" s="662"/>
      <c r="SEM25" s="662"/>
      <c r="SEN25" s="662"/>
      <c r="SEO25" s="662"/>
      <c r="SEP25" s="662"/>
      <c r="SEQ25" s="662"/>
      <c r="SER25" s="662"/>
      <c r="SES25" s="662"/>
      <c r="SET25" s="662"/>
      <c r="SEU25" s="662"/>
      <c r="SEV25" s="662"/>
      <c r="SEW25" s="662"/>
      <c r="SEX25" s="662"/>
      <c r="SEY25" s="662"/>
      <c r="SEZ25" s="662"/>
      <c r="SFA25" s="662"/>
      <c r="SFB25" s="662"/>
      <c r="SFC25" s="662"/>
      <c r="SFD25" s="662"/>
      <c r="SFE25" s="662"/>
      <c r="SFF25" s="662"/>
      <c r="SFG25" s="662"/>
      <c r="SFH25" s="662"/>
      <c r="SFI25" s="662"/>
      <c r="SFJ25" s="662"/>
      <c r="SFK25" s="662"/>
      <c r="SFL25" s="662"/>
      <c r="SFM25" s="662"/>
      <c r="SFN25" s="662"/>
      <c r="SFO25" s="662"/>
      <c r="SFP25" s="662"/>
      <c r="SFQ25" s="662"/>
      <c r="SFR25" s="662"/>
      <c r="SFS25" s="662"/>
      <c r="SFT25" s="662"/>
      <c r="SFU25" s="662"/>
      <c r="SFV25" s="662"/>
      <c r="SFW25" s="662"/>
      <c r="SFX25" s="662"/>
      <c r="SFY25" s="662"/>
      <c r="SFZ25" s="662"/>
      <c r="SGA25" s="662"/>
      <c r="SGB25" s="662"/>
      <c r="SGC25" s="662"/>
      <c r="SGD25" s="662"/>
      <c r="SGE25" s="662"/>
      <c r="SGF25" s="662"/>
      <c r="SGG25" s="662"/>
      <c r="SGH25" s="662"/>
      <c r="SGI25" s="662"/>
      <c r="SGJ25" s="662"/>
      <c r="SGK25" s="662"/>
      <c r="SGL25" s="662"/>
      <c r="SGM25" s="662"/>
      <c r="SGN25" s="662"/>
      <c r="SGO25" s="662"/>
      <c r="SGP25" s="662"/>
      <c r="SGQ25" s="662"/>
      <c r="SGR25" s="662"/>
      <c r="SGS25" s="662"/>
      <c r="SGT25" s="662"/>
      <c r="SGU25" s="662"/>
      <c r="SGV25" s="662"/>
      <c r="SGW25" s="662"/>
      <c r="SGX25" s="662"/>
      <c r="SGY25" s="662"/>
      <c r="SGZ25" s="662"/>
      <c r="SHA25" s="662"/>
      <c r="SHB25" s="662"/>
      <c r="SHC25" s="662"/>
      <c r="SHD25" s="662"/>
      <c r="SHE25" s="662"/>
      <c r="SHF25" s="662"/>
      <c r="SHG25" s="662"/>
      <c r="SHH25" s="662"/>
      <c r="SHI25" s="662"/>
      <c r="SHJ25" s="662"/>
      <c r="SHK25" s="662"/>
      <c r="SHL25" s="662"/>
      <c r="SHM25" s="662"/>
      <c r="SHN25" s="662"/>
      <c r="SHO25" s="662"/>
      <c r="SHP25" s="662"/>
      <c r="SHQ25" s="662"/>
      <c r="SHR25" s="662"/>
      <c r="SHS25" s="662"/>
      <c r="SHT25" s="662"/>
      <c r="SHU25" s="662"/>
      <c r="SHV25" s="662"/>
      <c r="SHW25" s="662"/>
      <c r="SHX25" s="662"/>
      <c r="SHY25" s="662"/>
      <c r="SHZ25" s="662"/>
      <c r="SIA25" s="662"/>
      <c r="SIB25" s="662"/>
      <c r="SIC25" s="662"/>
      <c r="SID25" s="662"/>
      <c r="SIE25" s="662"/>
      <c r="SIF25" s="662"/>
      <c r="SIG25" s="662"/>
      <c r="SIH25" s="662"/>
      <c r="SII25" s="662"/>
      <c r="SIJ25" s="662"/>
      <c r="SIK25" s="662"/>
      <c r="SIL25" s="662"/>
      <c r="SIM25" s="662"/>
      <c r="SIN25" s="662"/>
      <c r="SIO25" s="662"/>
      <c r="SIP25" s="662"/>
      <c r="SIQ25" s="662"/>
      <c r="SIR25" s="662"/>
      <c r="SIS25" s="662"/>
      <c r="SIT25" s="662"/>
      <c r="SIU25" s="662"/>
      <c r="SIV25" s="662"/>
      <c r="SIW25" s="662"/>
      <c r="SIX25" s="662"/>
      <c r="SIY25" s="662"/>
      <c r="SIZ25" s="662"/>
      <c r="SJA25" s="662"/>
      <c r="SJB25" s="662"/>
      <c r="SJC25" s="662"/>
      <c r="SJD25" s="662"/>
      <c r="SJE25" s="662"/>
      <c r="SJF25" s="662"/>
      <c r="SJG25" s="662"/>
      <c r="SJH25" s="662"/>
      <c r="SJI25" s="662"/>
      <c r="SJJ25" s="662"/>
      <c r="SJK25" s="662"/>
      <c r="SJL25" s="662"/>
      <c r="SJM25" s="662"/>
      <c r="SJN25" s="662"/>
      <c r="SJO25" s="662"/>
      <c r="SJP25" s="662"/>
      <c r="SJQ25" s="662"/>
      <c r="SJR25" s="662"/>
      <c r="SJS25" s="662"/>
      <c r="SJT25" s="662"/>
      <c r="SJU25" s="662"/>
      <c r="SJV25" s="662"/>
      <c r="SJW25" s="662"/>
      <c r="SJX25" s="662"/>
      <c r="SJY25" s="662"/>
      <c r="SJZ25" s="662"/>
      <c r="SKA25" s="662"/>
      <c r="SKB25" s="662"/>
      <c r="SKC25" s="662"/>
      <c r="SKD25" s="662"/>
      <c r="SKE25" s="662"/>
      <c r="SKF25" s="662"/>
      <c r="SKG25" s="662"/>
      <c r="SKH25" s="662"/>
      <c r="SKI25" s="662"/>
      <c r="SKJ25" s="662"/>
      <c r="SKK25" s="662"/>
      <c r="SKL25" s="662"/>
      <c r="SKM25" s="662"/>
      <c r="SKN25" s="662"/>
      <c r="SKO25" s="662"/>
      <c r="SKP25" s="662"/>
      <c r="SKQ25" s="662"/>
      <c r="SKR25" s="662"/>
      <c r="SKS25" s="662"/>
      <c r="SKT25" s="662"/>
      <c r="SKU25" s="662"/>
      <c r="SKV25" s="662"/>
      <c r="SKW25" s="662"/>
      <c r="SKX25" s="662"/>
      <c r="SKY25" s="662"/>
      <c r="SKZ25" s="662"/>
      <c r="SLA25" s="662"/>
      <c r="SLB25" s="662"/>
      <c r="SLC25" s="662"/>
      <c r="SLD25" s="662"/>
      <c r="SLE25" s="662"/>
      <c r="SLF25" s="662"/>
      <c r="SLG25" s="662"/>
      <c r="SLH25" s="662"/>
      <c r="SLI25" s="662"/>
      <c r="SLJ25" s="662"/>
      <c r="SLK25" s="662"/>
      <c r="SLL25" s="662"/>
      <c r="SLM25" s="662"/>
      <c r="SLN25" s="662"/>
      <c r="SLO25" s="662"/>
      <c r="SLP25" s="662"/>
      <c r="SLQ25" s="662"/>
      <c r="SLR25" s="662"/>
      <c r="SLS25" s="662"/>
      <c r="SLT25" s="662"/>
      <c r="SLU25" s="662"/>
      <c r="SLV25" s="662"/>
      <c r="SLW25" s="662"/>
      <c r="SLX25" s="662"/>
      <c r="SLY25" s="662"/>
      <c r="SLZ25" s="662"/>
      <c r="SMA25" s="662"/>
      <c r="SMB25" s="662"/>
      <c r="SMC25" s="662"/>
      <c r="SMD25" s="662"/>
      <c r="SME25" s="662"/>
      <c r="SMF25" s="662"/>
      <c r="SMG25" s="662"/>
      <c r="SMH25" s="662"/>
      <c r="SMI25" s="662"/>
      <c r="SMJ25" s="662"/>
      <c r="SMK25" s="662"/>
      <c r="SML25" s="662"/>
      <c r="SMM25" s="662"/>
      <c r="SMN25" s="662"/>
      <c r="SMO25" s="662"/>
      <c r="SMP25" s="662"/>
      <c r="SMQ25" s="662"/>
      <c r="SMR25" s="662"/>
      <c r="SMS25" s="662"/>
      <c r="SMT25" s="662"/>
      <c r="SMU25" s="662"/>
      <c r="SMV25" s="662"/>
      <c r="SMW25" s="662"/>
      <c r="SMX25" s="662"/>
      <c r="SMY25" s="662"/>
      <c r="SMZ25" s="662"/>
      <c r="SNA25" s="662"/>
      <c r="SNB25" s="662"/>
      <c r="SNC25" s="662"/>
      <c r="SND25" s="662"/>
      <c r="SNE25" s="662"/>
      <c r="SNF25" s="662"/>
      <c r="SNG25" s="662"/>
      <c r="SNH25" s="662"/>
      <c r="SNI25" s="662"/>
      <c r="SNJ25" s="662"/>
      <c r="SNK25" s="662"/>
      <c r="SNL25" s="662"/>
      <c r="SNM25" s="662"/>
      <c r="SNN25" s="662"/>
      <c r="SNO25" s="662"/>
      <c r="SNP25" s="662"/>
      <c r="SNQ25" s="662"/>
      <c r="SNR25" s="662"/>
      <c r="SNS25" s="662"/>
      <c r="SNT25" s="662"/>
      <c r="SNU25" s="662"/>
      <c r="SNV25" s="662"/>
      <c r="SNW25" s="662"/>
      <c r="SNX25" s="662"/>
      <c r="SNY25" s="662"/>
      <c r="SNZ25" s="662"/>
      <c r="SOA25" s="662"/>
      <c r="SOB25" s="662"/>
      <c r="SOC25" s="662"/>
      <c r="SOD25" s="662"/>
      <c r="SOE25" s="662"/>
      <c r="SOF25" s="662"/>
      <c r="SOG25" s="662"/>
      <c r="SOH25" s="662"/>
      <c r="SOI25" s="662"/>
      <c r="SOJ25" s="662"/>
      <c r="SOK25" s="662"/>
      <c r="SOL25" s="662"/>
      <c r="SOM25" s="662"/>
      <c r="SON25" s="662"/>
      <c r="SOO25" s="662"/>
      <c r="SOP25" s="662"/>
      <c r="SOQ25" s="662"/>
      <c r="SOR25" s="662"/>
      <c r="SOS25" s="662"/>
      <c r="SOT25" s="662"/>
      <c r="SOU25" s="662"/>
      <c r="SOV25" s="662"/>
      <c r="SOW25" s="662"/>
      <c r="SOX25" s="662"/>
      <c r="SOY25" s="662"/>
      <c r="SOZ25" s="662"/>
      <c r="SPA25" s="662"/>
      <c r="SPB25" s="662"/>
      <c r="SPC25" s="662"/>
      <c r="SPD25" s="662"/>
      <c r="SPE25" s="662"/>
      <c r="SPF25" s="662"/>
      <c r="SPG25" s="662"/>
      <c r="SPH25" s="662"/>
      <c r="SPI25" s="662"/>
      <c r="SPJ25" s="662"/>
      <c r="SPK25" s="662"/>
      <c r="SPL25" s="662"/>
      <c r="SPM25" s="662"/>
      <c r="SPN25" s="662"/>
      <c r="SPO25" s="662"/>
      <c r="SPP25" s="662"/>
      <c r="SPQ25" s="662"/>
      <c r="SPR25" s="662"/>
      <c r="SPS25" s="662"/>
      <c r="SPT25" s="662"/>
      <c r="SPU25" s="662"/>
      <c r="SPV25" s="662"/>
      <c r="SPW25" s="662"/>
      <c r="SPX25" s="662"/>
      <c r="SPY25" s="662"/>
      <c r="SPZ25" s="662"/>
      <c r="SQA25" s="662"/>
      <c r="SQB25" s="662"/>
      <c r="SQC25" s="662"/>
      <c r="SQD25" s="662"/>
      <c r="SQE25" s="662"/>
      <c r="SQF25" s="662"/>
      <c r="SQG25" s="662"/>
      <c r="SQH25" s="662"/>
      <c r="SQI25" s="662"/>
      <c r="SQJ25" s="662"/>
      <c r="SQK25" s="662"/>
      <c r="SQL25" s="662"/>
      <c r="SQM25" s="662"/>
      <c r="SQN25" s="662"/>
      <c r="SQO25" s="662"/>
      <c r="SQP25" s="662"/>
      <c r="SQQ25" s="662"/>
      <c r="SQR25" s="662"/>
      <c r="SQS25" s="662"/>
      <c r="SQT25" s="662"/>
      <c r="SQU25" s="662"/>
      <c r="SQV25" s="662"/>
      <c r="SQW25" s="662"/>
      <c r="SQX25" s="662"/>
      <c r="SQY25" s="662"/>
      <c r="SQZ25" s="662"/>
      <c r="SRA25" s="662"/>
      <c r="SRB25" s="662"/>
      <c r="SRC25" s="662"/>
      <c r="SRD25" s="662"/>
      <c r="SRE25" s="662"/>
      <c r="SRF25" s="662"/>
      <c r="SRG25" s="662"/>
      <c r="SRH25" s="662"/>
      <c r="SRI25" s="662"/>
      <c r="SRJ25" s="662"/>
      <c r="SRK25" s="662"/>
      <c r="SRL25" s="662"/>
      <c r="SRM25" s="662"/>
      <c r="SRN25" s="662"/>
      <c r="SRO25" s="662"/>
      <c r="SRP25" s="662"/>
      <c r="SRQ25" s="662"/>
      <c r="SRR25" s="662"/>
      <c r="SRS25" s="662"/>
      <c r="SRT25" s="662"/>
      <c r="SRU25" s="662"/>
      <c r="SRV25" s="662"/>
      <c r="SRW25" s="662"/>
      <c r="SRX25" s="662"/>
      <c r="SRY25" s="662"/>
      <c r="SRZ25" s="662"/>
      <c r="SSA25" s="662"/>
      <c r="SSB25" s="662"/>
      <c r="SSC25" s="662"/>
      <c r="SSD25" s="662"/>
      <c r="SSE25" s="662"/>
      <c r="SSF25" s="662"/>
      <c r="SSG25" s="662"/>
      <c r="SSH25" s="662"/>
      <c r="SSI25" s="662"/>
      <c r="SSJ25" s="662"/>
      <c r="SSK25" s="662"/>
      <c r="SSL25" s="662"/>
      <c r="SSM25" s="662"/>
      <c r="SSN25" s="662"/>
      <c r="SSO25" s="662"/>
      <c r="SSP25" s="662"/>
      <c r="SSQ25" s="662"/>
      <c r="SSR25" s="662"/>
      <c r="SSS25" s="662"/>
      <c r="SST25" s="662"/>
      <c r="SSU25" s="662"/>
      <c r="SSV25" s="662"/>
      <c r="SSW25" s="662"/>
      <c r="SSX25" s="662"/>
      <c r="SSY25" s="662"/>
      <c r="SSZ25" s="662"/>
      <c r="STA25" s="662"/>
      <c r="STB25" s="662"/>
      <c r="STC25" s="662"/>
      <c r="STD25" s="662"/>
      <c r="STE25" s="662"/>
      <c r="STF25" s="662"/>
      <c r="STG25" s="662"/>
      <c r="STH25" s="662"/>
      <c r="STI25" s="662"/>
      <c r="STJ25" s="662"/>
      <c r="STK25" s="662"/>
      <c r="STL25" s="662"/>
      <c r="STM25" s="662"/>
      <c r="STN25" s="662"/>
      <c r="STO25" s="662"/>
      <c r="STP25" s="662"/>
      <c r="STQ25" s="662"/>
      <c r="STR25" s="662"/>
      <c r="STS25" s="662"/>
      <c r="STT25" s="662"/>
      <c r="STU25" s="662"/>
      <c r="STV25" s="662"/>
      <c r="STW25" s="662"/>
      <c r="STX25" s="662"/>
      <c r="STY25" s="662"/>
      <c r="STZ25" s="662"/>
      <c r="SUA25" s="662"/>
      <c r="SUB25" s="662"/>
      <c r="SUC25" s="662"/>
      <c r="SUD25" s="662"/>
      <c r="SUE25" s="662"/>
      <c r="SUF25" s="662"/>
      <c r="SUG25" s="662"/>
      <c r="SUH25" s="662"/>
      <c r="SUI25" s="662"/>
      <c r="SUJ25" s="662"/>
      <c r="SUK25" s="662"/>
      <c r="SUL25" s="662"/>
      <c r="SUM25" s="662"/>
      <c r="SUN25" s="662"/>
      <c r="SUO25" s="662"/>
      <c r="SUP25" s="662"/>
      <c r="SUQ25" s="662"/>
      <c r="SUR25" s="662"/>
      <c r="SUS25" s="662"/>
      <c r="SUT25" s="662"/>
      <c r="SUU25" s="662"/>
      <c r="SUV25" s="662"/>
      <c r="SUW25" s="662"/>
      <c r="SUX25" s="662"/>
      <c r="SUY25" s="662"/>
      <c r="SUZ25" s="662"/>
      <c r="SVA25" s="662"/>
      <c r="SVB25" s="662"/>
      <c r="SVC25" s="662"/>
      <c r="SVD25" s="662"/>
      <c r="SVE25" s="662"/>
      <c r="SVF25" s="662"/>
      <c r="SVG25" s="662"/>
      <c r="SVH25" s="662"/>
      <c r="SVI25" s="662"/>
      <c r="SVJ25" s="662"/>
      <c r="SVK25" s="662"/>
      <c r="SVL25" s="662"/>
      <c r="SVM25" s="662"/>
      <c r="SVN25" s="662"/>
      <c r="SVO25" s="662"/>
      <c r="SVP25" s="662"/>
      <c r="SVQ25" s="662"/>
      <c r="SVR25" s="662"/>
      <c r="SVS25" s="662"/>
      <c r="SVT25" s="662"/>
      <c r="SVU25" s="662"/>
      <c r="SVV25" s="662"/>
      <c r="SVW25" s="662"/>
      <c r="SVX25" s="662"/>
      <c r="SVY25" s="662"/>
      <c r="SVZ25" s="662"/>
      <c r="SWA25" s="662"/>
      <c r="SWB25" s="662"/>
      <c r="SWC25" s="662"/>
      <c r="SWD25" s="662"/>
      <c r="SWE25" s="662"/>
      <c r="SWF25" s="662"/>
      <c r="SWG25" s="662"/>
      <c r="SWH25" s="662"/>
      <c r="SWI25" s="662"/>
      <c r="SWJ25" s="662"/>
      <c r="SWK25" s="662"/>
      <c r="SWL25" s="662"/>
      <c r="SWM25" s="662"/>
      <c r="SWN25" s="662"/>
      <c r="SWO25" s="662"/>
      <c r="SWP25" s="662"/>
      <c r="SWQ25" s="662"/>
      <c r="SWR25" s="662"/>
      <c r="SWS25" s="662"/>
      <c r="SWT25" s="662"/>
      <c r="SWU25" s="662"/>
      <c r="SWV25" s="662"/>
      <c r="SWW25" s="662"/>
      <c r="SWX25" s="662"/>
      <c r="SWY25" s="662"/>
      <c r="SWZ25" s="662"/>
      <c r="SXA25" s="662"/>
      <c r="SXB25" s="662"/>
      <c r="SXC25" s="662"/>
      <c r="SXD25" s="662"/>
      <c r="SXE25" s="662"/>
      <c r="SXF25" s="662"/>
      <c r="SXG25" s="662"/>
      <c r="SXH25" s="662"/>
      <c r="SXI25" s="662"/>
      <c r="SXJ25" s="662"/>
      <c r="SXK25" s="662"/>
      <c r="SXL25" s="662"/>
      <c r="SXM25" s="662"/>
      <c r="SXN25" s="662"/>
      <c r="SXO25" s="662"/>
      <c r="SXP25" s="662"/>
      <c r="SXQ25" s="662"/>
      <c r="SXR25" s="662"/>
      <c r="SXS25" s="662"/>
      <c r="SXT25" s="662"/>
      <c r="SXU25" s="662"/>
      <c r="SXV25" s="662"/>
      <c r="SXW25" s="662"/>
      <c r="SXX25" s="662"/>
      <c r="SXY25" s="662"/>
      <c r="SXZ25" s="662"/>
      <c r="SYA25" s="662"/>
      <c r="SYB25" s="662"/>
      <c r="SYC25" s="662"/>
      <c r="SYD25" s="662"/>
      <c r="SYE25" s="662"/>
      <c r="SYF25" s="662"/>
      <c r="SYG25" s="662"/>
      <c r="SYH25" s="662"/>
      <c r="SYI25" s="662"/>
      <c r="SYJ25" s="662"/>
      <c r="SYK25" s="662"/>
      <c r="SYL25" s="662"/>
      <c r="SYM25" s="662"/>
      <c r="SYN25" s="662"/>
      <c r="SYO25" s="662"/>
      <c r="SYP25" s="662"/>
      <c r="SYQ25" s="662"/>
      <c r="SYR25" s="662"/>
      <c r="SYS25" s="662"/>
      <c r="SYT25" s="662"/>
      <c r="SYU25" s="662"/>
      <c r="SYV25" s="662"/>
      <c r="SYW25" s="662"/>
      <c r="SYX25" s="662"/>
      <c r="SYY25" s="662"/>
      <c r="SYZ25" s="662"/>
      <c r="SZA25" s="662"/>
      <c r="SZB25" s="662"/>
      <c r="SZC25" s="662"/>
      <c r="SZD25" s="662"/>
      <c r="SZE25" s="662"/>
      <c r="SZF25" s="662"/>
      <c r="SZG25" s="662"/>
      <c r="SZH25" s="662"/>
      <c r="SZI25" s="662"/>
      <c r="SZJ25" s="662"/>
      <c r="SZK25" s="662"/>
      <c r="SZL25" s="662"/>
      <c r="SZM25" s="662"/>
      <c r="SZN25" s="662"/>
      <c r="SZO25" s="662"/>
      <c r="SZP25" s="662"/>
      <c r="SZQ25" s="662"/>
      <c r="SZR25" s="662"/>
      <c r="SZS25" s="662"/>
      <c r="SZT25" s="662"/>
      <c r="SZU25" s="662"/>
      <c r="SZV25" s="662"/>
      <c r="SZW25" s="662"/>
      <c r="SZX25" s="662"/>
      <c r="SZY25" s="662"/>
      <c r="SZZ25" s="662"/>
      <c r="TAA25" s="662"/>
      <c r="TAB25" s="662"/>
      <c r="TAC25" s="662"/>
      <c r="TAD25" s="662"/>
      <c r="TAE25" s="662"/>
      <c r="TAF25" s="662"/>
      <c r="TAG25" s="662"/>
      <c r="TAH25" s="662"/>
      <c r="TAI25" s="662"/>
      <c r="TAJ25" s="662"/>
      <c r="TAK25" s="662"/>
      <c r="TAL25" s="662"/>
      <c r="TAM25" s="662"/>
      <c r="TAN25" s="662"/>
      <c r="TAO25" s="662"/>
      <c r="TAP25" s="662"/>
      <c r="TAQ25" s="662"/>
      <c r="TAR25" s="662"/>
      <c r="TAS25" s="662"/>
      <c r="TAT25" s="662"/>
      <c r="TAU25" s="662"/>
      <c r="TAV25" s="662"/>
      <c r="TAW25" s="662"/>
      <c r="TAX25" s="662"/>
      <c r="TAY25" s="662"/>
      <c r="TAZ25" s="662"/>
      <c r="TBA25" s="662"/>
      <c r="TBB25" s="662"/>
      <c r="TBC25" s="662"/>
      <c r="TBD25" s="662"/>
      <c r="TBE25" s="662"/>
      <c r="TBF25" s="662"/>
      <c r="TBG25" s="662"/>
      <c r="TBH25" s="662"/>
      <c r="TBI25" s="662"/>
      <c r="TBJ25" s="662"/>
      <c r="TBK25" s="662"/>
      <c r="TBL25" s="662"/>
      <c r="TBM25" s="662"/>
      <c r="TBN25" s="662"/>
      <c r="TBO25" s="662"/>
      <c r="TBP25" s="662"/>
      <c r="TBQ25" s="662"/>
      <c r="TBR25" s="662"/>
      <c r="TBS25" s="662"/>
      <c r="TBT25" s="662"/>
      <c r="TBU25" s="662"/>
      <c r="TBV25" s="662"/>
      <c r="TBW25" s="662"/>
      <c r="TBX25" s="662"/>
      <c r="TBY25" s="662"/>
      <c r="TBZ25" s="662"/>
      <c r="TCA25" s="662"/>
      <c r="TCB25" s="662"/>
      <c r="TCC25" s="662"/>
      <c r="TCD25" s="662"/>
      <c r="TCE25" s="662"/>
      <c r="TCF25" s="662"/>
      <c r="TCG25" s="662"/>
      <c r="TCH25" s="662"/>
      <c r="TCI25" s="662"/>
      <c r="TCJ25" s="662"/>
      <c r="TCK25" s="662"/>
      <c r="TCL25" s="662"/>
      <c r="TCM25" s="662"/>
      <c r="TCN25" s="662"/>
      <c r="TCO25" s="662"/>
      <c r="TCP25" s="662"/>
      <c r="TCQ25" s="662"/>
      <c r="TCR25" s="662"/>
      <c r="TCS25" s="662"/>
      <c r="TCT25" s="662"/>
      <c r="TCU25" s="662"/>
      <c r="TCV25" s="662"/>
      <c r="TCW25" s="662"/>
      <c r="TCX25" s="662"/>
      <c r="TCY25" s="662"/>
      <c r="TCZ25" s="662"/>
      <c r="TDA25" s="662"/>
      <c r="TDB25" s="662"/>
      <c r="TDC25" s="662"/>
      <c r="TDD25" s="662"/>
      <c r="TDE25" s="662"/>
      <c r="TDF25" s="662"/>
      <c r="TDG25" s="662"/>
      <c r="TDH25" s="662"/>
      <c r="TDI25" s="662"/>
      <c r="TDJ25" s="662"/>
      <c r="TDK25" s="662"/>
      <c r="TDL25" s="662"/>
      <c r="TDM25" s="662"/>
      <c r="TDN25" s="662"/>
      <c r="TDO25" s="662"/>
      <c r="TDP25" s="662"/>
      <c r="TDQ25" s="662"/>
      <c r="TDR25" s="662"/>
      <c r="TDS25" s="662"/>
      <c r="TDT25" s="662"/>
      <c r="TDU25" s="662"/>
      <c r="TDV25" s="662"/>
      <c r="TDW25" s="662"/>
      <c r="TDX25" s="662"/>
      <c r="TDY25" s="662"/>
      <c r="TDZ25" s="662"/>
      <c r="TEA25" s="662"/>
      <c r="TEB25" s="662"/>
      <c r="TEC25" s="662"/>
      <c r="TED25" s="662"/>
      <c r="TEE25" s="662"/>
      <c r="TEF25" s="662"/>
      <c r="TEG25" s="662"/>
      <c r="TEH25" s="662"/>
      <c r="TEI25" s="662"/>
      <c r="TEJ25" s="662"/>
      <c r="TEK25" s="662"/>
      <c r="TEL25" s="662"/>
      <c r="TEM25" s="662"/>
      <c r="TEN25" s="662"/>
      <c r="TEO25" s="662"/>
      <c r="TEP25" s="662"/>
      <c r="TEQ25" s="662"/>
      <c r="TER25" s="662"/>
      <c r="TES25" s="662"/>
      <c r="TET25" s="662"/>
      <c r="TEU25" s="662"/>
      <c r="TEV25" s="662"/>
      <c r="TEW25" s="662"/>
      <c r="TEX25" s="662"/>
      <c r="TEY25" s="662"/>
      <c r="TEZ25" s="662"/>
      <c r="TFA25" s="662"/>
      <c r="TFB25" s="662"/>
      <c r="TFC25" s="662"/>
      <c r="TFD25" s="662"/>
      <c r="TFE25" s="662"/>
      <c r="TFF25" s="662"/>
      <c r="TFG25" s="662"/>
      <c r="TFH25" s="662"/>
      <c r="TFI25" s="662"/>
      <c r="TFJ25" s="662"/>
      <c r="TFK25" s="662"/>
      <c r="TFL25" s="662"/>
      <c r="TFM25" s="662"/>
      <c r="TFN25" s="662"/>
      <c r="TFO25" s="662"/>
      <c r="TFP25" s="662"/>
      <c r="TFQ25" s="662"/>
      <c r="TFR25" s="662"/>
      <c r="TFS25" s="662"/>
      <c r="TFT25" s="662"/>
      <c r="TFU25" s="662"/>
      <c r="TFV25" s="662"/>
      <c r="TFW25" s="662"/>
      <c r="TFX25" s="662"/>
      <c r="TFY25" s="662"/>
      <c r="TFZ25" s="662"/>
      <c r="TGA25" s="662"/>
      <c r="TGB25" s="662"/>
      <c r="TGC25" s="662"/>
      <c r="TGD25" s="662"/>
      <c r="TGE25" s="662"/>
      <c r="TGF25" s="662"/>
      <c r="TGG25" s="662"/>
      <c r="TGH25" s="662"/>
      <c r="TGI25" s="662"/>
      <c r="TGJ25" s="662"/>
      <c r="TGK25" s="662"/>
      <c r="TGL25" s="662"/>
      <c r="TGM25" s="662"/>
      <c r="TGN25" s="662"/>
      <c r="TGO25" s="662"/>
      <c r="TGP25" s="662"/>
      <c r="TGQ25" s="662"/>
      <c r="TGR25" s="662"/>
      <c r="TGS25" s="662"/>
      <c r="TGT25" s="662"/>
      <c r="TGU25" s="662"/>
      <c r="TGV25" s="662"/>
      <c r="TGW25" s="662"/>
      <c r="TGX25" s="662"/>
      <c r="TGY25" s="662"/>
      <c r="TGZ25" s="662"/>
      <c r="THA25" s="662"/>
      <c r="THB25" s="662"/>
      <c r="THC25" s="662"/>
      <c r="THD25" s="662"/>
      <c r="THE25" s="662"/>
      <c r="THF25" s="662"/>
      <c r="THG25" s="662"/>
      <c r="THH25" s="662"/>
      <c r="THI25" s="662"/>
      <c r="THJ25" s="662"/>
      <c r="THK25" s="662"/>
      <c r="THL25" s="662"/>
      <c r="THM25" s="662"/>
      <c r="THN25" s="662"/>
      <c r="THO25" s="662"/>
      <c r="THP25" s="662"/>
      <c r="THQ25" s="662"/>
      <c r="THR25" s="662"/>
      <c r="THS25" s="662"/>
      <c r="THT25" s="662"/>
      <c r="THU25" s="662"/>
      <c r="THV25" s="662"/>
      <c r="THW25" s="662"/>
      <c r="THX25" s="662"/>
      <c r="THY25" s="662"/>
      <c r="THZ25" s="662"/>
      <c r="TIA25" s="662"/>
      <c r="TIB25" s="662"/>
      <c r="TIC25" s="662"/>
      <c r="TID25" s="662"/>
      <c r="TIE25" s="662"/>
      <c r="TIF25" s="662"/>
      <c r="TIG25" s="662"/>
      <c r="TIH25" s="662"/>
      <c r="TII25" s="662"/>
      <c r="TIJ25" s="662"/>
      <c r="TIK25" s="662"/>
      <c r="TIL25" s="662"/>
      <c r="TIM25" s="662"/>
      <c r="TIN25" s="662"/>
      <c r="TIO25" s="662"/>
      <c r="TIP25" s="662"/>
      <c r="TIQ25" s="662"/>
      <c r="TIR25" s="662"/>
      <c r="TIS25" s="662"/>
      <c r="TIT25" s="662"/>
      <c r="TIU25" s="662"/>
      <c r="TIV25" s="662"/>
      <c r="TIW25" s="662"/>
      <c r="TIX25" s="662"/>
      <c r="TIY25" s="662"/>
      <c r="TIZ25" s="662"/>
      <c r="TJA25" s="662"/>
      <c r="TJB25" s="662"/>
      <c r="TJC25" s="662"/>
      <c r="TJD25" s="662"/>
      <c r="TJE25" s="662"/>
      <c r="TJF25" s="662"/>
      <c r="TJG25" s="662"/>
      <c r="TJH25" s="662"/>
      <c r="TJI25" s="662"/>
      <c r="TJJ25" s="662"/>
      <c r="TJK25" s="662"/>
      <c r="TJL25" s="662"/>
      <c r="TJM25" s="662"/>
      <c r="TJN25" s="662"/>
      <c r="TJO25" s="662"/>
      <c r="TJP25" s="662"/>
      <c r="TJQ25" s="662"/>
      <c r="TJR25" s="662"/>
      <c r="TJS25" s="662"/>
      <c r="TJT25" s="662"/>
      <c r="TJU25" s="662"/>
      <c r="TJV25" s="662"/>
      <c r="TJW25" s="662"/>
      <c r="TJX25" s="662"/>
      <c r="TJY25" s="662"/>
      <c r="TJZ25" s="662"/>
      <c r="TKA25" s="662"/>
      <c r="TKB25" s="662"/>
      <c r="TKC25" s="662"/>
      <c r="TKD25" s="662"/>
      <c r="TKE25" s="662"/>
      <c r="TKF25" s="662"/>
      <c r="TKG25" s="662"/>
      <c r="TKH25" s="662"/>
      <c r="TKI25" s="662"/>
      <c r="TKJ25" s="662"/>
      <c r="TKK25" s="662"/>
      <c r="TKL25" s="662"/>
      <c r="TKM25" s="662"/>
      <c r="TKN25" s="662"/>
      <c r="TKO25" s="662"/>
      <c r="TKP25" s="662"/>
      <c r="TKQ25" s="662"/>
      <c r="TKR25" s="662"/>
      <c r="TKS25" s="662"/>
      <c r="TKT25" s="662"/>
      <c r="TKU25" s="662"/>
      <c r="TKV25" s="662"/>
      <c r="TKW25" s="662"/>
      <c r="TKX25" s="662"/>
      <c r="TKY25" s="662"/>
      <c r="TKZ25" s="662"/>
      <c r="TLA25" s="662"/>
      <c r="TLB25" s="662"/>
      <c r="TLC25" s="662"/>
      <c r="TLD25" s="662"/>
      <c r="TLE25" s="662"/>
      <c r="TLF25" s="662"/>
      <c r="TLG25" s="662"/>
      <c r="TLH25" s="662"/>
      <c r="TLI25" s="662"/>
      <c r="TLJ25" s="662"/>
      <c r="TLK25" s="662"/>
      <c r="TLL25" s="662"/>
      <c r="TLM25" s="662"/>
      <c r="TLN25" s="662"/>
      <c r="TLO25" s="662"/>
      <c r="TLP25" s="662"/>
      <c r="TLQ25" s="662"/>
      <c r="TLR25" s="662"/>
      <c r="TLS25" s="662"/>
      <c r="TLT25" s="662"/>
      <c r="TLU25" s="662"/>
      <c r="TLV25" s="662"/>
      <c r="TLW25" s="662"/>
      <c r="TLX25" s="662"/>
      <c r="TLY25" s="662"/>
      <c r="TLZ25" s="662"/>
      <c r="TMA25" s="662"/>
      <c r="TMB25" s="662"/>
      <c r="TMC25" s="662"/>
      <c r="TMD25" s="662"/>
      <c r="TME25" s="662"/>
      <c r="TMF25" s="662"/>
      <c r="TMG25" s="662"/>
      <c r="TMH25" s="662"/>
      <c r="TMI25" s="662"/>
      <c r="TMJ25" s="662"/>
      <c r="TMK25" s="662"/>
      <c r="TML25" s="662"/>
      <c r="TMM25" s="662"/>
      <c r="TMN25" s="662"/>
      <c r="TMO25" s="662"/>
      <c r="TMP25" s="662"/>
      <c r="TMQ25" s="662"/>
      <c r="TMR25" s="662"/>
      <c r="TMS25" s="662"/>
      <c r="TMT25" s="662"/>
      <c r="TMU25" s="662"/>
      <c r="TMV25" s="662"/>
      <c r="TMW25" s="662"/>
      <c r="TMX25" s="662"/>
      <c r="TMY25" s="662"/>
      <c r="TMZ25" s="662"/>
      <c r="TNA25" s="662"/>
      <c r="TNB25" s="662"/>
      <c r="TNC25" s="662"/>
      <c r="TND25" s="662"/>
      <c r="TNE25" s="662"/>
      <c r="TNF25" s="662"/>
      <c r="TNG25" s="662"/>
      <c r="TNH25" s="662"/>
      <c r="TNI25" s="662"/>
      <c r="TNJ25" s="662"/>
      <c r="TNK25" s="662"/>
      <c r="TNL25" s="662"/>
      <c r="TNM25" s="662"/>
      <c r="TNN25" s="662"/>
      <c r="TNO25" s="662"/>
      <c r="TNP25" s="662"/>
      <c r="TNQ25" s="662"/>
      <c r="TNR25" s="662"/>
      <c r="TNS25" s="662"/>
      <c r="TNT25" s="662"/>
      <c r="TNU25" s="662"/>
      <c r="TNV25" s="662"/>
      <c r="TNW25" s="662"/>
      <c r="TNX25" s="662"/>
      <c r="TNY25" s="662"/>
      <c r="TNZ25" s="662"/>
      <c r="TOA25" s="662"/>
      <c r="TOB25" s="662"/>
      <c r="TOC25" s="662"/>
      <c r="TOD25" s="662"/>
      <c r="TOE25" s="662"/>
      <c r="TOF25" s="662"/>
      <c r="TOG25" s="662"/>
      <c r="TOH25" s="662"/>
      <c r="TOI25" s="662"/>
      <c r="TOJ25" s="662"/>
      <c r="TOK25" s="662"/>
      <c r="TOL25" s="662"/>
      <c r="TOM25" s="662"/>
      <c r="TON25" s="662"/>
      <c r="TOO25" s="662"/>
      <c r="TOP25" s="662"/>
      <c r="TOQ25" s="662"/>
      <c r="TOR25" s="662"/>
      <c r="TOS25" s="662"/>
      <c r="TOT25" s="662"/>
      <c r="TOU25" s="662"/>
      <c r="TOV25" s="662"/>
      <c r="TOW25" s="662"/>
      <c r="TOX25" s="662"/>
      <c r="TOY25" s="662"/>
      <c r="TOZ25" s="662"/>
      <c r="TPA25" s="662"/>
      <c r="TPB25" s="662"/>
      <c r="TPC25" s="662"/>
      <c r="TPD25" s="662"/>
      <c r="TPE25" s="662"/>
      <c r="TPF25" s="662"/>
      <c r="TPG25" s="662"/>
      <c r="TPH25" s="662"/>
      <c r="TPI25" s="662"/>
      <c r="TPJ25" s="662"/>
      <c r="TPK25" s="662"/>
      <c r="TPL25" s="662"/>
      <c r="TPM25" s="662"/>
      <c r="TPN25" s="662"/>
      <c r="TPO25" s="662"/>
      <c r="TPP25" s="662"/>
      <c r="TPQ25" s="662"/>
      <c r="TPR25" s="662"/>
      <c r="TPS25" s="662"/>
      <c r="TPT25" s="662"/>
      <c r="TPU25" s="662"/>
      <c r="TPV25" s="662"/>
      <c r="TPW25" s="662"/>
      <c r="TPX25" s="662"/>
      <c r="TPY25" s="662"/>
      <c r="TPZ25" s="662"/>
      <c r="TQA25" s="662"/>
      <c r="TQB25" s="662"/>
      <c r="TQC25" s="662"/>
      <c r="TQD25" s="662"/>
      <c r="TQE25" s="662"/>
      <c r="TQF25" s="662"/>
      <c r="TQG25" s="662"/>
      <c r="TQH25" s="662"/>
      <c r="TQI25" s="662"/>
      <c r="TQJ25" s="662"/>
      <c r="TQK25" s="662"/>
      <c r="TQL25" s="662"/>
      <c r="TQM25" s="662"/>
      <c r="TQN25" s="662"/>
      <c r="TQO25" s="662"/>
      <c r="TQP25" s="662"/>
      <c r="TQQ25" s="662"/>
      <c r="TQR25" s="662"/>
      <c r="TQS25" s="662"/>
      <c r="TQT25" s="662"/>
      <c r="TQU25" s="662"/>
      <c r="TQV25" s="662"/>
      <c r="TQW25" s="662"/>
      <c r="TQX25" s="662"/>
      <c r="TQY25" s="662"/>
      <c r="TQZ25" s="662"/>
      <c r="TRA25" s="662"/>
      <c r="TRB25" s="662"/>
      <c r="TRC25" s="662"/>
      <c r="TRD25" s="662"/>
      <c r="TRE25" s="662"/>
      <c r="TRF25" s="662"/>
      <c r="TRG25" s="662"/>
      <c r="TRH25" s="662"/>
      <c r="TRI25" s="662"/>
      <c r="TRJ25" s="662"/>
      <c r="TRK25" s="662"/>
      <c r="TRL25" s="662"/>
      <c r="TRM25" s="662"/>
      <c r="TRN25" s="662"/>
      <c r="TRO25" s="662"/>
      <c r="TRP25" s="662"/>
      <c r="TRQ25" s="662"/>
      <c r="TRR25" s="662"/>
      <c r="TRS25" s="662"/>
      <c r="TRT25" s="662"/>
      <c r="TRU25" s="662"/>
      <c r="TRV25" s="662"/>
      <c r="TRW25" s="662"/>
      <c r="TRX25" s="662"/>
      <c r="TRY25" s="662"/>
      <c r="TRZ25" s="662"/>
      <c r="TSA25" s="662"/>
      <c r="TSB25" s="662"/>
      <c r="TSC25" s="662"/>
      <c r="TSD25" s="662"/>
      <c r="TSE25" s="662"/>
      <c r="TSF25" s="662"/>
      <c r="TSG25" s="662"/>
      <c r="TSH25" s="662"/>
      <c r="TSI25" s="662"/>
      <c r="TSJ25" s="662"/>
      <c r="TSK25" s="662"/>
      <c r="TSL25" s="662"/>
      <c r="TSM25" s="662"/>
      <c r="TSN25" s="662"/>
      <c r="TSO25" s="662"/>
      <c r="TSP25" s="662"/>
      <c r="TSQ25" s="662"/>
      <c r="TSR25" s="662"/>
      <c r="TSS25" s="662"/>
      <c r="TST25" s="662"/>
      <c r="TSU25" s="662"/>
      <c r="TSV25" s="662"/>
      <c r="TSW25" s="662"/>
      <c r="TSX25" s="662"/>
      <c r="TSY25" s="662"/>
      <c r="TSZ25" s="662"/>
      <c r="TTA25" s="662"/>
      <c r="TTB25" s="662"/>
      <c r="TTC25" s="662"/>
      <c r="TTD25" s="662"/>
      <c r="TTE25" s="662"/>
      <c r="TTF25" s="662"/>
      <c r="TTG25" s="662"/>
      <c r="TTH25" s="662"/>
      <c r="TTI25" s="662"/>
      <c r="TTJ25" s="662"/>
      <c r="TTK25" s="662"/>
      <c r="TTL25" s="662"/>
      <c r="TTM25" s="662"/>
      <c r="TTN25" s="662"/>
      <c r="TTO25" s="662"/>
      <c r="TTP25" s="662"/>
      <c r="TTQ25" s="662"/>
      <c r="TTR25" s="662"/>
      <c r="TTS25" s="662"/>
      <c r="TTT25" s="662"/>
      <c r="TTU25" s="662"/>
      <c r="TTV25" s="662"/>
      <c r="TTW25" s="662"/>
      <c r="TTX25" s="662"/>
      <c r="TTY25" s="662"/>
      <c r="TTZ25" s="662"/>
      <c r="TUA25" s="662"/>
      <c r="TUB25" s="662"/>
      <c r="TUC25" s="662"/>
      <c r="TUD25" s="662"/>
      <c r="TUE25" s="662"/>
      <c r="TUF25" s="662"/>
      <c r="TUG25" s="662"/>
      <c r="TUH25" s="662"/>
      <c r="TUI25" s="662"/>
      <c r="TUJ25" s="662"/>
      <c r="TUK25" s="662"/>
      <c r="TUL25" s="662"/>
      <c r="TUM25" s="662"/>
      <c r="TUN25" s="662"/>
      <c r="TUO25" s="662"/>
      <c r="TUP25" s="662"/>
      <c r="TUQ25" s="662"/>
      <c r="TUR25" s="662"/>
      <c r="TUS25" s="662"/>
      <c r="TUT25" s="662"/>
      <c r="TUU25" s="662"/>
      <c r="TUV25" s="662"/>
      <c r="TUW25" s="662"/>
      <c r="TUX25" s="662"/>
      <c r="TUY25" s="662"/>
      <c r="TUZ25" s="662"/>
      <c r="TVA25" s="662"/>
      <c r="TVB25" s="662"/>
      <c r="TVC25" s="662"/>
      <c r="TVD25" s="662"/>
      <c r="TVE25" s="662"/>
      <c r="TVF25" s="662"/>
      <c r="TVG25" s="662"/>
      <c r="TVH25" s="662"/>
      <c r="TVI25" s="662"/>
      <c r="TVJ25" s="662"/>
      <c r="TVK25" s="662"/>
      <c r="TVL25" s="662"/>
      <c r="TVM25" s="662"/>
      <c r="TVN25" s="662"/>
      <c r="TVO25" s="662"/>
      <c r="TVP25" s="662"/>
      <c r="TVQ25" s="662"/>
      <c r="TVR25" s="662"/>
      <c r="TVS25" s="662"/>
      <c r="TVT25" s="662"/>
      <c r="TVU25" s="662"/>
      <c r="TVV25" s="662"/>
      <c r="TVW25" s="662"/>
      <c r="TVX25" s="662"/>
      <c r="TVY25" s="662"/>
      <c r="TVZ25" s="662"/>
      <c r="TWA25" s="662"/>
      <c r="TWB25" s="662"/>
      <c r="TWC25" s="662"/>
      <c r="TWD25" s="662"/>
      <c r="TWE25" s="662"/>
      <c r="TWF25" s="662"/>
      <c r="TWG25" s="662"/>
      <c r="TWH25" s="662"/>
      <c r="TWI25" s="662"/>
      <c r="TWJ25" s="662"/>
      <c r="TWK25" s="662"/>
      <c r="TWL25" s="662"/>
      <c r="TWM25" s="662"/>
      <c r="TWN25" s="662"/>
      <c r="TWO25" s="662"/>
      <c r="TWP25" s="662"/>
      <c r="TWQ25" s="662"/>
      <c r="TWR25" s="662"/>
      <c r="TWS25" s="662"/>
      <c r="TWT25" s="662"/>
      <c r="TWU25" s="662"/>
      <c r="TWV25" s="662"/>
      <c r="TWW25" s="662"/>
      <c r="TWX25" s="662"/>
      <c r="TWY25" s="662"/>
      <c r="TWZ25" s="662"/>
      <c r="TXA25" s="662"/>
      <c r="TXB25" s="662"/>
      <c r="TXC25" s="662"/>
      <c r="TXD25" s="662"/>
      <c r="TXE25" s="662"/>
      <c r="TXF25" s="662"/>
      <c r="TXG25" s="662"/>
      <c r="TXH25" s="662"/>
      <c r="TXI25" s="662"/>
      <c r="TXJ25" s="662"/>
      <c r="TXK25" s="662"/>
      <c r="TXL25" s="662"/>
      <c r="TXM25" s="662"/>
      <c r="TXN25" s="662"/>
      <c r="TXO25" s="662"/>
      <c r="TXP25" s="662"/>
      <c r="TXQ25" s="662"/>
      <c r="TXR25" s="662"/>
      <c r="TXS25" s="662"/>
      <c r="TXT25" s="662"/>
      <c r="TXU25" s="662"/>
      <c r="TXV25" s="662"/>
      <c r="TXW25" s="662"/>
      <c r="TXX25" s="662"/>
      <c r="TXY25" s="662"/>
      <c r="TXZ25" s="662"/>
      <c r="TYA25" s="662"/>
      <c r="TYB25" s="662"/>
      <c r="TYC25" s="662"/>
      <c r="TYD25" s="662"/>
      <c r="TYE25" s="662"/>
      <c r="TYF25" s="662"/>
      <c r="TYG25" s="662"/>
      <c r="TYH25" s="662"/>
      <c r="TYI25" s="662"/>
      <c r="TYJ25" s="662"/>
      <c r="TYK25" s="662"/>
      <c r="TYL25" s="662"/>
      <c r="TYM25" s="662"/>
      <c r="TYN25" s="662"/>
      <c r="TYO25" s="662"/>
      <c r="TYP25" s="662"/>
      <c r="TYQ25" s="662"/>
      <c r="TYR25" s="662"/>
      <c r="TYS25" s="662"/>
      <c r="TYT25" s="662"/>
      <c r="TYU25" s="662"/>
      <c r="TYV25" s="662"/>
      <c r="TYW25" s="662"/>
      <c r="TYX25" s="662"/>
      <c r="TYY25" s="662"/>
      <c r="TYZ25" s="662"/>
      <c r="TZA25" s="662"/>
      <c r="TZB25" s="662"/>
      <c r="TZC25" s="662"/>
      <c r="TZD25" s="662"/>
      <c r="TZE25" s="662"/>
      <c r="TZF25" s="662"/>
      <c r="TZG25" s="662"/>
      <c r="TZH25" s="662"/>
      <c r="TZI25" s="662"/>
      <c r="TZJ25" s="662"/>
      <c r="TZK25" s="662"/>
      <c r="TZL25" s="662"/>
      <c r="TZM25" s="662"/>
      <c r="TZN25" s="662"/>
      <c r="TZO25" s="662"/>
      <c r="TZP25" s="662"/>
      <c r="TZQ25" s="662"/>
      <c r="TZR25" s="662"/>
      <c r="TZS25" s="662"/>
      <c r="TZT25" s="662"/>
      <c r="TZU25" s="662"/>
      <c r="TZV25" s="662"/>
      <c r="TZW25" s="662"/>
      <c r="TZX25" s="662"/>
      <c r="TZY25" s="662"/>
      <c r="TZZ25" s="662"/>
      <c r="UAA25" s="662"/>
      <c r="UAB25" s="662"/>
      <c r="UAC25" s="662"/>
      <c r="UAD25" s="662"/>
      <c r="UAE25" s="662"/>
      <c r="UAF25" s="662"/>
      <c r="UAG25" s="662"/>
      <c r="UAH25" s="662"/>
      <c r="UAI25" s="662"/>
      <c r="UAJ25" s="662"/>
      <c r="UAK25" s="662"/>
      <c r="UAL25" s="662"/>
      <c r="UAM25" s="662"/>
      <c r="UAN25" s="662"/>
      <c r="UAO25" s="662"/>
      <c r="UAP25" s="662"/>
      <c r="UAQ25" s="662"/>
      <c r="UAR25" s="662"/>
      <c r="UAS25" s="662"/>
      <c r="UAT25" s="662"/>
      <c r="UAU25" s="662"/>
      <c r="UAV25" s="662"/>
      <c r="UAW25" s="662"/>
      <c r="UAX25" s="662"/>
      <c r="UAY25" s="662"/>
      <c r="UAZ25" s="662"/>
      <c r="UBA25" s="662"/>
      <c r="UBB25" s="662"/>
      <c r="UBC25" s="662"/>
      <c r="UBD25" s="662"/>
      <c r="UBE25" s="662"/>
      <c r="UBF25" s="662"/>
      <c r="UBG25" s="662"/>
      <c r="UBH25" s="662"/>
      <c r="UBI25" s="662"/>
      <c r="UBJ25" s="662"/>
      <c r="UBK25" s="662"/>
      <c r="UBL25" s="662"/>
      <c r="UBM25" s="662"/>
      <c r="UBN25" s="662"/>
      <c r="UBO25" s="662"/>
      <c r="UBP25" s="662"/>
      <c r="UBQ25" s="662"/>
      <c r="UBR25" s="662"/>
      <c r="UBS25" s="662"/>
      <c r="UBT25" s="662"/>
      <c r="UBU25" s="662"/>
      <c r="UBV25" s="662"/>
      <c r="UBW25" s="662"/>
      <c r="UBX25" s="662"/>
      <c r="UBY25" s="662"/>
      <c r="UBZ25" s="662"/>
      <c r="UCA25" s="662"/>
      <c r="UCB25" s="662"/>
      <c r="UCC25" s="662"/>
      <c r="UCD25" s="662"/>
      <c r="UCE25" s="662"/>
      <c r="UCF25" s="662"/>
      <c r="UCG25" s="662"/>
      <c r="UCH25" s="662"/>
      <c r="UCI25" s="662"/>
      <c r="UCJ25" s="662"/>
      <c r="UCK25" s="662"/>
      <c r="UCL25" s="662"/>
      <c r="UCM25" s="662"/>
      <c r="UCN25" s="662"/>
      <c r="UCO25" s="662"/>
      <c r="UCP25" s="662"/>
      <c r="UCQ25" s="662"/>
      <c r="UCR25" s="662"/>
      <c r="UCS25" s="662"/>
      <c r="UCT25" s="662"/>
      <c r="UCU25" s="662"/>
      <c r="UCV25" s="662"/>
      <c r="UCW25" s="662"/>
      <c r="UCX25" s="662"/>
      <c r="UCY25" s="662"/>
      <c r="UCZ25" s="662"/>
      <c r="UDA25" s="662"/>
      <c r="UDB25" s="662"/>
      <c r="UDC25" s="662"/>
      <c r="UDD25" s="662"/>
      <c r="UDE25" s="662"/>
      <c r="UDF25" s="662"/>
      <c r="UDG25" s="662"/>
      <c r="UDH25" s="662"/>
      <c r="UDI25" s="662"/>
      <c r="UDJ25" s="662"/>
      <c r="UDK25" s="662"/>
      <c r="UDL25" s="662"/>
      <c r="UDM25" s="662"/>
      <c r="UDN25" s="662"/>
      <c r="UDO25" s="662"/>
      <c r="UDP25" s="662"/>
      <c r="UDQ25" s="662"/>
      <c r="UDR25" s="662"/>
      <c r="UDS25" s="662"/>
      <c r="UDT25" s="662"/>
      <c r="UDU25" s="662"/>
      <c r="UDV25" s="662"/>
      <c r="UDW25" s="662"/>
      <c r="UDX25" s="662"/>
      <c r="UDY25" s="662"/>
      <c r="UDZ25" s="662"/>
      <c r="UEA25" s="662"/>
      <c r="UEB25" s="662"/>
      <c r="UEC25" s="662"/>
      <c r="UED25" s="662"/>
      <c r="UEE25" s="662"/>
      <c r="UEF25" s="662"/>
      <c r="UEG25" s="662"/>
      <c r="UEH25" s="662"/>
      <c r="UEI25" s="662"/>
      <c r="UEJ25" s="662"/>
      <c r="UEK25" s="662"/>
      <c r="UEL25" s="662"/>
      <c r="UEM25" s="662"/>
      <c r="UEN25" s="662"/>
      <c r="UEO25" s="662"/>
      <c r="UEP25" s="662"/>
      <c r="UEQ25" s="662"/>
      <c r="UER25" s="662"/>
      <c r="UES25" s="662"/>
      <c r="UET25" s="662"/>
      <c r="UEU25" s="662"/>
      <c r="UEV25" s="662"/>
      <c r="UEW25" s="662"/>
      <c r="UEX25" s="662"/>
      <c r="UEY25" s="662"/>
      <c r="UEZ25" s="662"/>
      <c r="UFA25" s="662"/>
      <c r="UFB25" s="662"/>
      <c r="UFC25" s="662"/>
      <c r="UFD25" s="662"/>
      <c r="UFE25" s="662"/>
      <c r="UFF25" s="662"/>
      <c r="UFG25" s="662"/>
      <c r="UFH25" s="662"/>
      <c r="UFI25" s="662"/>
      <c r="UFJ25" s="662"/>
      <c r="UFK25" s="662"/>
      <c r="UFL25" s="662"/>
      <c r="UFM25" s="662"/>
      <c r="UFN25" s="662"/>
      <c r="UFO25" s="662"/>
      <c r="UFP25" s="662"/>
      <c r="UFQ25" s="662"/>
      <c r="UFR25" s="662"/>
      <c r="UFS25" s="662"/>
      <c r="UFT25" s="662"/>
      <c r="UFU25" s="662"/>
      <c r="UFV25" s="662"/>
      <c r="UFW25" s="662"/>
      <c r="UFX25" s="662"/>
      <c r="UFY25" s="662"/>
      <c r="UFZ25" s="662"/>
      <c r="UGA25" s="662"/>
      <c r="UGB25" s="662"/>
      <c r="UGC25" s="662"/>
      <c r="UGD25" s="662"/>
      <c r="UGE25" s="662"/>
      <c r="UGF25" s="662"/>
      <c r="UGG25" s="662"/>
      <c r="UGH25" s="662"/>
      <c r="UGI25" s="662"/>
      <c r="UGJ25" s="662"/>
      <c r="UGK25" s="662"/>
      <c r="UGL25" s="662"/>
      <c r="UGM25" s="662"/>
      <c r="UGN25" s="662"/>
      <c r="UGO25" s="662"/>
      <c r="UGP25" s="662"/>
      <c r="UGQ25" s="662"/>
      <c r="UGR25" s="662"/>
      <c r="UGS25" s="662"/>
      <c r="UGT25" s="662"/>
      <c r="UGU25" s="662"/>
      <c r="UGV25" s="662"/>
      <c r="UGW25" s="662"/>
      <c r="UGX25" s="662"/>
      <c r="UGY25" s="662"/>
      <c r="UGZ25" s="662"/>
      <c r="UHA25" s="662"/>
      <c r="UHB25" s="662"/>
      <c r="UHC25" s="662"/>
      <c r="UHD25" s="662"/>
      <c r="UHE25" s="662"/>
      <c r="UHF25" s="662"/>
      <c r="UHG25" s="662"/>
      <c r="UHH25" s="662"/>
      <c r="UHI25" s="662"/>
      <c r="UHJ25" s="662"/>
      <c r="UHK25" s="662"/>
      <c r="UHL25" s="662"/>
      <c r="UHM25" s="662"/>
      <c r="UHN25" s="662"/>
      <c r="UHO25" s="662"/>
      <c r="UHP25" s="662"/>
      <c r="UHQ25" s="662"/>
      <c r="UHR25" s="662"/>
      <c r="UHS25" s="662"/>
      <c r="UHT25" s="662"/>
      <c r="UHU25" s="662"/>
      <c r="UHV25" s="662"/>
      <c r="UHW25" s="662"/>
      <c r="UHX25" s="662"/>
      <c r="UHY25" s="662"/>
      <c r="UHZ25" s="662"/>
      <c r="UIA25" s="662"/>
      <c r="UIB25" s="662"/>
      <c r="UIC25" s="662"/>
      <c r="UID25" s="662"/>
      <c r="UIE25" s="662"/>
      <c r="UIF25" s="662"/>
      <c r="UIG25" s="662"/>
      <c r="UIH25" s="662"/>
      <c r="UII25" s="662"/>
      <c r="UIJ25" s="662"/>
      <c r="UIK25" s="662"/>
      <c r="UIL25" s="662"/>
      <c r="UIM25" s="662"/>
      <c r="UIN25" s="662"/>
      <c r="UIO25" s="662"/>
      <c r="UIP25" s="662"/>
      <c r="UIQ25" s="662"/>
      <c r="UIR25" s="662"/>
      <c r="UIS25" s="662"/>
      <c r="UIT25" s="662"/>
      <c r="UIU25" s="662"/>
      <c r="UIV25" s="662"/>
      <c r="UIW25" s="662"/>
      <c r="UIX25" s="662"/>
      <c r="UIY25" s="662"/>
      <c r="UIZ25" s="662"/>
      <c r="UJA25" s="662"/>
      <c r="UJB25" s="662"/>
      <c r="UJC25" s="662"/>
      <c r="UJD25" s="662"/>
      <c r="UJE25" s="662"/>
      <c r="UJF25" s="662"/>
      <c r="UJG25" s="662"/>
      <c r="UJH25" s="662"/>
      <c r="UJI25" s="662"/>
      <c r="UJJ25" s="662"/>
      <c r="UJK25" s="662"/>
      <c r="UJL25" s="662"/>
      <c r="UJM25" s="662"/>
      <c r="UJN25" s="662"/>
      <c r="UJO25" s="662"/>
      <c r="UJP25" s="662"/>
      <c r="UJQ25" s="662"/>
      <c r="UJR25" s="662"/>
      <c r="UJS25" s="662"/>
      <c r="UJT25" s="662"/>
      <c r="UJU25" s="662"/>
      <c r="UJV25" s="662"/>
      <c r="UJW25" s="662"/>
      <c r="UJX25" s="662"/>
      <c r="UJY25" s="662"/>
      <c r="UJZ25" s="662"/>
      <c r="UKA25" s="662"/>
      <c r="UKB25" s="662"/>
      <c r="UKC25" s="662"/>
      <c r="UKD25" s="662"/>
      <c r="UKE25" s="662"/>
      <c r="UKF25" s="662"/>
      <c r="UKG25" s="662"/>
      <c r="UKH25" s="662"/>
      <c r="UKI25" s="662"/>
      <c r="UKJ25" s="662"/>
      <c r="UKK25" s="662"/>
      <c r="UKL25" s="662"/>
      <c r="UKM25" s="662"/>
      <c r="UKN25" s="662"/>
      <c r="UKO25" s="662"/>
      <c r="UKP25" s="662"/>
      <c r="UKQ25" s="662"/>
      <c r="UKR25" s="662"/>
      <c r="UKS25" s="662"/>
      <c r="UKT25" s="662"/>
      <c r="UKU25" s="662"/>
      <c r="UKV25" s="662"/>
      <c r="UKW25" s="662"/>
      <c r="UKX25" s="662"/>
      <c r="UKY25" s="662"/>
      <c r="UKZ25" s="662"/>
      <c r="ULA25" s="662"/>
      <c r="ULB25" s="662"/>
      <c r="ULC25" s="662"/>
      <c r="ULD25" s="662"/>
      <c r="ULE25" s="662"/>
      <c r="ULF25" s="662"/>
      <c r="ULG25" s="662"/>
      <c r="ULH25" s="662"/>
      <c r="ULI25" s="662"/>
      <c r="ULJ25" s="662"/>
      <c r="ULK25" s="662"/>
      <c r="ULL25" s="662"/>
      <c r="ULM25" s="662"/>
      <c r="ULN25" s="662"/>
      <c r="ULO25" s="662"/>
      <c r="ULP25" s="662"/>
      <c r="ULQ25" s="662"/>
      <c r="ULR25" s="662"/>
      <c r="ULS25" s="662"/>
      <c r="ULT25" s="662"/>
      <c r="ULU25" s="662"/>
      <c r="ULV25" s="662"/>
      <c r="ULW25" s="662"/>
      <c r="ULX25" s="662"/>
      <c r="ULY25" s="662"/>
      <c r="ULZ25" s="662"/>
      <c r="UMA25" s="662"/>
      <c r="UMB25" s="662"/>
      <c r="UMC25" s="662"/>
      <c r="UMD25" s="662"/>
      <c r="UME25" s="662"/>
      <c r="UMF25" s="662"/>
      <c r="UMG25" s="662"/>
      <c r="UMH25" s="662"/>
      <c r="UMI25" s="662"/>
      <c r="UMJ25" s="662"/>
      <c r="UMK25" s="662"/>
      <c r="UML25" s="662"/>
      <c r="UMM25" s="662"/>
      <c r="UMN25" s="662"/>
      <c r="UMO25" s="662"/>
      <c r="UMP25" s="662"/>
      <c r="UMQ25" s="662"/>
      <c r="UMR25" s="662"/>
      <c r="UMS25" s="662"/>
      <c r="UMT25" s="662"/>
      <c r="UMU25" s="662"/>
      <c r="UMV25" s="662"/>
      <c r="UMW25" s="662"/>
      <c r="UMX25" s="662"/>
      <c r="UMY25" s="662"/>
      <c r="UMZ25" s="662"/>
      <c r="UNA25" s="662"/>
      <c r="UNB25" s="662"/>
      <c r="UNC25" s="662"/>
      <c r="UND25" s="662"/>
      <c r="UNE25" s="662"/>
      <c r="UNF25" s="662"/>
      <c r="UNG25" s="662"/>
      <c r="UNH25" s="662"/>
      <c r="UNI25" s="662"/>
      <c r="UNJ25" s="662"/>
      <c r="UNK25" s="662"/>
      <c r="UNL25" s="662"/>
      <c r="UNM25" s="662"/>
      <c r="UNN25" s="662"/>
      <c r="UNO25" s="662"/>
      <c r="UNP25" s="662"/>
      <c r="UNQ25" s="662"/>
      <c r="UNR25" s="662"/>
      <c r="UNS25" s="662"/>
      <c r="UNT25" s="662"/>
      <c r="UNU25" s="662"/>
      <c r="UNV25" s="662"/>
      <c r="UNW25" s="662"/>
      <c r="UNX25" s="662"/>
      <c r="UNY25" s="662"/>
      <c r="UNZ25" s="662"/>
      <c r="UOA25" s="662"/>
      <c r="UOB25" s="662"/>
      <c r="UOC25" s="662"/>
      <c r="UOD25" s="662"/>
      <c r="UOE25" s="662"/>
      <c r="UOF25" s="662"/>
      <c r="UOG25" s="662"/>
      <c r="UOH25" s="662"/>
      <c r="UOI25" s="662"/>
      <c r="UOJ25" s="662"/>
      <c r="UOK25" s="662"/>
      <c r="UOL25" s="662"/>
      <c r="UOM25" s="662"/>
      <c r="UON25" s="662"/>
      <c r="UOO25" s="662"/>
      <c r="UOP25" s="662"/>
      <c r="UOQ25" s="662"/>
      <c r="UOR25" s="662"/>
      <c r="UOS25" s="662"/>
      <c r="UOT25" s="662"/>
      <c r="UOU25" s="662"/>
      <c r="UOV25" s="662"/>
      <c r="UOW25" s="662"/>
      <c r="UOX25" s="662"/>
      <c r="UOY25" s="662"/>
      <c r="UOZ25" s="662"/>
      <c r="UPA25" s="662"/>
      <c r="UPB25" s="662"/>
      <c r="UPC25" s="662"/>
      <c r="UPD25" s="662"/>
      <c r="UPE25" s="662"/>
      <c r="UPF25" s="662"/>
      <c r="UPG25" s="662"/>
      <c r="UPH25" s="662"/>
      <c r="UPI25" s="662"/>
      <c r="UPJ25" s="662"/>
      <c r="UPK25" s="662"/>
      <c r="UPL25" s="662"/>
      <c r="UPM25" s="662"/>
      <c r="UPN25" s="662"/>
      <c r="UPO25" s="662"/>
      <c r="UPP25" s="662"/>
      <c r="UPQ25" s="662"/>
      <c r="UPR25" s="662"/>
      <c r="UPS25" s="662"/>
      <c r="UPT25" s="662"/>
      <c r="UPU25" s="662"/>
      <c r="UPV25" s="662"/>
      <c r="UPW25" s="662"/>
      <c r="UPX25" s="662"/>
      <c r="UPY25" s="662"/>
      <c r="UPZ25" s="662"/>
      <c r="UQA25" s="662"/>
      <c r="UQB25" s="662"/>
      <c r="UQC25" s="662"/>
      <c r="UQD25" s="662"/>
      <c r="UQE25" s="662"/>
      <c r="UQF25" s="662"/>
      <c r="UQG25" s="662"/>
      <c r="UQH25" s="662"/>
      <c r="UQI25" s="662"/>
      <c r="UQJ25" s="662"/>
      <c r="UQK25" s="662"/>
      <c r="UQL25" s="662"/>
      <c r="UQM25" s="662"/>
      <c r="UQN25" s="662"/>
      <c r="UQO25" s="662"/>
      <c r="UQP25" s="662"/>
      <c r="UQQ25" s="662"/>
      <c r="UQR25" s="662"/>
      <c r="UQS25" s="662"/>
      <c r="UQT25" s="662"/>
      <c r="UQU25" s="662"/>
      <c r="UQV25" s="662"/>
      <c r="UQW25" s="662"/>
      <c r="UQX25" s="662"/>
      <c r="UQY25" s="662"/>
      <c r="UQZ25" s="662"/>
      <c r="URA25" s="662"/>
      <c r="URB25" s="662"/>
      <c r="URC25" s="662"/>
      <c r="URD25" s="662"/>
      <c r="URE25" s="662"/>
      <c r="URF25" s="662"/>
      <c r="URG25" s="662"/>
      <c r="URH25" s="662"/>
      <c r="URI25" s="662"/>
      <c r="URJ25" s="662"/>
      <c r="URK25" s="662"/>
      <c r="URL25" s="662"/>
      <c r="URM25" s="662"/>
      <c r="URN25" s="662"/>
      <c r="URO25" s="662"/>
      <c r="URP25" s="662"/>
      <c r="URQ25" s="662"/>
      <c r="URR25" s="662"/>
      <c r="URS25" s="662"/>
      <c r="URT25" s="662"/>
      <c r="URU25" s="662"/>
      <c r="URV25" s="662"/>
      <c r="URW25" s="662"/>
      <c r="URX25" s="662"/>
      <c r="URY25" s="662"/>
      <c r="URZ25" s="662"/>
      <c r="USA25" s="662"/>
      <c r="USB25" s="662"/>
      <c r="USC25" s="662"/>
      <c r="USD25" s="662"/>
      <c r="USE25" s="662"/>
      <c r="USF25" s="662"/>
      <c r="USG25" s="662"/>
      <c r="USH25" s="662"/>
      <c r="USI25" s="662"/>
      <c r="USJ25" s="662"/>
      <c r="USK25" s="662"/>
      <c r="USL25" s="662"/>
      <c r="USM25" s="662"/>
      <c r="USN25" s="662"/>
      <c r="USO25" s="662"/>
      <c r="USP25" s="662"/>
      <c r="USQ25" s="662"/>
      <c r="USR25" s="662"/>
      <c r="USS25" s="662"/>
      <c r="UST25" s="662"/>
      <c r="USU25" s="662"/>
      <c r="USV25" s="662"/>
      <c r="USW25" s="662"/>
      <c r="USX25" s="662"/>
      <c r="USY25" s="662"/>
      <c r="USZ25" s="662"/>
      <c r="UTA25" s="662"/>
      <c r="UTB25" s="662"/>
      <c r="UTC25" s="662"/>
      <c r="UTD25" s="662"/>
      <c r="UTE25" s="662"/>
      <c r="UTF25" s="662"/>
      <c r="UTG25" s="662"/>
      <c r="UTH25" s="662"/>
      <c r="UTI25" s="662"/>
      <c r="UTJ25" s="662"/>
      <c r="UTK25" s="662"/>
      <c r="UTL25" s="662"/>
      <c r="UTM25" s="662"/>
      <c r="UTN25" s="662"/>
      <c r="UTO25" s="662"/>
      <c r="UTP25" s="662"/>
      <c r="UTQ25" s="662"/>
      <c r="UTR25" s="662"/>
      <c r="UTS25" s="662"/>
      <c r="UTT25" s="662"/>
      <c r="UTU25" s="662"/>
      <c r="UTV25" s="662"/>
      <c r="UTW25" s="662"/>
      <c r="UTX25" s="662"/>
      <c r="UTY25" s="662"/>
      <c r="UTZ25" s="662"/>
      <c r="UUA25" s="662"/>
      <c r="UUB25" s="662"/>
      <c r="UUC25" s="662"/>
      <c r="UUD25" s="662"/>
      <c r="UUE25" s="662"/>
      <c r="UUF25" s="662"/>
      <c r="UUG25" s="662"/>
      <c r="UUH25" s="662"/>
      <c r="UUI25" s="662"/>
      <c r="UUJ25" s="662"/>
      <c r="UUK25" s="662"/>
      <c r="UUL25" s="662"/>
      <c r="UUM25" s="662"/>
      <c r="UUN25" s="662"/>
      <c r="UUO25" s="662"/>
      <c r="UUP25" s="662"/>
      <c r="UUQ25" s="662"/>
      <c r="UUR25" s="662"/>
      <c r="UUS25" s="662"/>
      <c r="UUT25" s="662"/>
      <c r="UUU25" s="662"/>
      <c r="UUV25" s="662"/>
      <c r="UUW25" s="662"/>
      <c r="UUX25" s="662"/>
      <c r="UUY25" s="662"/>
      <c r="UUZ25" s="662"/>
      <c r="UVA25" s="662"/>
      <c r="UVB25" s="662"/>
      <c r="UVC25" s="662"/>
      <c r="UVD25" s="662"/>
      <c r="UVE25" s="662"/>
      <c r="UVF25" s="662"/>
      <c r="UVG25" s="662"/>
      <c r="UVH25" s="662"/>
      <c r="UVI25" s="662"/>
      <c r="UVJ25" s="662"/>
      <c r="UVK25" s="662"/>
      <c r="UVL25" s="662"/>
      <c r="UVM25" s="662"/>
      <c r="UVN25" s="662"/>
      <c r="UVO25" s="662"/>
      <c r="UVP25" s="662"/>
      <c r="UVQ25" s="662"/>
      <c r="UVR25" s="662"/>
      <c r="UVS25" s="662"/>
      <c r="UVT25" s="662"/>
      <c r="UVU25" s="662"/>
      <c r="UVV25" s="662"/>
      <c r="UVW25" s="662"/>
      <c r="UVX25" s="662"/>
      <c r="UVY25" s="662"/>
      <c r="UVZ25" s="662"/>
      <c r="UWA25" s="662"/>
      <c r="UWB25" s="662"/>
      <c r="UWC25" s="662"/>
      <c r="UWD25" s="662"/>
      <c r="UWE25" s="662"/>
      <c r="UWF25" s="662"/>
      <c r="UWG25" s="662"/>
      <c r="UWH25" s="662"/>
      <c r="UWI25" s="662"/>
      <c r="UWJ25" s="662"/>
      <c r="UWK25" s="662"/>
      <c r="UWL25" s="662"/>
      <c r="UWM25" s="662"/>
      <c r="UWN25" s="662"/>
      <c r="UWO25" s="662"/>
      <c r="UWP25" s="662"/>
      <c r="UWQ25" s="662"/>
      <c r="UWR25" s="662"/>
      <c r="UWS25" s="662"/>
      <c r="UWT25" s="662"/>
      <c r="UWU25" s="662"/>
      <c r="UWV25" s="662"/>
      <c r="UWW25" s="662"/>
      <c r="UWX25" s="662"/>
      <c r="UWY25" s="662"/>
      <c r="UWZ25" s="662"/>
      <c r="UXA25" s="662"/>
      <c r="UXB25" s="662"/>
      <c r="UXC25" s="662"/>
      <c r="UXD25" s="662"/>
      <c r="UXE25" s="662"/>
      <c r="UXF25" s="662"/>
      <c r="UXG25" s="662"/>
      <c r="UXH25" s="662"/>
      <c r="UXI25" s="662"/>
      <c r="UXJ25" s="662"/>
      <c r="UXK25" s="662"/>
      <c r="UXL25" s="662"/>
      <c r="UXM25" s="662"/>
      <c r="UXN25" s="662"/>
      <c r="UXO25" s="662"/>
      <c r="UXP25" s="662"/>
      <c r="UXQ25" s="662"/>
      <c r="UXR25" s="662"/>
      <c r="UXS25" s="662"/>
      <c r="UXT25" s="662"/>
      <c r="UXU25" s="662"/>
      <c r="UXV25" s="662"/>
      <c r="UXW25" s="662"/>
      <c r="UXX25" s="662"/>
      <c r="UXY25" s="662"/>
      <c r="UXZ25" s="662"/>
      <c r="UYA25" s="662"/>
      <c r="UYB25" s="662"/>
      <c r="UYC25" s="662"/>
      <c r="UYD25" s="662"/>
      <c r="UYE25" s="662"/>
      <c r="UYF25" s="662"/>
      <c r="UYG25" s="662"/>
      <c r="UYH25" s="662"/>
      <c r="UYI25" s="662"/>
      <c r="UYJ25" s="662"/>
      <c r="UYK25" s="662"/>
      <c r="UYL25" s="662"/>
      <c r="UYM25" s="662"/>
      <c r="UYN25" s="662"/>
      <c r="UYO25" s="662"/>
      <c r="UYP25" s="662"/>
      <c r="UYQ25" s="662"/>
      <c r="UYR25" s="662"/>
      <c r="UYS25" s="662"/>
      <c r="UYT25" s="662"/>
      <c r="UYU25" s="662"/>
      <c r="UYV25" s="662"/>
      <c r="UYW25" s="662"/>
      <c r="UYX25" s="662"/>
      <c r="UYY25" s="662"/>
      <c r="UYZ25" s="662"/>
      <c r="UZA25" s="662"/>
      <c r="UZB25" s="662"/>
      <c r="UZC25" s="662"/>
      <c r="UZD25" s="662"/>
      <c r="UZE25" s="662"/>
      <c r="UZF25" s="662"/>
      <c r="UZG25" s="662"/>
      <c r="UZH25" s="662"/>
      <c r="UZI25" s="662"/>
      <c r="UZJ25" s="662"/>
      <c r="UZK25" s="662"/>
      <c r="UZL25" s="662"/>
      <c r="UZM25" s="662"/>
      <c r="UZN25" s="662"/>
      <c r="UZO25" s="662"/>
      <c r="UZP25" s="662"/>
      <c r="UZQ25" s="662"/>
      <c r="UZR25" s="662"/>
      <c r="UZS25" s="662"/>
      <c r="UZT25" s="662"/>
      <c r="UZU25" s="662"/>
      <c r="UZV25" s="662"/>
      <c r="UZW25" s="662"/>
      <c r="UZX25" s="662"/>
      <c r="UZY25" s="662"/>
      <c r="UZZ25" s="662"/>
      <c r="VAA25" s="662"/>
      <c r="VAB25" s="662"/>
      <c r="VAC25" s="662"/>
      <c r="VAD25" s="662"/>
      <c r="VAE25" s="662"/>
      <c r="VAF25" s="662"/>
      <c r="VAG25" s="662"/>
      <c r="VAH25" s="662"/>
      <c r="VAI25" s="662"/>
      <c r="VAJ25" s="662"/>
      <c r="VAK25" s="662"/>
      <c r="VAL25" s="662"/>
      <c r="VAM25" s="662"/>
      <c r="VAN25" s="662"/>
      <c r="VAO25" s="662"/>
      <c r="VAP25" s="662"/>
      <c r="VAQ25" s="662"/>
      <c r="VAR25" s="662"/>
      <c r="VAS25" s="662"/>
      <c r="VAT25" s="662"/>
      <c r="VAU25" s="662"/>
      <c r="VAV25" s="662"/>
      <c r="VAW25" s="662"/>
      <c r="VAX25" s="662"/>
      <c r="VAY25" s="662"/>
      <c r="VAZ25" s="662"/>
      <c r="VBA25" s="662"/>
      <c r="VBB25" s="662"/>
      <c r="VBC25" s="662"/>
      <c r="VBD25" s="662"/>
      <c r="VBE25" s="662"/>
      <c r="VBF25" s="662"/>
      <c r="VBG25" s="662"/>
      <c r="VBH25" s="662"/>
      <c r="VBI25" s="662"/>
      <c r="VBJ25" s="662"/>
      <c r="VBK25" s="662"/>
      <c r="VBL25" s="662"/>
      <c r="VBM25" s="662"/>
      <c r="VBN25" s="662"/>
      <c r="VBO25" s="662"/>
      <c r="VBP25" s="662"/>
      <c r="VBQ25" s="662"/>
      <c r="VBR25" s="662"/>
      <c r="VBS25" s="662"/>
      <c r="VBT25" s="662"/>
      <c r="VBU25" s="662"/>
      <c r="VBV25" s="662"/>
      <c r="VBW25" s="662"/>
      <c r="VBX25" s="662"/>
      <c r="VBY25" s="662"/>
      <c r="VBZ25" s="662"/>
      <c r="VCA25" s="662"/>
      <c r="VCB25" s="662"/>
      <c r="VCC25" s="662"/>
      <c r="VCD25" s="662"/>
      <c r="VCE25" s="662"/>
      <c r="VCF25" s="662"/>
      <c r="VCG25" s="662"/>
      <c r="VCH25" s="662"/>
      <c r="VCI25" s="662"/>
      <c r="VCJ25" s="662"/>
      <c r="VCK25" s="662"/>
      <c r="VCL25" s="662"/>
      <c r="VCM25" s="662"/>
      <c r="VCN25" s="662"/>
      <c r="VCO25" s="662"/>
      <c r="VCP25" s="662"/>
      <c r="VCQ25" s="662"/>
      <c r="VCR25" s="662"/>
      <c r="VCS25" s="662"/>
      <c r="VCT25" s="662"/>
      <c r="VCU25" s="662"/>
      <c r="VCV25" s="662"/>
      <c r="VCW25" s="662"/>
      <c r="VCX25" s="662"/>
      <c r="VCY25" s="662"/>
      <c r="VCZ25" s="662"/>
      <c r="VDA25" s="662"/>
      <c r="VDB25" s="662"/>
      <c r="VDC25" s="662"/>
      <c r="VDD25" s="662"/>
      <c r="VDE25" s="662"/>
      <c r="VDF25" s="662"/>
      <c r="VDG25" s="662"/>
      <c r="VDH25" s="662"/>
      <c r="VDI25" s="662"/>
      <c r="VDJ25" s="662"/>
      <c r="VDK25" s="662"/>
      <c r="VDL25" s="662"/>
      <c r="VDM25" s="662"/>
      <c r="VDN25" s="662"/>
      <c r="VDO25" s="662"/>
      <c r="VDP25" s="662"/>
      <c r="VDQ25" s="662"/>
      <c r="VDR25" s="662"/>
      <c r="VDS25" s="662"/>
      <c r="VDT25" s="662"/>
      <c r="VDU25" s="662"/>
      <c r="VDV25" s="662"/>
      <c r="VDW25" s="662"/>
      <c r="VDX25" s="662"/>
      <c r="VDY25" s="662"/>
      <c r="VDZ25" s="662"/>
      <c r="VEA25" s="662"/>
      <c r="VEB25" s="662"/>
      <c r="VEC25" s="662"/>
      <c r="VED25" s="662"/>
      <c r="VEE25" s="662"/>
      <c r="VEF25" s="662"/>
      <c r="VEG25" s="662"/>
      <c r="VEH25" s="662"/>
      <c r="VEI25" s="662"/>
      <c r="VEJ25" s="662"/>
      <c r="VEK25" s="662"/>
      <c r="VEL25" s="662"/>
      <c r="VEM25" s="662"/>
      <c r="VEN25" s="662"/>
      <c r="VEO25" s="662"/>
      <c r="VEP25" s="662"/>
      <c r="VEQ25" s="662"/>
      <c r="VER25" s="662"/>
      <c r="VES25" s="662"/>
      <c r="VET25" s="662"/>
      <c r="VEU25" s="662"/>
      <c r="VEV25" s="662"/>
      <c r="VEW25" s="662"/>
      <c r="VEX25" s="662"/>
      <c r="VEY25" s="662"/>
      <c r="VEZ25" s="662"/>
      <c r="VFA25" s="662"/>
      <c r="VFB25" s="662"/>
      <c r="VFC25" s="662"/>
      <c r="VFD25" s="662"/>
      <c r="VFE25" s="662"/>
      <c r="VFF25" s="662"/>
      <c r="VFG25" s="662"/>
      <c r="VFH25" s="662"/>
      <c r="VFI25" s="662"/>
      <c r="VFJ25" s="662"/>
      <c r="VFK25" s="662"/>
      <c r="VFL25" s="662"/>
      <c r="VFM25" s="662"/>
      <c r="VFN25" s="662"/>
      <c r="VFO25" s="662"/>
      <c r="VFP25" s="662"/>
      <c r="VFQ25" s="662"/>
      <c r="VFR25" s="662"/>
      <c r="VFS25" s="662"/>
      <c r="VFT25" s="662"/>
      <c r="VFU25" s="662"/>
      <c r="VFV25" s="662"/>
      <c r="VFW25" s="662"/>
      <c r="VFX25" s="662"/>
      <c r="VFY25" s="662"/>
      <c r="VFZ25" s="662"/>
      <c r="VGA25" s="662"/>
      <c r="VGB25" s="662"/>
      <c r="VGC25" s="662"/>
      <c r="VGD25" s="662"/>
      <c r="VGE25" s="662"/>
      <c r="VGF25" s="662"/>
      <c r="VGG25" s="662"/>
      <c r="VGH25" s="662"/>
      <c r="VGI25" s="662"/>
      <c r="VGJ25" s="662"/>
      <c r="VGK25" s="662"/>
      <c r="VGL25" s="662"/>
      <c r="VGM25" s="662"/>
      <c r="VGN25" s="662"/>
      <c r="VGO25" s="662"/>
      <c r="VGP25" s="662"/>
      <c r="VGQ25" s="662"/>
      <c r="VGR25" s="662"/>
      <c r="VGS25" s="662"/>
      <c r="VGT25" s="662"/>
      <c r="VGU25" s="662"/>
      <c r="VGV25" s="662"/>
      <c r="VGW25" s="662"/>
      <c r="VGX25" s="662"/>
      <c r="VGY25" s="662"/>
      <c r="VGZ25" s="662"/>
      <c r="VHA25" s="662"/>
      <c r="VHB25" s="662"/>
      <c r="VHC25" s="662"/>
      <c r="VHD25" s="662"/>
      <c r="VHE25" s="662"/>
      <c r="VHF25" s="662"/>
      <c r="VHG25" s="662"/>
      <c r="VHH25" s="662"/>
      <c r="VHI25" s="662"/>
      <c r="VHJ25" s="662"/>
      <c r="VHK25" s="662"/>
      <c r="VHL25" s="662"/>
      <c r="VHM25" s="662"/>
      <c r="VHN25" s="662"/>
      <c r="VHO25" s="662"/>
      <c r="VHP25" s="662"/>
      <c r="VHQ25" s="662"/>
      <c r="VHR25" s="662"/>
      <c r="VHS25" s="662"/>
      <c r="VHT25" s="662"/>
      <c r="VHU25" s="662"/>
      <c r="VHV25" s="662"/>
      <c r="VHW25" s="662"/>
      <c r="VHX25" s="662"/>
      <c r="VHY25" s="662"/>
      <c r="VHZ25" s="662"/>
      <c r="VIA25" s="662"/>
      <c r="VIB25" s="662"/>
      <c r="VIC25" s="662"/>
      <c r="VID25" s="662"/>
      <c r="VIE25" s="662"/>
      <c r="VIF25" s="662"/>
      <c r="VIG25" s="662"/>
      <c r="VIH25" s="662"/>
      <c r="VII25" s="662"/>
      <c r="VIJ25" s="662"/>
      <c r="VIK25" s="662"/>
      <c r="VIL25" s="662"/>
      <c r="VIM25" s="662"/>
      <c r="VIN25" s="662"/>
      <c r="VIO25" s="662"/>
      <c r="VIP25" s="662"/>
      <c r="VIQ25" s="662"/>
      <c r="VIR25" s="662"/>
      <c r="VIS25" s="662"/>
      <c r="VIT25" s="662"/>
      <c r="VIU25" s="662"/>
      <c r="VIV25" s="662"/>
      <c r="VIW25" s="662"/>
      <c r="VIX25" s="662"/>
      <c r="VIY25" s="662"/>
      <c r="VIZ25" s="662"/>
      <c r="VJA25" s="662"/>
      <c r="VJB25" s="662"/>
      <c r="VJC25" s="662"/>
      <c r="VJD25" s="662"/>
      <c r="VJE25" s="662"/>
      <c r="VJF25" s="662"/>
      <c r="VJG25" s="662"/>
      <c r="VJH25" s="662"/>
      <c r="VJI25" s="662"/>
      <c r="VJJ25" s="662"/>
      <c r="VJK25" s="662"/>
      <c r="VJL25" s="662"/>
      <c r="VJM25" s="662"/>
      <c r="VJN25" s="662"/>
      <c r="VJO25" s="662"/>
      <c r="VJP25" s="662"/>
      <c r="VJQ25" s="662"/>
      <c r="VJR25" s="662"/>
      <c r="VJS25" s="662"/>
      <c r="VJT25" s="662"/>
      <c r="VJU25" s="662"/>
      <c r="VJV25" s="662"/>
      <c r="VJW25" s="662"/>
      <c r="VJX25" s="662"/>
      <c r="VJY25" s="662"/>
      <c r="VJZ25" s="662"/>
      <c r="VKA25" s="662"/>
      <c r="VKB25" s="662"/>
      <c r="VKC25" s="662"/>
      <c r="VKD25" s="662"/>
      <c r="VKE25" s="662"/>
      <c r="VKF25" s="662"/>
      <c r="VKG25" s="662"/>
      <c r="VKH25" s="662"/>
      <c r="VKI25" s="662"/>
      <c r="VKJ25" s="662"/>
      <c r="VKK25" s="662"/>
      <c r="VKL25" s="662"/>
      <c r="VKM25" s="662"/>
      <c r="VKN25" s="662"/>
      <c r="VKO25" s="662"/>
      <c r="VKP25" s="662"/>
      <c r="VKQ25" s="662"/>
      <c r="VKR25" s="662"/>
      <c r="VKS25" s="662"/>
      <c r="VKT25" s="662"/>
      <c r="VKU25" s="662"/>
      <c r="VKV25" s="662"/>
      <c r="VKW25" s="662"/>
      <c r="VKX25" s="662"/>
      <c r="VKY25" s="662"/>
      <c r="VKZ25" s="662"/>
      <c r="VLA25" s="662"/>
      <c r="VLB25" s="662"/>
      <c r="VLC25" s="662"/>
      <c r="VLD25" s="662"/>
      <c r="VLE25" s="662"/>
      <c r="VLF25" s="662"/>
      <c r="VLG25" s="662"/>
      <c r="VLH25" s="662"/>
      <c r="VLI25" s="662"/>
      <c r="VLJ25" s="662"/>
      <c r="VLK25" s="662"/>
      <c r="VLL25" s="662"/>
      <c r="VLM25" s="662"/>
      <c r="VLN25" s="662"/>
      <c r="VLO25" s="662"/>
      <c r="VLP25" s="662"/>
      <c r="VLQ25" s="662"/>
      <c r="VLR25" s="662"/>
      <c r="VLS25" s="662"/>
      <c r="VLT25" s="662"/>
      <c r="VLU25" s="662"/>
      <c r="VLV25" s="662"/>
      <c r="VLW25" s="662"/>
      <c r="VLX25" s="662"/>
      <c r="VLY25" s="662"/>
      <c r="VLZ25" s="662"/>
      <c r="VMA25" s="662"/>
      <c r="VMB25" s="662"/>
      <c r="VMC25" s="662"/>
      <c r="VMD25" s="662"/>
      <c r="VME25" s="662"/>
      <c r="VMF25" s="662"/>
      <c r="VMG25" s="662"/>
      <c r="VMH25" s="662"/>
      <c r="VMI25" s="662"/>
      <c r="VMJ25" s="662"/>
      <c r="VMK25" s="662"/>
      <c r="VML25" s="662"/>
      <c r="VMM25" s="662"/>
      <c r="VMN25" s="662"/>
      <c r="VMO25" s="662"/>
      <c r="VMP25" s="662"/>
      <c r="VMQ25" s="662"/>
      <c r="VMR25" s="662"/>
      <c r="VMS25" s="662"/>
      <c r="VMT25" s="662"/>
      <c r="VMU25" s="662"/>
      <c r="VMV25" s="662"/>
      <c r="VMW25" s="662"/>
      <c r="VMX25" s="662"/>
      <c r="VMY25" s="662"/>
      <c r="VMZ25" s="662"/>
      <c r="VNA25" s="662"/>
      <c r="VNB25" s="662"/>
      <c r="VNC25" s="662"/>
      <c r="VND25" s="662"/>
      <c r="VNE25" s="662"/>
      <c r="VNF25" s="662"/>
      <c r="VNG25" s="662"/>
      <c r="VNH25" s="662"/>
      <c r="VNI25" s="662"/>
      <c r="VNJ25" s="662"/>
      <c r="VNK25" s="662"/>
      <c r="VNL25" s="662"/>
      <c r="VNM25" s="662"/>
      <c r="VNN25" s="662"/>
      <c r="VNO25" s="662"/>
      <c r="VNP25" s="662"/>
      <c r="VNQ25" s="662"/>
      <c r="VNR25" s="662"/>
      <c r="VNS25" s="662"/>
      <c r="VNT25" s="662"/>
      <c r="VNU25" s="662"/>
      <c r="VNV25" s="662"/>
      <c r="VNW25" s="662"/>
      <c r="VNX25" s="662"/>
      <c r="VNY25" s="662"/>
      <c r="VNZ25" s="662"/>
      <c r="VOA25" s="662"/>
      <c r="VOB25" s="662"/>
      <c r="VOC25" s="662"/>
      <c r="VOD25" s="662"/>
      <c r="VOE25" s="662"/>
      <c r="VOF25" s="662"/>
      <c r="VOG25" s="662"/>
      <c r="VOH25" s="662"/>
      <c r="VOI25" s="662"/>
      <c r="VOJ25" s="662"/>
      <c r="VOK25" s="662"/>
      <c r="VOL25" s="662"/>
      <c r="VOM25" s="662"/>
      <c r="VON25" s="662"/>
      <c r="VOO25" s="662"/>
      <c r="VOP25" s="662"/>
      <c r="VOQ25" s="662"/>
      <c r="VOR25" s="662"/>
      <c r="VOS25" s="662"/>
      <c r="VOT25" s="662"/>
      <c r="VOU25" s="662"/>
      <c r="VOV25" s="662"/>
      <c r="VOW25" s="662"/>
      <c r="VOX25" s="662"/>
      <c r="VOY25" s="662"/>
      <c r="VOZ25" s="662"/>
      <c r="VPA25" s="662"/>
      <c r="VPB25" s="662"/>
      <c r="VPC25" s="662"/>
      <c r="VPD25" s="662"/>
      <c r="VPE25" s="662"/>
      <c r="VPF25" s="662"/>
      <c r="VPG25" s="662"/>
      <c r="VPH25" s="662"/>
      <c r="VPI25" s="662"/>
      <c r="VPJ25" s="662"/>
      <c r="VPK25" s="662"/>
      <c r="VPL25" s="662"/>
      <c r="VPM25" s="662"/>
      <c r="VPN25" s="662"/>
      <c r="VPO25" s="662"/>
      <c r="VPP25" s="662"/>
      <c r="VPQ25" s="662"/>
      <c r="VPR25" s="662"/>
      <c r="VPS25" s="662"/>
      <c r="VPT25" s="662"/>
      <c r="VPU25" s="662"/>
      <c r="VPV25" s="662"/>
      <c r="VPW25" s="662"/>
      <c r="VPX25" s="662"/>
      <c r="VPY25" s="662"/>
      <c r="VPZ25" s="662"/>
      <c r="VQA25" s="662"/>
      <c r="VQB25" s="662"/>
      <c r="VQC25" s="662"/>
      <c r="VQD25" s="662"/>
      <c r="VQE25" s="662"/>
      <c r="VQF25" s="662"/>
      <c r="VQG25" s="662"/>
      <c r="VQH25" s="662"/>
      <c r="VQI25" s="662"/>
      <c r="VQJ25" s="662"/>
      <c r="VQK25" s="662"/>
      <c r="VQL25" s="662"/>
      <c r="VQM25" s="662"/>
      <c r="VQN25" s="662"/>
      <c r="VQO25" s="662"/>
      <c r="VQP25" s="662"/>
      <c r="VQQ25" s="662"/>
      <c r="VQR25" s="662"/>
      <c r="VQS25" s="662"/>
      <c r="VQT25" s="662"/>
      <c r="VQU25" s="662"/>
      <c r="VQV25" s="662"/>
      <c r="VQW25" s="662"/>
      <c r="VQX25" s="662"/>
      <c r="VQY25" s="662"/>
      <c r="VQZ25" s="662"/>
      <c r="VRA25" s="662"/>
      <c r="VRB25" s="662"/>
      <c r="VRC25" s="662"/>
      <c r="VRD25" s="662"/>
      <c r="VRE25" s="662"/>
      <c r="VRF25" s="662"/>
      <c r="VRG25" s="662"/>
      <c r="VRH25" s="662"/>
      <c r="VRI25" s="662"/>
      <c r="VRJ25" s="662"/>
      <c r="VRK25" s="662"/>
      <c r="VRL25" s="662"/>
      <c r="VRM25" s="662"/>
      <c r="VRN25" s="662"/>
      <c r="VRO25" s="662"/>
      <c r="VRP25" s="662"/>
      <c r="VRQ25" s="662"/>
      <c r="VRR25" s="662"/>
      <c r="VRS25" s="662"/>
      <c r="VRT25" s="662"/>
      <c r="VRU25" s="662"/>
      <c r="VRV25" s="662"/>
      <c r="VRW25" s="662"/>
      <c r="VRX25" s="662"/>
      <c r="VRY25" s="662"/>
      <c r="VRZ25" s="662"/>
      <c r="VSA25" s="662"/>
      <c r="VSB25" s="662"/>
      <c r="VSC25" s="662"/>
      <c r="VSD25" s="662"/>
      <c r="VSE25" s="662"/>
      <c r="VSF25" s="662"/>
      <c r="VSG25" s="662"/>
      <c r="VSH25" s="662"/>
      <c r="VSI25" s="662"/>
      <c r="VSJ25" s="662"/>
      <c r="VSK25" s="662"/>
      <c r="VSL25" s="662"/>
      <c r="VSM25" s="662"/>
      <c r="VSN25" s="662"/>
      <c r="VSO25" s="662"/>
      <c r="VSP25" s="662"/>
      <c r="VSQ25" s="662"/>
      <c r="VSR25" s="662"/>
      <c r="VSS25" s="662"/>
      <c r="VST25" s="662"/>
      <c r="VSU25" s="662"/>
      <c r="VSV25" s="662"/>
      <c r="VSW25" s="662"/>
      <c r="VSX25" s="662"/>
      <c r="VSY25" s="662"/>
      <c r="VSZ25" s="662"/>
      <c r="VTA25" s="662"/>
      <c r="VTB25" s="662"/>
      <c r="VTC25" s="662"/>
      <c r="VTD25" s="662"/>
      <c r="VTE25" s="662"/>
      <c r="VTF25" s="662"/>
      <c r="VTG25" s="662"/>
      <c r="VTH25" s="662"/>
      <c r="VTI25" s="662"/>
      <c r="VTJ25" s="662"/>
      <c r="VTK25" s="662"/>
      <c r="VTL25" s="662"/>
      <c r="VTM25" s="662"/>
      <c r="VTN25" s="662"/>
      <c r="VTO25" s="662"/>
      <c r="VTP25" s="662"/>
      <c r="VTQ25" s="662"/>
      <c r="VTR25" s="662"/>
      <c r="VTS25" s="662"/>
      <c r="VTT25" s="662"/>
      <c r="VTU25" s="662"/>
      <c r="VTV25" s="662"/>
      <c r="VTW25" s="662"/>
      <c r="VTX25" s="662"/>
      <c r="VTY25" s="662"/>
      <c r="VTZ25" s="662"/>
      <c r="VUA25" s="662"/>
      <c r="VUB25" s="662"/>
      <c r="VUC25" s="662"/>
      <c r="VUD25" s="662"/>
      <c r="VUE25" s="662"/>
      <c r="VUF25" s="662"/>
      <c r="VUG25" s="662"/>
      <c r="VUH25" s="662"/>
      <c r="VUI25" s="662"/>
      <c r="VUJ25" s="662"/>
      <c r="VUK25" s="662"/>
      <c r="VUL25" s="662"/>
      <c r="VUM25" s="662"/>
      <c r="VUN25" s="662"/>
      <c r="VUO25" s="662"/>
      <c r="VUP25" s="662"/>
      <c r="VUQ25" s="662"/>
      <c r="VUR25" s="662"/>
      <c r="VUS25" s="662"/>
      <c r="VUT25" s="662"/>
      <c r="VUU25" s="662"/>
      <c r="VUV25" s="662"/>
      <c r="VUW25" s="662"/>
      <c r="VUX25" s="662"/>
      <c r="VUY25" s="662"/>
      <c r="VUZ25" s="662"/>
      <c r="VVA25" s="662"/>
      <c r="VVB25" s="662"/>
      <c r="VVC25" s="662"/>
      <c r="VVD25" s="662"/>
      <c r="VVE25" s="662"/>
      <c r="VVF25" s="662"/>
      <c r="VVG25" s="662"/>
      <c r="VVH25" s="662"/>
      <c r="VVI25" s="662"/>
      <c r="VVJ25" s="662"/>
      <c r="VVK25" s="662"/>
      <c r="VVL25" s="662"/>
      <c r="VVM25" s="662"/>
      <c r="VVN25" s="662"/>
      <c r="VVO25" s="662"/>
      <c r="VVP25" s="662"/>
      <c r="VVQ25" s="662"/>
      <c r="VVR25" s="662"/>
      <c r="VVS25" s="662"/>
      <c r="VVT25" s="662"/>
      <c r="VVU25" s="662"/>
      <c r="VVV25" s="662"/>
      <c r="VVW25" s="662"/>
      <c r="VVX25" s="662"/>
      <c r="VVY25" s="662"/>
      <c r="VVZ25" s="662"/>
      <c r="VWA25" s="662"/>
      <c r="VWB25" s="662"/>
      <c r="VWC25" s="662"/>
      <c r="VWD25" s="662"/>
      <c r="VWE25" s="662"/>
      <c r="VWF25" s="662"/>
      <c r="VWG25" s="662"/>
      <c r="VWH25" s="662"/>
      <c r="VWI25" s="662"/>
      <c r="VWJ25" s="662"/>
      <c r="VWK25" s="662"/>
      <c r="VWL25" s="662"/>
      <c r="VWM25" s="662"/>
      <c r="VWN25" s="662"/>
      <c r="VWO25" s="662"/>
      <c r="VWP25" s="662"/>
      <c r="VWQ25" s="662"/>
      <c r="VWR25" s="662"/>
      <c r="VWS25" s="662"/>
      <c r="VWT25" s="662"/>
      <c r="VWU25" s="662"/>
      <c r="VWV25" s="662"/>
      <c r="VWW25" s="662"/>
      <c r="VWX25" s="662"/>
      <c r="VWY25" s="662"/>
      <c r="VWZ25" s="662"/>
      <c r="VXA25" s="662"/>
      <c r="VXB25" s="662"/>
      <c r="VXC25" s="662"/>
      <c r="VXD25" s="662"/>
      <c r="VXE25" s="662"/>
      <c r="VXF25" s="662"/>
      <c r="VXG25" s="662"/>
      <c r="VXH25" s="662"/>
      <c r="VXI25" s="662"/>
      <c r="VXJ25" s="662"/>
      <c r="VXK25" s="662"/>
      <c r="VXL25" s="662"/>
      <c r="VXM25" s="662"/>
      <c r="VXN25" s="662"/>
      <c r="VXO25" s="662"/>
      <c r="VXP25" s="662"/>
      <c r="VXQ25" s="662"/>
      <c r="VXR25" s="662"/>
      <c r="VXS25" s="662"/>
      <c r="VXT25" s="662"/>
      <c r="VXU25" s="662"/>
      <c r="VXV25" s="662"/>
      <c r="VXW25" s="662"/>
      <c r="VXX25" s="662"/>
      <c r="VXY25" s="662"/>
      <c r="VXZ25" s="662"/>
      <c r="VYA25" s="662"/>
      <c r="VYB25" s="662"/>
      <c r="VYC25" s="662"/>
      <c r="VYD25" s="662"/>
      <c r="VYE25" s="662"/>
      <c r="VYF25" s="662"/>
      <c r="VYG25" s="662"/>
      <c r="VYH25" s="662"/>
      <c r="VYI25" s="662"/>
      <c r="VYJ25" s="662"/>
      <c r="VYK25" s="662"/>
      <c r="VYL25" s="662"/>
      <c r="VYM25" s="662"/>
      <c r="VYN25" s="662"/>
      <c r="VYO25" s="662"/>
      <c r="VYP25" s="662"/>
      <c r="VYQ25" s="662"/>
      <c r="VYR25" s="662"/>
      <c r="VYS25" s="662"/>
      <c r="VYT25" s="662"/>
      <c r="VYU25" s="662"/>
      <c r="VYV25" s="662"/>
      <c r="VYW25" s="662"/>
      <c r="VYX25" s="662"/>
      <c r="VYY25" s="662"/>
      <c r="VYZ25" s="662"/>
      <c r="VZA25" s="662"/>
      <c r="VZB25" s="662"/>
      <c r="VZC25" s="662"/>
      <c r="VZD25" s="662"/>
      <c r="VZE25" s="662"/>
      <c r="VZF25" s="662"/>
      <c r="VZG25" s="662"/>
      <c r="VZH25" s="662"/>
      <c r="VZI25" s="662"/>
      <c r="VZJ25" s="662"/>
      <c r="VZK25" s="662"/>
      <c r="VZL25" s="662"/>
      <c r="VZM25" s="662"/>
      <c r="VZN25" s="662"/>
      <c r="VZO25" s="662"/>
      <c r="VZP25" s="662"/>
      <c r="VZQ25" s="662"/>
      <c r="VZR25" s="662"/>
      <c r="VZS25" s="662"/>
      <c r="VZT25" s="662"/>
      <c r="VZU25" s="662"/>
      <c r="VZV25" s="662"/>
      <c r="VZW25" s="662"/>
      <c r="VZX25" s="662"/>
      <c r="VZY25" s="662"/>
      <c r="VZZ25" s="662"/>
      <c r="WAA25" s="662"/>
      <c r="WAB25" s="662"/>
      <c r="WAC25" s="662"/>
      <c r="WAD25" s="662"/>
      <c r="WAE25" s="662"/>
      <c r="WAF25" s="662"/>
      <c r="WAG25" s="662"/>
      <c r="WAH25" s="662"/>
      <c r="WAI25" s="662"/>
      <c r="WAJ25" s="662"/>
      <c r="WAK25" s="662"/>
      <c r="WAL25" s="662"/>
      <c r="WAM25" s="662"/>
      <c r="WAN25" s="662"/>
      <c r="WAO25" s="662"/>
      <c r="WAP25" s="662"/>
      <c r="WAQ25" s="662"/>
      <c r="WAR25" s="662"/>
      <c r="WAS25" s="662"/>
      <c r="WAT25" s="662"/>
      <c r="WAU25" s="662"/>
      <c r="WAV25" s="662"/>
      <c r="WAW25" s="662"/>
      <c r="WAX25" s="662"/>
      <c r="WAY25" s="662"/>
      <c r="WAZ25" s="662"/>
      <c r="WBA25" s="662"/>
      <c r="WBB25" s="662"/>
      <c r="WBC25" s="662"/>
      <c r="WBD25" s="662"/>
      <c r="WBE25" s="662"/>
      <c r="WBF25" s="662"/>
      <c r="WBG25" s="662"/>
      <c r="WBH25" s="662"/>
      <c r="WBI25" s="662"/>
      <c r="WBJ25" s="662"/>
      <c r="WBK25" s="662"/>
      <c r="WBL25" s="662"/>
      <c r="WBM25" s="662"/>
      <c r="WBN25" s="662"/>
      <c r="WBO25" s="662"/>
      <c r="WBP25" s="662"/>
      <c r="WBQ25" s="662"/>
      <c r="WBR25" s="662"/>
      <c r="WBS25" s="662"/>
      <c r="WBT25" s="662"/>
      <c r="WBU25" s="662"/>
      <c r="WBV25" s="662"/>
      <c r="WBW25" s="662"/>
      <c r="WBX25" s="662"/>
      <c r="WBY25" s="662"/>
      <c r="WBZ25" s="662"/>
      <c r="WCA25" s="662"/>
      <c r="WCB25" s="662"/>
      <c r="WCC25" s="662"/>
      <c r="WCD25" s="662"/>
      <c r="WCE25" s="662"/>
      <c r="WCF25" s="662"/>
      <c r="WCG25" s="662"/>
      <c r="WCH25" s="662"/>
      <c r="WCI25" s="662"/>
      <c r="WCJ25" s="662"/>
      <c r="WCK25" s="662"/>
      <c r="WCL25" s="662"/>
      <c r="WCM25" s="662"/>
      <c r="WCN25" s="662"/>
      <c r="WCO25" s="662"/>
      <c r="WCP25" s="662"/>
      <c r="WCQ25" s="662"/>
      <c r="WCR25" s="662"/>
      <c r="WCS25" s="662"/>
      <c r="WCT25" s="662"/>
      <c r="WCU25" s="662"/>
      <c r="WCV25" s="662"/>
      <c r="WCW25" s="662"/>
      <c r="WCX25" s="662"/>
      <c r="WCY25" s="662"/>
      <c r="WCZ25" s="662"/>
      <c r="WDA25" s="662"/>
      <c r="WDB25" s="662"/>
      <c r="WDC25" s="662"/>
      <c r="WDD25" s="662"/>
      <c r="WDE25" s="662"/>
      <c r="WDF25" s="662"/>
      <c r="WDG25" s="662"/>
      <c r="WDH25" s="662"/>
      <c r="WDI25" s="662"/>
      <c r="WDJ25" s="662"/>
      <c r="WDK25" s="662"/>
      <c r="WDL25" s="662"/>
      <c r="WDM25" s="662"/>
      <c r="WDN25" s="662"/>
      <c r="WDO25" s="662"/>
      <c r="WDP25" s="662"/>
      <c r="WDQ25" s="662"/>
      <c r="WDR25" s="662"/>
      <c r="WDS25" s="662"/>
      <c r="WDT25" s="662"/>
      <c r="WDU25" s="662"/>
      <c r="WDV25" s="662"/>
      <c r="WDW25" s="662"/>
      <c r="WDX25" s="662"/>
      <c r="WDY25" s="662"/>
      <c r="WDZ25" s="662"/>
      <c r="WEA25" s="662"/>
      <c r="WEB25" s="662"/>
      <c r="WEC25" s="662"/>
      <c r="WED25" s="662"/>
      <c r="WEE25" s="662"/>
      <c r="WEF25" s="662"/>
      <c r="WEG25" s="662"/>
      <c r="WEH25" s="662"/>
      <c r="WEI25" s="662"/>
      <c r="WEJ25" s="662"/>
      <c r="WEK25" s="662"/>
      <c r="WEL25" s="662"/>
      <c r="WEM25" s="662"/>
      <c r="WEN25" s="662"/>
      <c r="WEO25" s="662"/>
      <c r="WEP25" s="662"/>
      <c r="WEQ25" s="662"/>
      <c r="WER25" s="662"/>
      <c r="WES25" s="662"/>
      <c r="WET25" s="662"/>
      <c r="WEU25" s="662"/>
      <c r="WEV25" s="662"/>
      <c r="WEW25" s="662"/>
      <c r="WEX25" s="662"/>
      <c r="WEY25" s="662"/>
      <c r="WEZ25" s="662"/>
      <c r="WFA25" s="662"/>
      <c r="WFB25" s="662"/>
      <c r="WFC25" s="662"/>
      <c r="WFD25" s="662"/>
      <c r="WFE25" s="662"/>
      <c r="WFF25" s="662"/>
      <c r="WFG25" s="662"/>
      <c r="WFH25" s="662"/>
      <c r="WFI25" s="662"/>
      <c r="WFJ25" s="662"/>
      <c r="WFK25" s="662"/>
      <c r="WFL25" s="662"/>
      <c r="WFM25" s="662"/>
      <c r="WFN25" s="662"/>
      <c r="WFO25" s="662"/>
      <c r="WFP25" s="662"/>
      <c r="WFQ25" s="662"/>
      <c r="WFR25" s="662"/>
      <c r="WFS25" s="662"/>
      <c r="WFT25" s="662"/>
      <c r="WFU25" s="662"/>
      <c r="WFV25" s="662"/>
      <c r="WFW25" s="662"/>
      <c r="WFX25" s="662"/>
      <c r="WFY25" s="662"/>
      <c r="WFZ25" s="662"/>
      <c r="WGA25" s="662"/>
      <c r="WGB25" s="662"/>
      <c r="WGC25" s="662"/>
      <c r="WGD25" s="662"/>
      <c r="WGE25" s="662"/>
      <c r="WGF25" s="662"/>
      <c r="WGG25" s="662"/>
      <c r="WGH25" s="662"/>
      <c r="WGI25" s="662"/>
      <c r="WGJ25" s="662"/>
      <c r="WGK25" s="662"/>
      <c r="WGL25" s="662"/>
      <c r="WGM25" s="662"/>
      <c r="WGN25" s="662"/>
      <c r="WGO25" s="662"/>
      <c r="WGP25" s="662"/>
      <c r="WGQ25" s="662"/>
      <c r="WGR25" s="662"/>
      <c r="WGS25" s="662"/>
      <c r="WGT25" s="662"/>
      <c r="WGU25" s="662"/>
      <c r="WGV25" s="662"/>
      <c r="WGW25" s="662"/>
      <c r="WGX25" s="662"/>
      <c r="WGY25" s="662"/>
      <c r="WGZ25" s="662"/>
      <c r="WHA25" s="662"/>
      <c r="WHB25" s="662"/>
      <c r="WHC25" s="662"/>
      <c r="WHD25" s="662"/>
      <c r="WHE25" s="662"/>
      <c r="WHF25" s="662"/>
      <c r="WHG25" s="662"/>
      <c r="WHH25" s="662"/>
      <c r="WHI25" s="662"/>
      <c r="WHJ25" s="662"/>
      <c r="WHK25" s="662"/>
      <c r="WHL25" s="662"/>
      <c r="WHM25" s="662"/>
      <c r="WHN25" s="662"/>
      <c r="WHO25" s="662"/>
      <c r="WHP25" s="662"/>
      <c r="WHQ25" s="662"/>
      <c r="WHR25" s="662"/>
      <c r="WHS25" s="662"/>
      <c r="WHT25" s="662"/>
      <c r="WHU25" s="662"/>
      <c r="WHV25" s="662"/>
      <c r="WHW25" s="662"/>
      <c r="WHX25" s="662"/>
      <c r="WHY25" s="662"/>
      <c r="WHZ25" s="662"/>
      <c r="WIA25" s="662"/>
      <c r="WIB25" s="662"/>
      <c r="WIC25" s="662"/>
      <c r="WID25" s="662"/>
      <c r="WIE25" s="662"/>
      <c r="WIF25" s="662"/>
      <c r="WIG25" s="662"/>
      <c r="WIH25" s="662"/>
      <c r="WII25" s="662"/>
      <c r="WIJ25" s="662"/>
      <c r="WIK25" s="662"/>
      <c r="WIL25" s="662"/>
      <c r="WIM25" s="662"/>
      <c r="WIN25" s="662"/>
      <c r="WIO25" s="662"/>
      <c r="WIP25" s="662"/>
      <c r="WIQ25" s="662"/>
      <c r="WIR25" s="662"/>
      <c r="WIS25" s="662"/>
      <c r="WIT25" s="662"/>
      <c r="WIU25" s="662"/>
      <c r="WIV25" s="662"/>
      <c r="WIW25" s="662"/>
      <c r="WIX25" s="662"/>
      <c r="WIY25" s="662"/>
      <c r="WIZ25" s="662"/>
      <c r="WJA25" s="662"/>
      <c r="WJB25" s="662"/>
      <c r="WJC25" s="662"/>
      <c r="WJD25" s="662"/>
      <c r="WJE25" s="662"/>
      <c r="WJF25" s="662"/>
      <c r="WJG25" s="662"/>
      <c r="WJH25" s="662"/>
      <c r="WJI25" s="662"/>
      <c r="WJJ25" s="662"/>
      <c r="WJK25" s="662"/>
      <c r="WJL25" s="662"/>
      <c r="WJM25" s="662"/>
      <c r="WJN25" s="662"/>
      <c r="WJO25" s="662"/>
      <c r="WJP25" s="662"/>
      <c r="WJQ25" s="662"/>
      <c r="WJR25" s="662"/>
      <c r="WJS25" s="662"/>
      <c r="WJT25" s="662"/>
      <c r="WJU25" s="662"/>
      <c r="WJV25" s="662"/>
      <c r="WJW25" s="662"/>
      <c r="WJX25" s="662"/>
      <c r="WJY25" s="662"/>
      <c r="WJZ25" s="662"/>
      <c r="WKA25" s="662"/>
      <c r="WKB25" s="662"/>
      <c r="WKC25" s="662"/>
      <c r="WKD25" s="662"/>
      <c r="WKE25" s="662"/>
      <c r="WKF25" s="662"/>
      <c r="WKG25" s="662"/>
      <c r="WKH25" s="662"/>
      <c r="WKI25" s="662"/>
      <c r="WKJ25" s="662"/>
      <c r="WKK25" s="662"/>
      <c r="WKL25" s="662"/>
      <c r="WKM25" s="662"/>
      <c r="WKN25" s="662"/>
      <c r="WKO25" s="662"/>
      <c r="WKP25" s="662"/>
      <c r="WKQ25" s="662"/>
      <c r="WKR25" s="662"/>
      <c r="WKS25" s="662"/>
      <c r="WKT25" s="662"/>
      <c r="WKU25" s="662"/>
      <c r="WKV25" s="662"/>
      <c r="WKW25" s="662"/>
      <c r="WKX25" s="662"/>
      <c r="WKY25" s="662"/>
      <c r="WKZ25" s="662"/>
      <c r="WLA25" s="662"/>
      <c r="WLB25" s="662"/>
      <c r="WLC25" s="662"/>
      <c r="WLD25" s="662"/>
      <c r="WLE25" s="662"/>
      <c r="WLF25" s="662"/>
      <c r="WLG25" s="662"/>
      <c r="WLH25" s="662"/>
      <c r="WLI25" s="662"/>
      <c r="WLJ25" s="662"/>
      <c r="WLK25" s="662"/>
      <c r="WLL25" s="662"/>
      <c r="WLM25" s="662"/>
      <c r="WLN25" s="662"/>
      <c r="WLO25" s="662"/>
      <c r="WLP25" s="662"/>
      <c r="WLQ25" s="662"/>
      <c r="WLR25" s="662"/>
      <c r="WLS25" s="662"/>
      <c r="WLT25" s="662"/>
      <c r="WLU25" s="662"/>
      <c r="WLV25" s="662"/>
      <c r="WLW25" s="662"/>
      <c r="WLX25" s="662"/>
      <c r="WLY25" s="662"/>
      <c r="WLZ25" s="662"/>
      <c r="WMA25" s="662"/>
      <c r="WMB25" s="662"/>
      <c r="WMC25" s="662"/>
      <c r="WMD25" s="662"/>
      <c r="WME25" s="662"/>
      <c r="WMF25" s="662"/>
      <c r="WMG25" s="662"/>
      <c r="WMH25" s="662"/>
      <c r="WMI25" s="662"/>
      <c r="WMJ25" s="662"/>
      <c r="WMK25" s="662"/>
      <c r="WML25" s="662"/>
      <c r="WMM25" s="662"/>
      <c r="WMN25" s="662"/>
      <c r="WMO25" s="662"/>
      <c r="WMP25" s="662"/>
      <c r="WMQ25" s="662"/>
      <c r="WMR25" s="662"/>
      <c r="WMS25" s="662"/>
      <c r="WMT25" s="662"/>
      <c r="WMU25" s="662"/>
      <c r="WMV25" s="662"/>
      <c r="WMW25" s="662"/>
      <c r="WMX25" s="662"/>
      <c r="WMY25" s="662"/>
      <c r="WMZ25" s="662"/>
      <c r="WNA25" s="662"/>
      <c r="WNB25" s="662"/>
      <c r="WNC25" s="662"/>
      <c r="WND25" s="662"/>
      <c r="WNE25" s="662"/>
      <c r="WNF25" s="662"/>
      <c r="WNG25" s="662"/>
      <c r="WNH25" s="662"/>
      <c r="WNI25" s="662"/>
      <c r="WNJ25" s="662"/>
      <c r="WNK25" s="662"/>
      <c r="WNL25" s="662"/>
      <c r="WNM25" s="662"/>
      <c r="WNN25" s="662"/>
      <c r="WNO25" s="662"/>
      <c r="WNP25" s="662"/>
      <c r="WNQ25" s="662"/>
      <c r="WNR25" s="662"/>
      <c r="WNS25" s="662"/>
      <c r="WNT25" s="662"/>
      <c r="WNU25" s="662"/>
      <c r="WNV25" s="662"/>
      <c r="WNW25" s="662"/>
      <c r="WNX25" s="662"/>
      <c r="WNY25" s="662"/>
      <c r="WNZ25" s="662"/>
      <c r="WOA25" s="662"/>
      <c r="WOB25" s="662"/>
      <c r="WOC25" s="662"/>
      <c r="WOD25" s="662"/>
      <c r="WOE25" s="662"/>
      <c r="WOF25" s="662"/>
      <c r="WOG25" s="662"/>
      <c r="WOH25" s="662"/>
      <c r="WOI25" s="662"/>
      <c r="WOJ25" s="662"/>
      <c r="WOK25" s="662"/>
      <c r="WOL25" s="662"/>
      <c r="WOM25" s="662"/>
      <c r="WON25" s="662"/>
      <c r="WOO25" s="662"/>
      <c r="WOP25" s="662"/>
      <c r="WOQ25" s="662"/>
      <c r="WOR25" s="662"/>
      <c r="WOS25" s="662"/>
      <c r="WOT25" s="662"/>
      <c r="WOU25" s="662"/>
      <c r="WOV25" s="662"/>
      <c r="WOW25" s="662"/>
      <c r="WOX25" s="662"/>
      <c r="WOY25" s="662"/>
      <c r="WOZ25" s="662"/>
      <c r="WPA25" s="662"/>
      <c r="WPB25" s="662"/>
      <c r="WPC25" s="662"/>
      <c r="WPD25" s="662"/>
      <c r="WPE25" s="662"/>
      <c r="WPF25" s="662"/>
      <c r="WPG25" s="662"/>
      <c r="WPH25" s="662"/>
      <c r="WPI25" s="662"/>
      <c r="WPJ25" s="662"/>
      <c r="WPK25" s="662"/>
      <c r="WPL25" s="662"/>
      <c r="WPM25" s="662"/>
      <c r="WPN25" s="662"/>
      <c r="WPO25" s="662"/>
      <c r="WPP25" s="662"/>
      <c r="WPQ25" s="662"/>
      <c r="WPR25" s="662"/>
      <c r="WPS25" s="662"/>
      <c r="WPT25" s="662"/>
      <c r="WPU25" s="662"/>
      <c r="WPV25" s="662"/>
      <c r="WPW25" s="662"/>
      <c r="WPX25" s="662"/>
      <c r="WPY25" s="662"/>
      <c r="WPZ25" s="662"/>
      <c r="WQA25" s="662"/>
      <c r="WQB25" s="662"/>
      <c r="WQC25" s="662"/>
      <c r="WQD25" s="662"/>
      <c r="WQE25" s="662"/>
      <c r="WQF25" s="662"/>
      <c r="WQG25" s="662"/>
      <c r="WQH25" s="662"/>
      <c r="WQI25" s="662"/>
      <c r="WQJ25" s="662"/>
      <c r="WQK25" s="662"/>
      <c r="WQL25" s="662"/>
      <c r="WQM25" s="662"/>
      <c r="WQN25" s="662"/>
      <c r="WQO25" s="662"/>
      <c r="WQP25" s="662"/>
      <c r="WQQ25" s="662"/>
      <c r="WQR25" s="662"/>
      <c r="WQS25" s="662"/>
      <c r="WQT25" s="662"/>
      <c r="WQU25" s="662"/>
      <c r="WQV25" s="662"/>
      <c r="WQW25" s="662"/>
      <c r="WQX25" s="662"/>
      <c r="WQY25" s="662"/>
      <c r="WQZ25" s="662"/>
      <c r="WRA25" s="662"/>
      <c r="WRB25" s="662"/>
      <c r="WRC25" s="662"/>
      <c r="WRD25" s="662"/>
      <c r="WRE25" s="662"/>
      <c r="WRF25" s="662"/>
      <c r="WRG25" s="662"/>
      <c r="WRH25" s="662"/>
      <c r="WRI25" s="662"/>
      <c r="WRJ25" s="662"/>
      <c r="WRK25" s="662"/>
      <c r="WRL25" s="662"/>
      <c r="WRM25" s="662"/>
      <c r="WRN25" s="662"/>
      <c r="WRO25" s="662"/>
      <c r="WRP25" s="662"/>
      <c r="WRQ25" s="662"/>
      <c r="WRR25" s="662"/>
      <c r="WRS25" s="662"/>
      <c r="WRT25" s="662"/>
      <c r="WRU25" s="662"/>
      <c r="WRV25" s="662"/>
      <c r="WRW25" s="662"/>
      <c r="WRX25" s="662"/>
      <c r="WRY25" s="662"/>
      <c r="WRZ25" s="662"/>
      <c r="WSA25" s="662"/>
      <c r="WSB25" s="662"/>
      <c r="WSC25" s="662"/>
      <c r="WSD25" s="662"/>
      <c r="WSE25" s="662"/>
      <c r="WSF25" s="662"/>
      <c r="WSG25" s="662"/>
      <c r="WSH25" s="662"/>
      <c r="WSI25" s="662"/>
      <c r="WSJ25" s="662"/>
      <c r="WSK25" s="662"/>
      <c r="WSL25" s="662"/>
      <c r="WSM25" s="662"/>
      <c r="WSN25" s="662"/>
      <c r="WSO25" s="662"/>
      <c r="WSP25" s="662"/>
      <c r="WSQ25" s="662"/>
      <c r="WSR25" s="662"/>
      <c r="WSS25" s="662"/>
      <c r="WST25" s="662"/>
      <c r="WSU25" s="662"/>
      <c r="WSV25" s="662"/>
      <c r="WSW25" s="662"/>
      <c r="WSX25" s="662"/>
      <c r="WSY25" s="662"/>
      <c r="WSZ25" s="662"/>
      <c r="WTA25" s="662"/>
      <c r="WTB25" s="662"/>
      <c r="WTC25" s="662"/>
      <c r="WTD25" s="662"/>
      <c r="WTE25" s="662"/>
      <c r="WTF25" s="662"/>
      <c r="WTG25" s="662"/>
      <c r="WTH25" s="662"/>
      <c r="WTI25" s="662"/>
      <c r="WTJ25" s="662"/>
      <c r="WTK25" s="662"/>
      <c r="WTL25" s="662"/>
      <c r="WTM25" s="662"/>
      <c r="WTN25" s="662"/>
      <c r="WTO25" s="662"/>
      <c r="WTP25" s="662"/>
      <c r="WTQ25" s="662"/>
      <c r="WTR25" s="662"/>
      <c r="WTS25" s="662"/>
      <c r="WTT25" s="662"/>
      <c r="WTU25" s="662"/>
      <c r="WTV25" s="662"/>
      <c r="WTW25" s="662"/>
      <c r="WTX25" s="662"/>
      <c r="WTY25" s="662"/>
      <c r="WTZ25" s="662"/>
      <c r="WUA25" s="662"/>
      <c r="WUB25" s="662"/>
      <c r="WUC25" s="662"/>
      <c r="WUD25" s="662"/>
      <c r="WUE25" s="662"/>
      <c r="WUF25" s="662"/>
      <c r="WUG25" s="662"/>
      <c r="WUH25" s="662"/>
      <c r="WUI25" s="662"/>
      <c r="WUJ25" s="662"/>
      <c r="WUK25" s="662"/>
      <c r="WUL25" s="662"/>
      <c r="WUM25" s="662"/>
      <c r="WUN25" s="662"/>
      <c r="WUO25" s="662"/>
      <c r="WUP25" s="662"/>
      <c r="WUQ25" s="662"/>
      <c r="WUR25" s="662"/>
      <c r="WUS25" s="662"/>
      <c r="WUT25" s="662"/>
      <c r="WUU25" s="662"/>
      <c r="WUV25" s="662"/>
      <c r="WUW25" s="662"/>
      <c r="WUX25" s="662"/>
      <c r="WUY25" s="662"/>
      <c r="WUZ25" s="662"/>
      <c r="WVA25" s="662"/>
      <c r="WVB25" s="662"/>
      <c r="WVC25" s="662"/>
      <c r="WVD25" s="662"/>
      <c r="WVE25" s="662"/>
      <c r="WVF25" s="662"/>
      <c r="WVG25" s="662"/>
      <c r="WVH25" s="662"/>
      <c r="WVI25" s="662"/>
      <c r="WVJ25" s="662"/>
      <c r="WVK25" s="662"/>
      <c r="WVL25" s="662"/>
      <c r="WVM25" s="662"/>
      <c r="WVN25" s="662"/>
      <c r="WVO25" s="662"/>
      <c r="WVP25" s="662"/>
      <c r="WVQ25" s="662"/>
      <c r="WVR25" s="662"/>
      <c r="WVS25" s="662"/>
      <c r="WVT25" s="662"/>
      <c r="WVU25" s="662"/>
      <c r="WVV25" s="662"/>
      <c r="WVW25" s="662"/>
      <c r="WVX25" s="662"/>
      <c r="WVY25" s="662"/>
      <c r="WVZ25" s="662"/>
      <c r="WWA25" s="662"/>
      <c r="WWB25" s="662"/>
      <c r="WWC25" s="662"/>
      <c r="WWD25" s="662"/>
      <c r="WWE25" s="662"/>
      <c r="WWF25" s="662"/>
      <c r="WWG25" s="662"/>
      <c r="WWH25" s="662"/>
      <c r="WWI25" s="662"/>
      <c r="WWJ25" s="662"/>
      <c r="WWK25" s="662"/>
      <c r="WWL25" s="662"/>
      <c r="WWM25" s="662"/>
      <c r="WWN25" s="662"/>
      <c r="WWO25" s="662"/>
      <c r="WWP25" s="662"/>
      <c r="WWQ25" s="662"/>
      <c r="WWR25" s="662"/>
      <c r="WWS25" s="662"/>
      <c r="WWT25" s="662"/>
      <c r="WWU25" s="662"/>
      <c r="WWV25" s="662"/>
      <c r="WWW25" s="662"/>
      <c r="WWX25" s="662"/>
      <c r="WWY25" s="662"/>
      <c r="WWZ25" s="662"/>
      <c r="WXA25" s="662"/>
      <c r="WXB25" s="662"/>
      <c r="WXC25" s="662"/>
      <c r="WXD25" s="662"/>
      <c r="WXE25" s="662"/>
      <c r="WXF25" s="662"/>
      <c r="WXG25" s="662"/>
      <c r="WXH25" s="662"/>
      <c r="WXI25" s="662"/>
      <c r="WXJ25" s="662"/>
      <c r="WXK25" s="662"/>
      <c r="WXL25" s="662"/>
      <c r="WXM25" s="662"/>
      <c r="WXN25" s="662"/>
      <c r="WXO25" s="662"/>
      <c r="WXP25" s="662"/>
      <c r="WXQ25" s="662"/>
      <c r="WXR25" s="662"/>
      <c r="WXS25" s="662"/>
      <c r="WXT25" s="662"/>
      <c r="WXU25" s="662"/>
      <c r="WXV25" s="662"/>
      <c r="WXW25" s="662"/>
      <c r="WXX25" s="662"/>
      <c r="WXY25" s="662"/>
      <c r="WXZ25" s="662"/>
      <c r="WYA25" s="662"/>
      <c r="WYB25" s="662"/>
      <c r="WYC25" s="662"/>
      <c r="WYD25" s="662"/>
      <c r="WYE25" s="662"/>
      <c r="WYF25" s="662"/>
      <c r="WYG25" s="662"/>
      <c r="WYH25" s="662"/>
      <c r="WYI25" s="662"/>
      <c r="WYJ25" s="662"/>
      <c r="WYK25" s="662"/>
      <c r="WYL25" s="662"/>
      <c r="WYM25" s="662"/>
      <c r="WYN25" s="662"/>
      <c r="WYO25" s="662"/>
      <c r="WYP25" s="662"/>
      <c r="WYQ25" s="662"/>
      <c r="WYR25" s="662"/>
      <c r="WYS25" s="662"/>
      <c r="WYT25" s="662"/>
      <c r="WYU25" s="662"/>
      <c r="WYV25" s="662"/>
      <c r="WYW25" s="662"/>
      <c r="WYX25" s="662"/>
      <c r="WYY25" s="662"/>
      <c r="WYZ25" s="662"/>
      <c r="WZA25" s="662"/>
      <c r="WZB25" s="662"/>
      <c r="WZC25" s="662"/>
      <c r="WZD25" s="662"/>
      <c r="WZE25" s="662"/>
      <c r="WZF25" s="662"/>
      <c r="WZG25" s="662"/>
      <c r="WZH25" s="662"/>
      <c r="WZI25" s="662"/>
      <c r="WZJ25" s="662"/>
      <c r="WZK25" s="662"/>
      <c r="WZL25" s="662"/>
      <c r="WZM25" s="662"/>
      <c r="WZN25" s="662"/>
      <c r="WZO25" s="662"/>
      <c r="WZP25" s="662"/>
      <c r="WZQ25" s="662"/>
      <c r="WZR25" s="662"/>
      <c r="WZS25" s="662"/>
      <c r="WZT25" s="662"/>
      <c r="WZU25" s="662"/>
      <c r="WZV25" s="662"/>
      <c r="WZW25" s="662"/>
      <c r="WZX25" s="662"/>
      <c r="WZY25" s="662"/>
      <c r="WZZ25" s="662"/>
      <c r="XAA25" s="662"/>
      <c r="XAB25" s="662"/>
      <c r="XAC25" s="662"/>
      <c r="XAD25" s="662"/>
      <c r="XAE25" s="662"/>
      <c r="XAF25" s="662"/>
      <c r="XAG25" s="662"/>
      <c r="XAH25" s="662"/>
      <c r="XAI25" s="662"/>
      <c r="XAJ25" s="662"/>
      <c r="XAK25" s="662"/>
      <c r="XAL25" s="662"/>
      <c r="XAM25" s="662"/>
      <c r="XAN25" s="662"/>
      <c r="XAO25" s="662"/>
      <c r="XAP25" s="662"/>
      <c r="XAQ25" s="662"/>
      <c r="XAR25" s="662"/>
      <c r="XAS25" s="662"/>
      <c r="XAT25" s="662"/>
      <c r="XAU25" s="662"/>
      <c r="XAV25" s="662"/>
      <c r="XAW25" s="662"/>
      <c r="XAX25" s="662"/>
      <c r="XAY25" s="662"/>
      <c r="XAZ25" s="662"/>
      <c r="XBA25" s="662"/>
      <c r="XBB25" s="662"/>
      <c r="XBC25" s="662"/>
      <c r="XBD25" s="662"/>
      <c r="XBE25" s="662"/>
      <c r="XBF25" s="662"/>
      <c r="XBG25" s="662"/>
      <c r="XBH25" s="662"/>
      <c r="XBI25" s="662"/>
      <c r="XBJ25" s="662"/>
      <c r="XBK25" s="662"/>
      <c r="XBL25" s="662"/>
      <c r="XBM25" s="662"/>
      <c r="XBN25" s="662"/>
      <c r="XBO25" s="662"/>
      <c r="XBP25" s="662"/>
      <c r="XBQ25" s="662"/>
      <c r="XBR25" s="662"/>
      <c r="XBS25" s="662"/>
      <c r="XBT25" s="662"/>
      <c r="XBU25" s="662"/>
      <c r="XBV25" s="662"/>
      <c r="XBW25" s="662"/>
      <c r="XBX25" s="662"/>
      <c r="XBY25" s="662"/>
      <c r="XBZ25" s="662"/>
      <c r="XCA25" s="662"/>
      <c r="XCB25" s="662"/>
      <c r="XCC25" s="662"/>
      <c r="XCD25" s="662"/>
      <c r="XCE25" s="662"/>
      <c r="XCF25" s="662"/>
      <c r="XCG25" s="662"/>
      <c r="XCH25" s="662"/>
      <c r="XCI25" s="662"/>
      <c r="XCJ25" s="662"/>
      <c r="XCK25" s="662"/>
      <c r="XCL25" s="662"/>
      <c r="XCM25" s="662"/>
      <c r="XCN25" s="662"/>
      <c r="XCO25" s="662"/>
      <c r="XCP25" s="662"/>
      <c r="XCQ25" s="662"/>
      <c r="XCR25" s="662"/>
      <c r="XCS25" s="662"/>
      <c r="XCT25" s="662"/>
      <c r="XCU25" s="662"/>
      <c r="XCV25" s="662"/>
      <c r="XCW25" s="662"/>
      <c r="XCX25" s="662"/>
      <c r="XCY25" s="662"/>
      <c r="XCZ25" s="662"/>
      <c r="XDA25" s="662"/>
      <c r="XDB25" s="662"/>
      <c r="XDC25" s="662"/>
      <c r="XDD25" s="662"/>
      <c r="XDE25" s="662"/>
      <c r="XDF25" s="662"/>
      <c r="XDG25" s="662"/>
      <c r="XDH25" s="662"/>
      <c r="XDI25" s="662"/>
      <c r="XDJ25" s="662"/>
      <c r="XDK25" s="662"/>
      <c r="XDL25" s="662"/>
      <c r="XDM25" s="662"/>
      <c r="XDN25" s="662"/>
      <c r="XDO25" s="662"/>
      <c r="XDP25" s="662"/>
      <c r="XDQ25" s="662"/>
      <c r="XDR25" s="662"/>
      <c r="XDS25" s="662"/>
      <c r="XDT25" s="662"/>
      <c r="XDU25" s="662"/>
      <c r="XDV25" s="662"/>
      <c r="XDW25" s="662"/>
      <c r="XDX25" s="662"/>
      <c r="XDY25" s="662"/>
      <c r="XDZ25" s="662"/>
      <c r="XEA25" s="662"/>
      <c r="XEB25" s="662"/>
      <c r="XEC25" s="662"/>
      <c r="XED25" s="662"/>
      <c r="XEE25" s="662"/>
      <c r="XEF25" s="662"/>
      <c r="XEG25" s="662"/>
      <c r="XEH25" s="662"/>
      <c r="XEI25" s="662"/>
      <c r="XEJ25" s="662"/>
      <c r="XEK25" s="662"/>
      <c r="XEL25" s="662"/>
      <c r="XEM25" s="662"/>
      <c r="XEN25" s="662"/>
      <c r="XEO25" s="662"/>
      <c r="XEP25" s="662"/>
      <c r="XEQ25" s="662"/>
      <c r="XER25" s="662"/>
      <c r="XES25" s="662"/>
      <c r="XET25" s="662"/>
      <c r="XEU25" s="662"/>
      <c r="XEV25" s="662"/>
      <c r="XEW25" s="662"/>
      <c r="XEX25" s="662"/>
      <c r="XEY25" s="662"/>
      <c r="XEZ25" s="662"/>
      <c r="XFA25" s="662"/>
      <c r="XFB25" s="662"/>
      <c r="XFC25" s="662"/>
      <c r="XFD25" s="662"/>
    </row>
    <row r="26" spans="2:16384" ht="12.75" x14ac:dyDescent="0.2">
      <c r="B26" s="662"/>
      <c r="C26" s="662"/>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c r="BW26" s="662"/>
      <c r="BX26" s="662"/>
      <c r="BY26" s="662"/>
      <c r="BZ26" s="662"/>
      <c r="CA26" s="662"/>
      <c r="CB26" s="662"/>
      <c r="CC26" s="662"/>
      <c r="CD26" s="662"/>
      <c r="CE26" s="662"/>
      <c r="CF26" s="662"/>
      <c r="CG26" s="662"/>
      <c r="CH26" s="662"/>
      <c r="CI26" s="662"/>
      <c r="CJ26" s="662"/>
      <c r="CK26" s="662"/>
      <c r="CL26" s="662"/>
      <c r="CM26" s="662"/>
      <c r="CN26" s="662"/>
      <c r="CO26" s="662"/>
      <c r="CP26" s="662"/>
      <c r="CQ26" s="662"/>
      <c r="CR26" s="662"/>
      <c r="CS26" s="662"/>
      <c r="CT26" s="662"/>
      <c r="CU26" s="662"/>
      <c r="CV26" s="662"/>
      <c r="CW26" s="662"/>
      <c r="CX26" s="662"/>
      <c r="CY26" s="662"/>
      <c r="CZ26" s="662"/>
      <c r="DA26" s="662"/>
      <c r="DB26" s="662"/>
      <c r="DC26" s="662"/>
      <c r="DD26" s="662"/>
      <c r="DE26" s="662"/>
      <c r="DF26" s="662"/>
      <c r="DG26" s="662"/>
      <c r="DH26" s="662"/>
      <c r="DI26" s="662"/>
      <c r="DJ26" s="662"/>
      <c r="DK26" s="662"/>
      <c r="DL26" s="662"/>
      <c r="DM26" s="662"/>
      <c r="DN26" s="662"/>
      <c r="DO26" s="662"/>
      <c r="DP26" s="662"/>
      <c r="DQ26" s="662"/>
      <c r="DR26" s="662"/>
      <c r="DS26" s="662"/>
      <c r="DT26" s="662"/>
      <c r="DU26" s="662"/>
      <c r="DV26" s="662"/>
      <c r="DW26" s="662"/>
      <c r="DX26" s="662"/>
      <c r="DY26" s="662"/>
      <c r="DZ26" s="662"/>
      <c r="EA26" s="662"/>
      <c r="EB26" s="662"/>
      <c r="EC26" s="662"/>
      <c r="ED26" s="662"/>
      <c r="EE26" s="662"/>
      <c r="EF26" s="662"/>
      <c r="EG26" s="662"/>
      <c r="EH26" s="662"/>
      <c r="EI26" s="662"/>
      <c r="EJ26" s="662"/>
      <c r="EK26" s="662"/>
      <c r="EL26" s="662"/>
      <c r="EM26" s="662"/>
      <c r="EN26" s="662"/>
      <c r="EO26" s="662"/>
      <c r="EP26" s="662"/>
      <c r="EQ26" s="662"/>
      <c r="ER26" s="662"/>
      <c r="ES26" s="662"/>
      <c r="ET26" s="662"/>
      <c r="EU26" s="662"/>
      <c r="EV26" s="662"/>
      <c r="EW26" s="662"/>
      <c r="EX26" s="662"/>
      <c r="EY26" s="662"/>
      <c r="EZ26" s="662"/>
      <c r="FA26" s="662"/>
      <c r="FB26" s="662"/>
      <c r="FC26" s="662"/>
      <c r="FD26" s="662"/>
      <c r="FE26" s="662"/>
      <c r="FF26" s="662"/>
      <c r="FG26" s="662"/>
      <c r="FH26" s="662"/>
      <c r="FI26" s="662"/>
      <c r="FJ26" s="662"/>
      <c r="FK26" s="662"/>
      <c r="FL26" s="662"/>
      <c r="FM26" s="662"/>
      <c r="FN26" s="662"/>
      <c r="FO26" s="662"/>
      <c r="FP26" s="662"/>
      <c r="FQ26" s="662"/>
      <c r="FR26" s="662"/>
      <c r="FS26" s="662"/>
      <c r="FT26" s="662"/>
      <c r="FU26" s="662"/>
      <c r="FV26" s="662"/>
      <c r="FW26" s="662"/>
      <c r="FX26" s="662"/>
      <c r="FY26" s="662"/>
      <c r="FZ26" s="662"/>
      <c r="GA26" s="662"/>
      <c r="GB26" s="662"/>
      <c r="GC26" s="662"/>
      <c r="GD26" s="662"/>
      <c r="GE26" s="662"/>
      <c r="GF26" s="662"/>
      <c r="GG26" s="662"/>
      <c r="GH26" s="662"/>
      <c r="GI26" s="662"/>
      <c r="GJ26" s="662"/>
      <c r="GK26" s="662"/>
      <c r="GL26" s="662"/>
      <c r="GM26" s="662"/>
      <c r="GN26" s="662"/>
      <c r="GO26" s="662"/>
      <c r="GP26" s="662"/>
      <c r="GQ26" s="662"/>
      <c r="GR26" s="662"/>
      <c r="GS26" s="662"/>
      <c r="GT26" s="662"/>
      <c r="GU26" s="662"/>
      <c r="GV26" s="662"/>
      <c r="GW26" s="662"/>
      <c r="GX26" s="662"/>
      <c r="GY26" s="662"/>
      <c r="GZ26" s="662"/>
      <c r="HA26" s="662"/>
      <c r="HB26" s="662"/>
      <c r="HC26" s="662"/>
      <c r="HD26" s="662"/>
      <c r="HE26" s="662"/>
      <c r="HF26" s="662"/>
      <c r="HG26" s="662"/>
      <c r="HH26" s="662"/>
      <c r="HI26" s="662"/>
      <c r="HJ26" s="662"/>
      <c r="HK26" s="662"/>
      <c r="HL26" s="662"/>
      <c r="HM26" s="662"/>
      <c r="HN26" s="662"/>
      <c r="HO26" s="662"/>
      <c r="HP26" s="662"/>
      <c r="HQ26" s="662"/>
      <c r="HR26" s="662"/>
      <c r="HS26" s="662"/>
      <c r="HT26" s="662"/>
      <c r="HU26" s="662"/>
      <c r="HV26" s="662"/>
      <c r="HW26" s="662"/>
      <c r="HX26" s="662"/>
      <c r="HY26" s="662"/>
      <c r="HZ26" s="662"/>
      <c r="IA26" s="662"/>
      <c r="IB26" s="662"/>
      <c r="IC26" s="662"/>
      <c r="ID26" s="662"/>
      <c r="IE26" s="662"/>
      <c r="IF26" s="662"/>
      <c r="IG26" s="662"/>
      <c r="IH26" s="662"/>
      <c r="II26" s="662"/>
      <c r="IJ26" s="662"/>
      <c r="IK26" s="662"/>
      <c r="IL26" s="662"/>
      <c r="IM26" s="662"/>
      <c r="IN26" s="662"/>
      <c r="IO26" s="662"/>
      <c r="IP26" s="662"/>
      <c r="IQ26" s="662"/>
      <c r="IR26" s="662"/>
      <c r="IS26" s="662"/>
      <c r="IT26" s="662"/>
      <c r="IU26" s="662"/>
      <c r="IV26" s="662"/>
      <c r="IW26" s="662"/>
      <c r="IX26" s="662"/>
      <c r="IY26" s="662"/>
      <c r="IZ26" s="662"/>
      <c r="JA26" s="662"/>
      <c r="JB26" s="662"/>
      <c r="JC26" s="662"/>
      <c r="JD26" s="662"/>
      <c r="JE26" s="662"/>
      <c r="JF26" s="662"/>
      <c r="JG26" s="662"/>
      <c r="JH26" s="662"/>
      <c r="JI26" s="662"/>
      <c r="JJ26" s="662"/>
      <c r="JK26" s="662"/>
      <c r="JL26" s="662"/>
      <c r="JM26" s="662"/>
      <c r="JN26" s="662"/>
      <c r="JO26" s="662"/>
      <c r="JP26" s="662"/>
      <c r="JQ26" s="662"/>
      <c r="JR26" s="662"/>
      <c r="JS26" s="662"/>
      <c r="JT26" s="662"/>
      <c r="JU26" s="662"/>
      <c r="JV26" s="662"/>
      <c r="JW26" s="662"/>
      <c r="JX26" s="662"/>
      <c r="JY26" s="662"/>
      <c r="JZ26" s="662"/>
      <c r="KA26" s="662"/>
      <c r="KB26" s="662"/>
      <c r="KC26" s="662"/>
      <c r="KD26" s="662"/>
      <c r="KE26" s="662"/>
      <c r="KF26" s="662"/>
      <c r="KG26" s="662"/>
      <c r="KH26" s="662"/>
      <c r="KI26" s="662"/>
      <c r="KJ26" s="662"/>
      <c r="KK26" s="662"/>
      <c r="KL26" s="662"/>
      <c r="KM26" s="662"/>
      <c r="KN26" s="662"/>
      <c r="KO26" s="662"/>
      <c r="KP26" s="662"/>
      <c r="KQ26" s="662"/>
      <c r="KR26" s="662"/>
      <c r="KS26" s="662"/>
      <c r="KT26" s="662"/>
      <c r="KU26" s="662"/>
      <c r="KV26" s="662"/>
      <c r="KW26" s="662"/>
      <c r="KX26" s="662"/>
      <c r="KY26" s="662"/>
      <c r="KZ26" s="662"/>
      <c r="LA26" s="662"/>
      <c r="LB26" s="662"/>
      <c r="LC26" s="662"/>
      <c r="LD26" s="662"/>
      <c r="LE26" s="662"/>
      <c r="LF26" s="662"/>
      <c r="LG26" s="662"/>
      <c r="LH26" s="662"/>
      <c r="LI26" s="662"/>
      <c r="LJ26" s="662"/>
      <c r="LK26" s="662"/>
      <c r="LL26" s="662"/>
      <c r="LM26" s="662"/>
      <c r="LN26" s="662"/>
      <c r="LO26" s="662"/>
      <c r="LP26" s="662"/>
      <c r="LQ26" s="662"/>
      <c r="LR26" s="662"/>
      <c r="LS26" s="662"/>
      <c r="LT26" s="662"/>
      <c r="LU26" s="662"/>
      <c r="LV26" s="662"/>
      <c r="LW26" s="662"/>
      <c r="LX26" s="662"/>
      <c r="LY26" s="662"/>
      <c r="LZ26" s="662"/>
      <c r="MA26" s="662"/>
      <c r="MB26" s="662"/>
      <c r="MC26" s="662"/>
      <c r="MD26" s="662"/>
      <c r="ME26" s="662"/>
      <c r="MF26" s="662"/>
      <c r="MG26" s="662"/>
      <c r="MH26" s="662"/>
      <c r="MI26" s="662"/>
      <c r="MJ26" s="662"/>
      <c r="MK26" s="662"/>
      <c r="ML26" s="662"/>
      <c r="MM26" s="662"/>
      <c r="MN26" s="662"/>
      <c r="MO26" s="662"/>
      <c r="MP26" s="662"/>
      <c r="MQ26" s="662"/>
      <c r="MR26" s="662"/>
      <c r="MS26" s="662"/>
      <c r="MT26" s="662"/>
      <c r="MU26" s="662"/>
      <c r="MV26" s="662"/>
      <c r="MW26" s="662"/>
      <c r="MX26" s="662"/>
      <c r="MY26" s="662"/>
      <c r="MZ26" s="662"/>
      <c r="NA26" s="662"/>
      <c r="NB26" s="662"/>
      <c r="NC26" s="662"/>
      <c r="ND26" s="662"/>
      <c r="NE26" s="662"/>
      <c r="NF26" s="662"/>
      <c r="NG26" s="662"/>
      <c r="NH26" s="662"/>
      <c r="NI26" s="662"/>
      <c r="NJ26" s="662"/>
      <c r="NK26" s="662"/>
      <c r="NL26" s="662"/>
      <c r="NM26" s="662"/>
      <c r="NN26" s="662"/>
      <c r="NO26" s="662"/>
      <c r="NP26" s="662"/>
      <c r="NQ26" s="662"/>
      <c r="NR26" s="662"/>
      <c r="NS26" s="662"/>
      <c r="NT26" s="662"/>
      <c r="NU26" s="662"/>
      <c r="NV26" s="662"/>
      <c r="NW26" s="662"/>
      <c r="NX26" s="662"/>
      <c r="NY26" s="662"/>
      <c r="NZ26" s="662"/>
      <c r="OA26" s="662"/>
      <c r="OB26" s="662"/>
      <c r="OC26" s="662"/>
      <c r="OD26" s="662"/>
      <c r="OE26" s="662"/>
      <c r="OF26" s="662"/>
      <c r="OG26" s="662"/>
      <c r="OH26" s="662"/>
      <c r="OI26" s="662"/>
      <c r="OJ26" s="662"/>
      <c r="OK26" s="662"/>
      <c r="OL26" s="662"/>
      <c r="OM26" s="662"/>
      <c r="ON26" s="662"/>
      <c r="OO26" s="662"/>
      <c r="OP26" s="662"/>
      <c r="OQ26" s="662"/>
      <c r="OR26" s="662"/>
      <c r="OS26" s="662"/>
      <c r="OT26" s="662"/>
      <c r="OU26" s="662"/>
      <c r="OV26" s="662"/>
      <c r="OW26" s="662"/>
      <c r="OX26" s="662"/>
      <c r="OY26" s="662"/>
      <c r="OZ26" s="662"/>
      <c r="PA26" s="662"/>
      <c r="PB26" s="662"/>
      <c r="PC26" s="662"/>
      <c r="PD26" s="662"/>
      <c r="PE26" s="662"/>
      <c r="PF26" s="662"/>
      <c r="PG26" s="662"/>
      <c r="PH26" s="662"/>
      <c r="PI26" s="662"/>
      <c r="PJ26" s="662"/>
      <c r="PK26" s="662"/>
      <c r="PL26" s="662"/>
      <c r="PM26" s="662"/>
      <c r="PN26" s="662"/>
      <c r="PO26" s="662"/>
      <c r="PP26" s="662"/>
      <c r="PQ26" s="662"/>
      <c r="PR26" s="662"/>
      <c r="PS26" s="662"/>
      <c r="PT26" s="662"/>
      <c r="PU26" s="662"/>
      <c r="PV26" s="662"/>
      <c r="PW26" s="662"/>
      <c r="PX26" s="662"/>
      <c r="PY26" s="662"/>
      <c r="PZ26" s="662"/>
      <c r="QA26" s="662"/>
      <c r="QB26" s="662"/>
      <c r="QC26" s="662"/>
      <c r="QD26" s="662"/>
      <c r="QE26" s="662"/>
      <c r="QF26" s="662"/>
      <c r="QG26" s="662"/>
      <c r="QH26" s="662"/>
      <c r="QI26" s="662"/>
      <c r="QJ26" s="662"/>
      <c r="QK26" s="662"/>
      <c r="QL26" s="662"/>
      <c r="QM26" s="662"/>
      <c r="QN26" s="662"/>
      <c r="QO26" s="662"/>
      <c r="QP26" s="662"/>
      <c r="QQ26" s="662"/>
      <c r="QR26" s="662"/>
      <c r="QS26" s="662"/>
      <c r="QT26" s="662"/>
      <c r="QU26" s="662"/>
      <c r="QV26" s="662"/>
      <c r="QW26" s="662"/>
      <c r="QX26" s="662"/>
      <c r="QY26" s="662"/>
      <c r="QZ26" s="662"/>
      <c r="RA26" s="662"/>
      <c r="RB26" s="662"/>
      <c r="RC26" s="662"/>
      <c r="RD26" s="662"/>
      <c r="RE26" s="662"/>
      <c r="RF26" s="662"/>
      <c r="RG26" s="662"/>
      <c r="RH26" s="662"/>
      <c r="RI26" s="662"/>
      <c r="RJ26" s="662"/>
      <c r="RK26" s="662"/>
      <c r="RL26" s="662"/>
      <c r="RM26" s="662"/>
      <c r="RN26" s="662"/>
      <c r="RO26" s="662"/>
      <c r="RP26" s="662"/>
      <c r="RQ26" s="662"/>
      <c r="RR26" s="662"/>
      <c r="RS26" s="662"/>
      <c r="RT26" s="662"/>
      <c r="RU26" s="662"/>
      <c r="RV26" s="662"/>
      <c r="RW26" s="662"/>
      <c r="RX26" s="662"/>
      <c r="RY26" s="662"/>
      <c r="RZ26" s="662"/>
      <c r="SA26" s="662"/>
      <c r="SB26" s="662"/>
      <c r="SC26" s="662"/>
      <c r="SD26" s="662"/>
      <c r="SE26" s="662"/>
      <c r="SF26" s="662"/>
      <c r="SG26" s="662"/>
      <c r="SH26" s="662"/>
      <c r="SI26" s="662"/>
      <c r="SJ26" s="662"/>
      <c r="SK26" s="662"/>
      <c r="SL26" s="662"/>
      <c r="SM26" s="662"/>
      <c r="SN26" s="662"/>
      <c r="SO26" s="662"/>
      <c r="SP26" s="662"/>
      <c r="SQ26" s="662"/>
      <c r="SR26" s="662"/>
      <c r="SS26" s="662"/>
      <c r="ST26" s="662"/>
      <c r="SU26" s="662"/>
      <c r="SV26" s="662"/>
      <c r="SW26" s="662"/>
      <c r="SX26" s="662"/>
      <c r="SY26" s="662"/>
      <c r="SZ26" s="662"/>
      <c r="TA26" s="662"/>
      <c r="TB26" s="662"/>
      <c r="TC26" s="662"/>
      <c r="TD26" s="662"/>
      <c r="TE26" s="662"/>
      <c r="TF26" s="662"/>
      <c r="TG26" s="662"/>
      <c r="TH26" s="662"/>
      <c r="TI26" s="662"/>
      <c r="TJ26" s="662"/>
      <c r="TK26" s="662"/>
      <c r="TL26" s="662"/>
      <c r="TM26" s="662"/>
      <c r="TN26" s="662"/>
      <c r="TO26" s="662"/>
      <c r="TP26" s="662"/>
      <c r="TQ26" s="662"/>
      <c r="TR26" s="662"/>
      <c r="TS26" s="662"/>
      <c r="TT26" s="662"/>
      <c r="TU26" s="662"/>
      <c r="TV26" s="662"/>
      <c r="TW26" s="662"/>
      <c r="TX26" s="662"/>
      <c r="TY26" s="662"/>
      <c r="TZ26" s="662"/>
      <c r="UA26" s="662"/>
      <c r="UB26" s="662"/>
      <c r="UC26" s="662"/>
      <c r="UD26" s="662"/>
      <c r="UE26" s="662"/>
      <c r="UF26" s="662"/>
      <c r="UG26" s="662"/>
      <c r="UH26" s="662"/>
      <c r="UI26" s="662"/>
      <c r="UJ26" s="662"/>
      <c r="UK26" s="662"/>
      <c r="UL26" s="662"/>
      <c r="UM26" s="662"/>
      <c r="UN26" s="662"/>
      <c r="UO26" s="662"/>
      <c r="UP26" s="662"/>
      <c r="UQ26" s="662"/>
      <c r="UR26" s="662"/>
      <c r="US26" s="662"/>
      <c r="UT26" s="662"/>
      <c r="UU26" s="662"/>
      <c r="UV26" s="662"/>
      <c r="UW26" s="662"/>
      <c r="UX26" s="662"/>
      <c r="UY26" s="662"/>
      <c r="UZ26" s="662"/>
      <c r="VA26" s="662"/>
      <c r="VB26" s="662"/>
      <c r="VC26" s="662"/>
      <c r="VD26" s="662"/>
      <c r="VE26" s="662"/>
      <c r="VF26" s="662"/>
      <c r="VG26" s="662"/>
      <c r="VH26" s="662"/>
      <c r="VI26" s="662"/>
      <c r="VJ26" s="662"/>
      <c r="VK26" s="662"/>
      <c r="VL26" s="662"/>
      <c r="VM26" s="662"/>
      <c r="VN26" s="662"/>
      <c r="VO26" s="662"/>
      <c r="VP26" s="662"/>
      <c r="VQ26" s="662"/>
      <c r="VR26" s="662"/>
      <c r="VS26" s="662"/>
      <c r="VT26" s="662"/>
      <c r="VU26" s="662"/>
      <c r="VV26" s="662"/>
      <c r="VW26" s="662"/>
      <c r="VX26" s="662"/>
      <c r="VY26" s="662"/>
      <c r="VZ26" s="662"/>
      <c r="WA26" s="662"/>
      <c r="WB26" s="662"/>
      <c r="WC26" s="662"/>
      <c r="WD26" s="662"/>
      <c r="WE26" s="662"/>
      <c r="WF26" s="662"/>
      <c r="WG26" s="662"/>
      <c r="WH26" s="662"/>
      <c r="WI26" s="662"/>
      <c r="WJ26" s="662"/>
      <c r="WK26" s="662"/>
      <c r="WL26" s="662"/>
      <c r="WM26" s="662"/>
      <c r="WN26" s="662"/>
      <c r="WO26" s="662"/>
      <c r="WP26" s="662"/>
      <c r="WQ26" s="662"/>
      <c r="WR26" s="662"/>
      <c r="WS26" s="662"/>
      <c r="WT26" s="662"/>
      <c r="WU26" s="662"/>
      <c r="WV26" s="662"/>
      <c r="WW26" s="662"/>
      <c r="WX26" s="662"/>
      <c r="WY26" s="662"/>
      <c r="WZ26" s="662"/>
      <c r="XA26" s="662"/>
      <c r="XB26" s="662"/>
      <c r="XC26" s="662"/>
      <c r="XD26" s="662"/>
      <c r="XE26" s="662"/>
      <c r="XF26" s="662"/>
      <c r="XG26" s="662"/>
      <c r="XH26" s="662"/>
      <c r="XI26" s="662"/>
      <c r="XJ26" s="662"/>
      <c r="XK26" s="662"/>
      <c r="XL26" s="662"/>
      <c r="XM26" s="662"/>
      <c r="XN26" s="662"/>
      <c r="XO26" s="662"/>
      <c r="XP26" s="662"/>
      <c r="XQ26" s="662"/>
      <c r="XR26" s="662"/>
      <c r="XS26" s="662"/>
      <c r="XT26" s="662"/>
      <c r="XU26" s="662"/>
      <c r="XV26" s="662"/>
      <c r="XW26" s="662"/>
      <c r="XX26" s="662"/>
      <c r="XY26" s="662"/>
      <c r="XZ26" s="662"/>
      <c r="YA26" s="662"/>
      <c r="YB26" s="662"/>
      <c r="YC26" s="662"/>
      <c r="YD26" s="662"/>
      <c r="YE26" s="662"/>
      <c r="YF26" s="662"/>
      <c r="YG26" s="662"/>
      <c r="YH26" s="662"/>
      <c r="YI26" s="662"/>
      <c r="YJ26" s="662"/>
      <c r="YK26" s="662"/>
      <c r="YL26" s="662"/>
      <c r="YM26" s="662"/>
      <c r="YN26" s="662"/>
      <c r="YO26" s="662"/>
      <c r="YP26" s="662"/>
      <c r="YQ26" s="662"/>
      <c r="YR26" s="662"/>
      <c r="YS26" s="662"/>
      <c r="YT26" s="662"/>
      <c r="YU26" s="662"/>
      <c r="YV26" s="662"/>
      <c r="YW26" s="662"/>
      <c r="YX26" s="662"/>
      <c r="YY26" s="662"/>
      <c r="YZ26" s="662"/>
      <c r="ZA26" s="662"/>
      <c r="ZB26" s="662"/>
      <c r="ZC26" s="662"/>
      <c r="ZD26" s="662"/>
      <c r="ZE26" s="662"/>
      <c r="ZF26" s="662"/>
      <c r="ZG26" s="662"/>
      <c r="ZH26" s="662"/>
      <c r="ZI26" s="662"/>
      <c r="ZJ26" s="662"/>
      <c r="ZK26" s="662"/>
      <c r="ZL26" s="662"/>
      <c r="ZM26" s="662"/>
      <c r="ZN26" s="662"/>
      <c r="ZO26" s="662"/>
      <c r="ZP26" s="662"/>
      <c r="ZQ26" s="662"/>
      <c r="ZR26" s="662"/>
      <c r="ZS26" s="662"/>
      <c r="ZT26" s="662"/>
      <c r="ZU26" s="662"/>
      <c r="ZV26" s="662"/>
      <c r="ZW26" s="662"/>
      <c r="ZX26" s="662"/>
      <c r="ZY26" s="662"/>
      <c r="ZZ26" s="662"/>
      <c r="AAA26" s="662"/>
      <c r="AAB26" s="662"/>
      <c r="AAC26" s="662"/>
      <c r="AAD26" s="662"/>
      <c r="AAE26" s="662"/>
      <c r="AAF26" s="662"/>
      <c r="AAG26" s="662"/>
      <c r="AAH26" s="662"/>
      <c r="AAI26" s="662"/>
      <c r="AAJ26" s="662"/>
      <c r="AAK26" s="662"/>
      <c r="AAL26" s="662"/>
      <c r="AAM26" s="662"/>
      <c r="AAN26" s="662"/>
      <c r="AAO26" s="662"/>
      <c r="AAP26" s="662"/>
      <c r="AAQ26" s="662"/>
      <c r="AAR26" s="662"/>
      <c r="AAS26" s="662"/>
      <c r="AAT26" s="662"/>
      <c r="AAU26" s="662"/>
      <c r="AAV26" s="662"/>
      <c r="AAW26" s="662"/>
      <c r="AAX26" s="662"/>
      <c r="AAY26" s="662"/>
      <c r="AAZ26" s="662"/>
      <c r="ABA26" s="662"/>
      <c r="ABB26" s="662"/>
      <c r="ABC26" s="662"/>
      <c r="ABD26" s="662"/>
      <c r="ABE26" s="662"/>
      <c r="ABF26" s="662"/>
      <c r="ABG26" s="662"/>
      <c r="ABH26" s="662"/>
      <c r="ABI26" s="662"/>
      <c r="ABJ26" s="662"/>
      <c r="ABK26" s="662"/>
      <c r="ABL26" s="662"/>
      <c r="ABM26" s="662"/>
      <c r="ABN26" s="662"/>
      <c r="ABO26" s="662"/>
      <c r="ABP26" s="662"/>
      <c r="ABQ26" s="662"/>
      <c r="ABR26" s="662"/>
      <c r="ABS26" s="662"/>
      <c r="ABT26" s="662"/>
      <c r="ABU26" s="662"/>
      <c r="ABV26" s="662"/>
      <c r="ABW26" s="662"/>
      <c r="ABX26" s="662"/>
      <c r="ABY26" s="662"/>
      <c r="ABZ26" s="662"/>
      <c r="ACA26" s="662"/>
      <c r="ACB26" s="662"/>
      <c r="ACC26" s="662"/>
      <c r="ACD26" s="662"/>
      <c r="ACE26" s="662"/>
      <c r="ACF26" s="662"/>
      <c r="ACG26" s="662"/>
      <c r="ACH26" s="662"/>
      <c r="ACI26" s="662"/>
      <c r="ACJ26" s="662"/>
      <c r="ACK26" s="662"/>
      <c r="ACL26" s="662"/>
      <c r="ACM26" s="662"/>
      <c r="ACN26" s="662"/>
      <c r="ACO26" s="662"/>
      <c r="ACP26" s="662"/>
      <c r="ACQ26" s="662"/>
      <c r="ACR26" s="662"/>
      <c r="ACS26" s="662"/>
      <c r="ACT26" s="662"/>
      <c r="ACU26" s="662"/>
      <c r="ACV26" s="662"/>
      <c r="ACW26" s="662"/>
      <c r="ACX26" s="662"/>
      <c r="ACY26" s="662"/>
      <c r="ACZ26" s="662"/>
      <c r="ADA26" s="662"/>
      <c r="ADB26" s="662"/>
      <c r="ADC26" s="662"/>
      <c r="ADD26" s="662"/>
      <c r="ADE26" s="662"/>
      <c r="ADF26" s="662"/>
      <c r="ADG26" s="662"/>
      <c r="ADH26" s="662"/>
      <c r="ADI26" s="662"/>
      <c r="ADJ26" s="662"/>
      <c r="ADK26" s="662"/>
      <c r="ADL26" s="662"/>
      <c r="ADM26" s="662"/>
      <c r="ADN26" s="662"/>
      <c r="ADO26" s="662"/>
      <c r="ADP26" s="662"/>
      <c r="ADQ26" s="662"/>
      <c r="ADR26" s="662"/>
      <c r="ADS26" s="662"/>
      <c r="ADT26" s="662"/>
      <c r="ADU26" s="662"/>
      <c r="ADV26" s="662"/>
      <c r="ADW26" s="662"/>
      <c r="ADX26" s="662"/>
      <c r="ADY26" s="662"/>
      <c r="ADZ26" s="662"/>
      <c r="AEA26" s="662"/>
      <c r="AEB26" s="662"/>
      <c r="AEC26" s="662"/>
      <c r="AED26" s="662"/>
      <c r="AEE26" s="662"/>
      <c r="AEF26" s="662"/>
      <c r="AEG26" s="662"/>
      <c r="AEH26" s="662"/>
      <c r="AEI26" s="662"/>
      <c r="AEJ26" s="662"/>
      <c r="AEK26" s="662"/>
      <c r="AEL26" s="662"/>
      <c r="AEM26" s="662"/>
      <c r="AEN26" s="662"/>
      <c r="AEO26" s="662"/>
      <c r="AEP26" s="662"/>
      <c r="AEQ26" s="662"/>
      <c r="AER26" s="662"/>
      <c r="AES26" s="662"/>
      <c r="AET26" s="662"/>
      <c r="AEU26" s="662"/>
      <c r="AEV26" s="662"/>
      <c r="AEW26" s="662"/>
      <c r="AEX26" s="662"/>
      <c r="AEY26" s="662"/>
      <c r="AEZ26" s="662"/>
      <c r="AFA26" s="662"/>
      <c r="AFB26" s="662"/>
      <c r="AFC26" s="662"/>
      <c r="AFD26" s="662"/>
      <c r="AFE26" s="662"/>
      <c r="AFF26" s="662"/>
      <c r="AFG26" s="662"/>
      <c r="AFH26" s="662"/>
      <c r="AFI26" s="662"/>
      <c r="AFJ26" s="662"/>
      <c r="AFK26" s="662"/>
      <c r="AFL26" s="662"/>
      <c r="AFM26" s="662"/>
      <c r="AFN26" s="662"/>
      <c r="AFO26" s="662"/>
      <c r="AFP26" s="662"/>
      <c r="AFQ26" s="662"/>
      <c r="AFR26" s="662"/>
      <c r="AFS26" s="662"/>
      <c r="AFT26" s="662"/>
      <c r="AFU26" s="662"/>
      <c r="AFV26" s="662"/>
      <c r="AFW26" s="662"/>
      <c r="AFX26" s="662"/>
      <c r="AFY26" s="662"/>
      <c r="AFZ26" s="662"/>
      <c r="AGA26" s="662"/>
      <c r="AGB26" s="662"/>
      <c r="AGC26" s="662"/>
      <c r="AGD26" s="662"/>
      <c r="AGE26" s="662"/>
      <c r="AGF26" s="662"/>
      <c r="AGG26" s="662"/>
      <c r="AGH26" s="662"/>
      <c r="AGI26" s="662"/>
      <c r="AGJ26" s="662"/>
      <c r="AGK26" s="662"/>
      <c r="AGL26" s="662"/>
      <c r="AGM26" s="662"/>
      <c r="AGN26" s="662"/>
      <c r="AGO26" s="662"/>
      <c r="AGP26" s="662"/>
      <c r="AGQ26" s="662"/>
      <c r="AGR26" s="662"/>
      <c r="AGS26" s="662"/>
      <c r="AGT26" s="662"/>
      <c r="AGU26" s="662"/>
      <c r="AGV26" s="662"/>
      <c r="AGW26" s="662"/>
      <c r="AGX26" s="662"/>
      <c r="AGY26" s="662"/>
      <c r="AGZ26" s="662"/>
      <c r="AHA26" s="662"/>
      <c r="AHB26" s="662"/>
      <c r="AHC26" s="662"/>
      <c r="AHD26" s="662"/>
      <c r="AHE26" s="662"/>
      <c r="AHF26" s="662"/>
      <c r="AHG26" s="662"/>
      <c r="AHH26" s="662"/>
      <c r="AHI26" s="662"/>
      <c r="AHJ26" s="662"/>
      <c r="AHK26" s="662"/>
      <c r="AHL26" s="662"/>
      <c r="AHM26" s="662"/>
      <c r="AHN26" s="662"/>
      <c r="AHO26" s="662"/>
      <c r="AHP26" s="662"/>
      <c r="AHQ26" s="662"/>
      <c r="AHR26" s="662"/>
      <c r="AHS26" s="662"/>
      <c r="AHT26" s="662"/>
      <c r="AHU26" s="662"/>
      <c r="AHV26" s="662"/>
      <c r="AHW26" s="662"/>
      <c r="AHX26" s="662"/>
      <c r="AHY26" s="662"/>
      <c r="AHZ26" s="662"/>
      <c r="AIA26" s="662"/>
      <c r="AIB26" s="662"/>
      <c r="AIC26" s="662"/>
      <c r="AID26" s="662"/>
      <c r="AIE26" s="662"/>
      <c r="AIF26" s="662"/>
      <c r="AIG26" s="662"/>
      <c r="AIH26" s="662"/>
      <c r="AII26" s="662"/>
      <c r="AIJ26" s="662"/>
      <c r="AIK26" s="662"/>
      <c r="AIL26" s="662"/>
      <c r="AIM26" s="662"/>
      <c r="AIN26" s="662"/>
      <c r="AIO26" s="662"/>
      <c r="AIP26" s="662"/>
      <c r="AIQ26" s="662"/>
      <c r="AIR26" s="662"/>
      <c r="AIS26" s="662"/>
      <c r="AIT26" s="662"/>
      <c r="AIU26" s="662"/>
      <c r="AIV26" s="662"/>
      <c r="AIW26" s="662"/>
      <c r="AIX26" s="662"/>
      <c r="AIY26" s="662"/>
      <c r="AIZ26" s="662"/>
      <c r="AJA26" s="662"/>
      <c r="AJB26" s="662"/>
      <c r="AJC26" s="662"/>
      <c r="AJD26" s="662"/>
      <c r="AJE26" s="662"/>
      <c r="AJF26" s="662"/>
      <c r="AJG26" s="662"/>
      <c r="AJH26" s="662"/>
      <c r="AJI26" s="662"/>
      <c r="AJJ26" s="662"/>
      <c r="AJK26" s="662"/>
      <c r="AJL26" s="662"/>
      <c r="AJM26" s="662"/>
      <c r="AJN26" s="662"/>
      <c r="AJO26" s="662"/>
      <c r="AJP26" s="662"/>
      <c r="AJQ26" s="662"/>
      <c r="AJR26" s="662"/>
      <c r="AJS26" s="662"/>
      <c r="AJT26" s="662"/>
      <c r="AJU26" s="662"/>
      <c r="AJV26" s="662"/>
      <c r="AJW26" s="662"/>
      <c r="AJX26" s="662"/>
      <c r="AJY26" s="662"/>
      <c r="AJZ26" s="662"/>
      <c r="AKA26" s="662"/>
      <c r="AKB26" s="662"/>
      <c r="AKC26" s="662"/>
      <c r="AKD26" s="662"/>
      <c r="AKE26" s="662"/>
      <c r="AKF26" s="662"/>
      <c r="AKG26" s="662"/>
      <c r="AKH26" s="662"/>
      <c r="AKI26" s="662"/>
      <c r="AKJ26" s="662"/>
      <c r="AKK26" s="662"/>
      <c r="AKL26" s="662"/>
      <c r="AKM26" s="662"/>
      <c r="AKN26" s="662"/>
      <c r="AKO26" s="662"/>
      <c r="AKP26" s="662"/>
      <c r="AKQ26" s="662"/>
      <c r="AKR26" s="662"/>
      <c r="AKS26" s="662"/>
      <c r="AKT26" s="662"/>
      <c r="AKU26" s="662"/>
      <c r="AKV26" s="662"/>
      <c r="AKW26" s="662"/>
      <c r="AKX26" s="662"/>
      <c r="AKY26" s="662"/>
      <c r="AKZ26" s="662"/>
      <c r="ALA26" s="662"/>
      <c r="ALB26" s="662"/>
      <c r="ALC26" s="662"/>
      <c r="ALD26" s="662"/>
      <c r="ALE26" s="662"/>
      <c r="ALF26" s="662"/>
      <c r="ALG26" s="662"/>
      <c r="ALH26" s="662"/>
      <c r="ALI26" s="662"/>
      <c r="ALJ26" s="662"/>
      <c r="ALK26" s="662"/>
      <c r="ALL26" s="662"/>
      <c r="ALM26" s="662"/>
      <c r="ALN26" s="662"/>
      <c r="ALO26" s="662"/>
      <c r="ALP26" s="662"/>
      <c r="ALQ26" s="662"/>
      <c r="ALR26" s="662"/>
      <c r="ALS26" s="662"/>
      <c r="ALT26" s="662"/>
      <c r="ALU26" s="662"/>
      <c r="ALV26" s="662"/>
      <c r="ALW26" s="662"/>
      <c r="ALX26" s="662"/>
      <c r="ALY26" s="662"/>
      <c r="ALZ26" s="662"/>
      <c r="AMA26" s="662"/>
      <c r="AMB26" s="662"/>
      <c r="AMC26" s="662"/>
      <c r="AMD26" s="662"/>
      <c r="AME26" s="662"/>
      <c r="AMF26" s="662"/>
      <c r="AMG26" s="662"/>
      <c r="AMH26" s="662"/>
      <c r="AMI26" s="662"/>
      <c r="AMJ26" s="662"/>
      <c r="AMK26" s="662"/>
      <c r="AML26" s="662"/>
      <c r="AMM26" s="662"/>
      <c r="AMN26" s="662"/>
      <c r="AMO26" s="662"/>
      <c r="AMP26" s="662"/>
      <c r="AMQ26" s="662"/>
      <c r="AMR26" s="662"/>
      <c r="AMS26" s="662"/>
      <c r="AMT26" s="662"/>
      <c r="AMU26" s="662"/>
      <c r="AMV26" s="662"/>
      <c r="AMW26" s="662"/>
      <c r="AMX26" s="662"/>
      <c r="AMY26" s="662"/>
      <c r="AMZ26" s="662"/>
      <c r="ANA26" s="662"/>
      <c r="ANB26" s="662"/>
      <c r="ANC26" s="662"/>
      <c r="AND26" s="662"/>
      <c r="ANE26" s="662"/>
      <c r="ANF26" s="662"/>
      <c r="ANG26" s="662"/>
      <c r="ANH26" s="662"/>
      <c r="ANI26" s="662"/>
      <c r="ANJ26" s="662"/>
      <c r="ANK26" s="662"/>
      <c r="ANL26" s="662"/>
      <c r="ANM26" s="662"/>
      <c r="ANN26" s="662"/>
      <c r="ANO26" s="662"/>
      <c r="ANP26" s="662"/>
      <c r="ANQ26" s="662"/>
      <c r="ANR26" s="662"/>
      <c r="ANS26" s="662"/>
      <c r="ANT26" s="662"/>
      <c r="ANU26" s="662"/>
      <c r="ANV26" s="662"/>
      <c r="ANW26" s="662"/>
      <c r="ANX26" s="662"/>
      <c r="ANY26" s="662"/>
      <c r="ANZ26" s="662"/>
      <c r="AOA26" s="662"/>
      <c r="AOB26" s="662"/>
      <c r="AOC26" s="662"/>
      <c r="AOD26" s="662"/>
      <c r="AOE26" s="662"/>
      <c r="AOF26" s="662"/>
      <c r="AOG26" s="662"/>
      <c r="AOH26" s="662"/>
      <c r="AOI26" s="662"/>
      <c r="AOJ26" s="662"/>
      <c r="AOK26" s="662"/>
      <c r="AOL26" s="662"/>
      <c r="AOM26" s="662"/>
      <c r="AON26" s="662"/>
      <c r="AOO26" s="662"/>
      <c r="AOP26" s="662"/>
      <c r="AOQ26" s="662"/>
      <c r="AOR26" s="662"/>
      <c r="AOS26" s="662"/>
      <c r="AOT26" s="662"/>
      <c r="AOU26" s="662"/>
      <c r="AOV26" s="662"/>
      <c r="AOW26" s="662"/>
      <c r="AOX26" s="662"/>
      <c r="AOY26" s="662"/>
      <c r="AOZ26" s="662"/>
      <c r="APA26" s="662"/>
      <c r="APB26" s="662"/>
      <c r="APC26" s="662"/>
      <c r="APD26" s="662"/>
      <c r="APE26" s="662"/>
      <c r="APF26" s="662"/>
      <c r="APG26" s="662"/>
      <c r="APH26" s="662"/>
      <c r="API26" s="662"/>
      <c r="APJ26" s="662"/>
      <c r="APK26" s="662"/>
      <c r="APL26" s="662"/>
      <c r="APM26" s="662"/>
      <c r="APN26" s="662"/>
      <c r="APO26" s="662"/>
      <c r="APP26" s="662"/>
      <c r="APQ26" s="662"/>
      <c r="APR26" s="662"/>
      <c r="APS26" s="662"/>
      <c r="APT26" s="662"/>
      <c r="APU26" s="662"/>
      <c r="APV26" s="662"/>
      <c r="APW26" s="662"/>
      <c r="APX26" s="662"/>
      <c r="APY26" s="662"/>
      <c r="APZ26" s="662"/>
      <c r="AQA26" s="662"/>
      <c r="AQB26" s="662"/>
      <c r="AQC26" s="662"/>
      <c r="AQD26" s="662"/>
      <c r="AQE26" s="662"/>
      <c r="AQF26" s="662"/>
      <c r="AQG26" s="662"/>
      <c r="AQH26" s="662"/>
      <c r="AQI26" s="662"/>
      <c r="AQJ26" s="662"/>
      <c r="AQK26" s="662"/>
      <c r="AQL26" s="662"/>
      <c r="AQM26" s="662"/>
      <c r="AQN26" s="662"/>
      <c r="AQO26" s="662"/>
      <c r="AQP26" s="662"/>
      <c r="AQQ26" s="662"/>
      <c r="AQR26" s="662"/>
      <c r="AQS26" s="662"/>
      <c r="AQT26" s="662"/>
      <c r="AQU26" s="662"/>
      <c r="AQV26" s="662"/>
      <c r="AQW26" s="662"/>
      <c r="AQX26" s="662"/>
      <c r="AQY26" s="662"/>
      <c r="AQZ26" s="662"/>
      <c r="ARA26" s="662"/>
      <c r="ARB26" s="662"/>
      <c r="ARC26" s="662"/>
      <c r="ARD26" s="662"/>
      <c r="ARE26" s="662"/>
      <c r="ARF26" s="662"/>
      <c r="ARG26" s="662"/>
      <c r="ARH26" s="662"/>
      <c r="ARI26" s="662"/>
      <c r="ARJ26" s="662"/>
      <c r="ARK26" s="662"/>
      <c r="ARL26" s="662"/>
      <c r="ARM26" s="662"/>
      <c r="ARN26" s="662"/>
      <c r="ARO26" s="662"/>
      <c r="ARP26" s="662"/>
      <c r="ARQ26" s="662"/>
      <c r="ARR26" s="662"/>
      <c r="ARS26" s="662"/>
      <c r="ART26" s="662"/>
      <c r="ARU26" s="662"/>
      <c r="ARV26" s="662"/>
      <c r="ARW26" s="662"/>
      <c r="ARX26" s="662"/>
      <c r="ARY26" s="662"/>
      <c r="ARZ26" s="662"/>
      <c r="ASA26" s="662"/>
      <c r="ASB26" s="662"/>
      <c r="ASC26" s="662"/>
      <c r="ASD26" s="662"/>
      <c r="ASE26" s="662"/>
      <c r="ASF26" s="662"/>
      <c r="ASG26" s="662"/>
      <c r="ASH26" s="662"/>
      <c r="ASI26" s="662"/>
      <c r="ASJ26" s="662"/>
      <c r="ASK26" s="662"/>
      <c r="ASL26" s="662"/>
      <c r="ASM26" s="662"/>
      <c r="ASN26" s="662"/>
      <c r="ASO26" s="662"/>
      <c r="ASP26" s="662"/>
      <c r="ASQ26" s="662"/>
      <c r="ASR26" s="662"/>
      <c r="ASS26" s="662"/>
      <c r="AST26" s="662"/>
      <c r="ASU26" s="662"/>
      <c r="ASV26" s="662"/>
      <c r="ASW26" s="662"/>
      <c r="ASX26" s="662"/>
      <c r="ASY26" s="662"/>
      <c r="ASZ26" s="662"/>
      <c r="ATA26" s="662"/>
      <c r="ATB26" s="662"/>
      <c r="ATC26" s="662"/>
      <c r="ATD26" s="662"/>
      <c r="ATE26" s="662"/>
      <c r="ATF26" s="662"/>
      <c r="ATG26" s="662"/>
      <c r="ATH26" s="662"/>
      <c r="ATI26" s="662"/>
      <c r="ATJ26" s="662"/>
      <c r="ATK26" s="662"/>
      <c r="ATL26" s="662"/>
      <c r="ATM26" s="662"/>
      <c r="ATN26" s="662"/>
      <c r="ATO26" s="662"/>
      <c r="ATP26" s="662"/>
      <c r="ATQ26" s="662"/>
      <c r="ATR26" s="662"/>
      <c r="ATS26" s="662"/>
      <c r="ATT26" s="662"/>
      <c r="ATU26" s="662"/>
      <c r="ATV26" s="662"/>
      <c r="ATW26" s="662"/>
      <c r="ATX26" s="662"/>
      <c r="ATY26" s="662"/>
      <c r="ATZ26" s="662"/>
      <c r="AUA26" s="662"/>
      <c r="AUB26" s="662"/>
      <c r="AUC26" s="662"/>
      <c r="AUD26" s="662"/>
      <c r="AUE26" s="662"/>
      <c r="AUF26" s="662"/>
      <c r="AUG26" s="662"/>
      <c r="AUH26" s="662"/>
      <c r="AUI26" s="662"/>
      <c r="AUJ26" s="662"/>
      <c r="AUK26" s="662"/>
      <c r="AUL26" s="662"/>
      <c r="AUM26" s="662"/>
      <c r="AUN26" s="662"/>
      <c r="AUO26" s="662"/>
      <c r="AUP26" s="662"/>
      <c r="AUQ26" s="662"/>
      <c r="AUR26" s="662"/>
      <c r="AUS26" s="662"/>
      <c r="AUT26" s="662"/>
      <c r="AUU26" s="662"/>
      <c r="AUV26" s="662"/>
      <c r="AUW26" s="662"/>
      <c r="AUX26" s="662"/>
      <c r="AUY26" s="662"/>
      <c r="AUZ26" s="662"/>
      <c r="AVA26" s="662"/>
      <c r="AVB26" s="662"/>
      <c r="AVC26" s="662"/>
      <c r="AVD26" s="662"/>
      <c r="AVE26" s="662"/>
      <c r="AVF26" s="662"/>
      <c r="AVG26" s="662"/>
      <c r="AVH26" s="662"/>
      <c r="AVI26" s="662"/>
      <c r="AVJ26" s="662"/>
      <c r="AVK26" s="662"/>
      <c r="AVL26" s="662"/>
      <c r="AVM26" s="662"/>
      <c r="AVN26" s="662"/>
      <c r="AVO26" s="662"/>
      <c r="AVP26" s="662"/>
      <c r="AVQ26" s="662"/>
      <c r="AVR26" s="662"/>
      <c r="AVS26" s="662"/>
      <c r="AVT26" s="662"/>
      <c r="AVU26" s="662"/>
      <c r="AVV26" s="662"/>
      <c r="AVW26" s="662"/>
      <c r="AVX26" s="662"/>
      <c r="AVY26" s="662"/>
      <c r="AVZ26" s="662"/>
      <c r="AWA26" s="662"/>
      <c r="AWB26" s="662"/>
      <c r="AWC26" s="662"/>
      <c r="AWD26" s="662"/>
      <c r="AWE26" s="662"/>
      <c r="AWF26" s="662"/>
      <c r="AWG26" s="662"/>
      <c r="AWH26" s="662"/>
      <c r="AWI26" s="662"/>
      <c r="AWJ26" s="662"/>
      <c r="AWK26" s="662"/>
      <c r="AWL26" s="662"/>
      <c r="AWM26" s="662"/>
      <c r="AWN26" s="662"/>
      <c r="AWO26" s="662"/>
      <c r="AWP26" s="662"/>
      <c r="AWQ26" s="662"/>
      <c r="AWR26" s="662"/>
      <c r="AWS26" s="662"/>
      <c r="AWT26" s="662"/>
      <c r="AWU26" s="662"/>
      <c r="AWV26" s="662"/>
      <c r="AWW26" s="662"/>
      <c r="AWX26" s="662"/>
      <c r="AWY26" s="662"/>
      <c r="AWZ26" s="662"/>
      <c r="AXA26" s="662"/>
      <c r="AXB26" s="662"/>
      <c r="AXC26" s="662"/>
      <c r="AXD26" s="662"/>
      <c r="AXE26" s="662"/>
      <c r="AXF26" s="662"/>
      <c r="AXG26" s="662"/>
      <c r="AXH26" s="662"/>
      <c r="AXI26" s="662"/>
      <c r="AXJ26" s="662"/>
      <c r="AXK26" s="662"/>
      <c r="AXL26" s="662"/>
      <c r="AXM26" s="662"/>
      <c r="AXN26" s="662"/>
      <c r="AXO26" s="662"/>
      <c r="AXP26" s="662"/>
      <c r="AXQ26" s="662"/>
      <c r="AXR26" s="662"/>
      <c r="AXS26" s="662"/>
      <c r="AXT26" s="662"/>
      <c r="AXU26" s="662"/>
      <c r="AXV26" s="662"/>
      <c r="AXW26" s="662"/>
      <c r="AXX26" s="662"/>
      <c r="AXY26" s="662"/>
      <c r="AXZ26" s="662"/>
      <c r="AYA26" s="662"/>
      <c r="AYB26" s="662"/>
      <c r="AYC26" s="662"/>
      <c r="AYD26" s="662"/>
      <c r="AYE26" s="662"/>
      <c r="AYF26" s="662"/>
      <c r="AYG26" s="662"/>
      <c r="AYH26" s="662"/>
      <c r="AYI26" s="662"/>
      <c r="AYJ26" s="662"/>
      <c r="AYK26" s="662"/>
      <c r="AYL26" s="662"/>
      <c r="AYM26" s="662"/>
      <c r="AYN26" s="662"/>
      <c r="AYO26" s="662"/>
      <c r="AYP26" s="662"/>
      <c r="AYQ26" s="662"/>
      <c r="AYR26" s="662"/>
      <c r="AYS26" s="662"/>
      <c r="AYT26" s="662"/>
      <c r="AYU26" s="662"/>
      <c r="AYV26" s="662"/>
      <c r="AYW26" s="662"/>
      <c r="AYX26" s="662"/>
      <c r="AYY26" s="662"/>
      <c r="AYZ26" s="662"/>
      <c r="AZA26" s="662"/>
      <c r="AZB26" s="662"/>
      <c r="AZC26" s="662"/>
      <c r="AZD26" s="662"/>
      <c r="AZE26" s="662"/>
      <c r="AZF26" s="662"/>
      <c r="AZG26" s="662"/>
      <c r="AZH26" s="662"/>
      <c r="AZI26" s="662"/>
      <c r="AZJ26" s="662"/>
      <c r="AZK26" s="662"/>
      <c r="AZL26" s="662"/>
      <c r="AZM26" s="662"/>
      <c r="AZN26" s="662"/>
      <c r="AZO26" s="662"/>
      <c r="AZP26" s="662"/>
      <c r="AZQ26" s="662"/>
      <c r="AZR26" s="662"/>
      <c r="AZS26" s="662"/>
      <c r="AZT26" s="662"/>
      <c r="AZU26" s="662"/>
      <c r="AZV26" s="662"/>
      <c r="AZW26" s="662"/>
      <c r="AZX26" s="662"/>
      <c r="AZY26" s="662"/>
      <c r="AZZ26" s="662"/>
      <c r="BAA26" s="662"/>
      <c r="BAB26" s="662"/>
      <c r="BAC26" s="662"/>
      <c r="BAD26" s="662"/>
      <c r="BAE26" s="662"/>
      <c r="BAF26" s="662"/>
      <c r="BAG26" s="662"/>
      <c r="BAH26" s="662"/>
      <c r="BAI26" s="662"/>
      <c r="BAJ26" s="662"/>
      <c r="BAK26" s="662"/>
      <c r="BAL26" s="662"/>
      <c r="BAM26" s="662"/>
      <c r="BAN26" s="662"/>
      <c r="BAO26" s="662"/>
      <c r="BAP26" s="662"/>
      <c r="BAQ26" s="662"/>
      <c r="BAR26" s="662"/>
      <c r="BAS26" s="662"/>
      <c r="BAT26" s="662"/>
      <c r="BAU26" s="662"/>
      <c r="BAV26" s="662"/>
      <c r="BAW26" s="662"/>
      <c r="BAX26" s="662"/>
      <c r="BAY26" s="662"/>
      <c r="BAZ26" s="662"/>
      <c r="BBA26" s="662"/>
      <c r="BBB26" s="662"/>
      <c r="BBC26" s="662"/>
      <c r="BBD26" s="662"/>
      <c r="BBE26" s="662"/>
      <c r="BBF26" s="662"/>
      <c r="BBG26" s="662"/>
      <c r="BBH26" s="662"/>
      <c r="BBI26" s="662"/>
      <c r="BBJ26" s="662"/>
      <c r="BBK26" s="662"/>
      <c r="BBL26" s="662"/>
      <c r="BBM26" s="662"/>
      <c r="BBN26" s="662"/>
      <c r="BBO26" s="662"/>
      <c r="BBP26" s="662"/>
      <c r="BBQ26" s="662"/>
      <c r="BBR26" s="662"/>
      <c r="BBS26" s="662"/>
      <c r="BBT26" s="662"/>
      <c r="BBU26" s="662"/>
      <c r="BBV26" s="662"/>
      <c r="BBW26" s="662"/>
      <c r="BBX26" s="662"/>
      <c r="BBY26" s="662"/>
      <c r="BBZ26" s="662"/>
      <c r="BCA26" s="662"/>
      <c r="BCB26" s="662"/>
      <c r="BCC26" s="662"/>
      <c r="BCD26" s="662"/>
      <c r="BCE26" s="662"/>
      <c r="BCF26" s="662"/>
      <c r="BCG26" s="662"/>
      <c r="BCH26" s="662"/>
      <c r="BCI26" s="662"/>
      <c r="BCJ26" s="662"/>
      <c r="BCK26" s="662"/>
      <c r="BCL26" s="662"/>
      <c r="BCM26" s="662"/>
      <c r="BCN26" s="662"/>
      <c r="BCO26" s="662"/>
      <c r="BCP26" s="662"/>
      <c r="BCQ26" s="662"/>
      <c r="BCR26" s="662"/>
      <c r="BCS26" s="662"/>
      <c r="BCT26" s="662"/>
      <c r="BCU26" s="662"/>
      <c r="BCV26" s="662"/>
      <c r="BCW26" s="662"/>
      <c r="BCX26" s="662"/>
      <c r="BCY26" s="662"/>
      <c r="BCZ26" s="662"/>
      <c r="BDA26" s="662"/>
      <c r="BDB26" s="662"/>
      <c r="BDC26" s="662"/>
      <c r="BDD26" s="662"/>
      <c r="BDE26" s="662"/>
      <c r="BDF26" s="662"/>
      <c r="BDG26" s="662"/>
      <c r="BDH26" s="662"/>
      <c r="BDI26" s="662"/>
      <c r="BDJ26" s="662"/>
      <c r="BDK26" s="662"/>
      <c r="BDL26" s="662"/>
      <c r="BDM26" s="662"/>
      <c r="BDN26" s="662"/>
      <c r="BDO26" s="662"/>
      <c r="BDP26" s="662"/>
      <c r="BDQ26" s="662"/>
      <c r="BDR26" s="662"/>
      <c r="BDS26" s="662"/>
      <c r="BDT26" s="662"/>
      <c r="BDU26" s="662"/>
      <c r="BDV26" s="662"/>
      <c r="BDW26" s="662"/>
      <c r="BDX26" s="662"/>
      <c r="BDY26" s="662"/>
      <c r="BDZ26" s="662"/>
      <c r="BEA26" s="662"/>
      <c r="BEB26" s="662"/>
      <c r="BEC26" s="662"/>
      <c r="BED26" s="662"/>
      <c r="BEE26" s="662"/>
      <c r="BEF26" s="662"/>
      <c r="BEG26" s="662"/>
      <c r="BEH26" s="662"/>
      <c r="BEI26" s="662"/>
      <c r="BEJ26" s="662"/>
      <c r="BEK26" s="662"/>
      <c r="BEL26" s="662"/>
      <c r="BEM26" s="662"/>
      <c r="BEN26" s="662"/>
      <c r="BEO26" s="662"/>
      <c r="BEP26" s="662"/>
      <c r="BEQ26" s="662"/>
      <c r="BER26" s="662"/>
      <c r="BES26" s="662"/>
      <c r="BET26" s="662"/>
      <c r="BEU26" s="662"/>
      <c r="BEV26" s="662"/>
      <c r="BEW26" s="662"/>
      <c r="BEX26" s="662"/>
      <c r="BEY26" s="662"/>
      <c r="BEZ26" s="662"/>
      <c r="BFA26" s="662"/>
      <c r="BFB26" s="662"/>
      <c r="BFC26" s="662"/>
      <c r="BFD26" s="662"/>
      <c r="BFE26" s="662"/>
      <c r="BFF26" s="662"/>
      <c r="BFG26" s="662"/>
      <c r="BFH26" s="662"/>
      <c r="BFI26" s="662"/>
      <c r="BFJ26" s="662"/>
      <c r="BFK26" s="662"/>
      <c r="BFL26" s="662"/>
      <c r="BFM26" s="662"/>
      <c r="BFN26" s="662"/>
      <c r="BFO26" s="662"/>
      <c r="BFP26" s="662"/>
      <c r="BFQ26" s="662"/>
      <c r="BFR26" s="662"/>
      <c r="BFS26" s="662"/>
      <c r="BFT26" s="662"/>
      <c r="BFU26" s="662"/>
      <c r="BFV26" s="662"/>
      <c r="BFW26" s="662"/>
      <c r="BFX26" s="662"/>
      <c r="BFY26" s="662"/>
      <c r="BFZ26" s="662"/>
      <c r="BGA26" s="662"/>
      <c r="BGB26" s="662"/>
      <c r="BGC26" s="662"/>
      <c r="BGD26" s="662"/>
      <c r="BGE26" s="662"/>
      <c r="BGF26" s="662"/>
      <c r="BGG26" s="662"/>
      <c r="BGH26" s="662"/>
      <c r="BGI26" s="662"/>
      <c r="BGJ26" s="662"/>
      <c r="BGK26" s="662"/>
      <c r="BGL26" s="662"/>
      <c r="BGM26" s="662"/>
      <c r="BGN26" s="662"/>
      <c r="BGO26" s="662"/>
      <c r="BGP26" s="662"/>
      <c r="BGQ26" s="662"/>
      <c r="BGR26" s="662"/>
      <c r="BGS26" s="662"/>
      <c r="BGT26" s="662"/>
      <c r="BGU26" s="662"/>
      <c r="BGV26" s="662"/>
      <c r="BGW26" s="662"/>
      <c r="BGX26" s="662"/>
      <c r="BGY26" s="662"/>
      <c r="BGZ26" s="662"/>
      <c r="BHA26" s="662"/>
      <c r="BHB26" s="662"/>
      <c r="BHC26" s="662"/>
      <c r="BHD26" s="662"/>
      <c r="BHE26" s="662"/>
      <c r="BHF26" s="662"/>
      <c r="BHG26" s="662"/>
      <c r="BHH26" s="662"/>
      <c r="BHI26" s="662"/>
      <c r="BHJ26" s="662"/>
      <c r="BHK26" s="662"/>
      <c r="BHL26" s="662"/>
      <c r="BHM26" s="662"/>
      <c r="BHN26" s="662"/>
      <c r="BHO26" s="662"/>
      <c r="BHP26" s="662"/>
      <c r="BHQ26" s="662"/>
      <c r="BHR26" s="662"/>
      <c r="BHS26" s="662"/>
      <c r="BHT26" s="662"/>
      <c r="BHU26" s="662"/>
      <c r="BHV26" s="662"/>
      <c r="BHW26" s="662"/>
      <c r="BHX26" s="662"/>
      <c r="BHY26" s="662"/>
      <c r="BHZ26" s="662"/>
      <c r="BIA26" s="662"/>
      <c r="BIB26" s="662"/>
      <c r="BIC26" s="662"/>
      <c r="BID26" s="662"/>
      <c r="BIE26" s="662"/>
      <c r="BIF26" s="662"/>
      <c r="BIG26" s="662"/>
      <c r="BIH26" s="662"/>
      <c r="BII26" s="662"/>
      <c r="BIJ26" s="662"/>
      <c r="BIK26" s="662"/>
      <c r="BIL26" s="662"/>
      <c r="BIM26" s="662"/>
      <c r="BIN26" s="662"/>
      <c r="BIO26" s="662"/>
      <c r="BIP26" s="662"/>
      <c r="BIQ26" s="662"/>
      <c r="BIR26" s="662"/>
      <c r="BIS26" s="662"/>
      <c r="BIT26" s="662"/>
      <c r="BIU26" s="662"/>
      <c r="BIV26" s="662"/>
      <c r="BIW26" s="662"/>
      <c r="BIX26" s="662"/>
      <c r="BIY26" s="662"/>
      <c r="BIZ26" s="662"/>
      <c r="BJA26" s="662"/>
      <c r="BJB26" s="662"/>
      <c r="BJC26" s="662"/>
      <c r="BJD26" s="662"/>
      <c r="BJE26" s="662"/>
      <c r="BJF26" s="662"/>
      <c r="BJG26" s="662"/>
      <c r="BJH26" s="662"/>
      <c r="BJI26" s="662"/>
      <c r="BJJ26" s="662"/>
      <c r="BJK26" s="662"/>
      <c r="BJL26" s="662"/>
      <c r="BJM26" s="662"/>
      <c r="BJN26" s="662"/>
      <c r="BJO26" s="662"/>
      <c r="BJP26" s="662"/>
      <c r="BJQ26" s="662"/>
      <c r="BJR26" s="662"/>
      <c r="BJS26" s="662"/>
      <c r="BJT26" s="662"/>
      <c r="BJU26" s="662"/>
      <c r="BJV26" s="662"/>
      <c r="BJW26" s="662"/>
      <c r="BJX26" s="662"/>
      <c r="BJY26" s="662"/>
      <c r="BJZ26" s="662"/>
      <c r="BKA26" s="662"/>
      <c r="BKB26" s="662"/>
      <c r="BKC26" s="662"/>
      <c r="BKD26" s="662"/>
      <c r="BKE26" s="662"/>
      <c r="BKF26" s="662"/>
      <c r="BKG26" s="662"/>
      <c r="BKH26" s="662"/>
      <c r="BKI26" s="662"/>
      <c r="BKJ26" s="662"/>
      <c r="BKK26" s="662"/>
      <c r="BKL26" s="662"/>
      <c r="BKM26" s="662"/>
      <c r="BKN26" s="662"/>
      <c r="BKO26" s="662"/>
      <c r="BKP26" s="662"/>
      <c r="BKQ26" s="662"/>
      <c r="BKR26" s="662"/>
      <c r="BKS26" s="662"/>
      <c r="BKT26" s="662"/>
      <c r="BKU26" s="662"/>
      <c r="BKV26" s="662"/>
      <c r="BKW26" s="662"/>
      <c r="BKX26" s="662"/>
      <c r="BKY26" s="662"/>
      <c r="BKZ26" s="662"/>
      <c r="BLA26" s="662"/>
      <c r="BLB26" s="662"/>
      <c r="BLC26" s="662"/>
      <c r="BLD26" s="662"/>
      <c r="BLE26" s="662"/>
      <c r="BLF26" s="662"/>
      <c r="BLG26" s="662"/>
      <c r="BLH26" s="662"/>
      <c r="BLI26" s="662"/>
      <c r="BLJ26" s="662"/>
      <c r="BLK26" s="662"/>
      <c r="BLL26" s="662"/>
      <c r="BLM26" s="662"/>
      <c r="BLN26" s="662"/>
      <c r="BLO26" s="662"/>
      <c r="BLP26" s="662"/>
      <c r="BLQ26" s="662"/>
      <c r="BLR26" s="662"/>
      <c r="BLS26" s="662"/>
      <c r="BLT26" s="662"/>
      <c r="BLU26" s="662"/>
      <c r="BLV26" s="662"/>
      <c r="BLW26" s="662"/>
      <c r="BLX26" s="662"/>
      <c r="BLY26" s="662"/>
      <c r="BLZ26" s="662"/>
      <c r="BMA26" s="662"/>
      <c r="BMB26" s="662"/>
      <c r="BMC26" s="662"/>
      <c r="BMD26" s="662"/>
      <c r="BME26" s="662"/>
      <c r="BMF26" s="662"/>
      <c r="BMG26" s="662"/>
      <c r="BMH26" s="662"/>
      <c r="BMI26" s="662"/>
      <c r="BMJ26" s="662"/>
      <c r="BMK26" s="662"/>
      <c r="BML26" s="662"/>
      <c r="BMM26" s="662"/>
      <c r="BMN26" s="662"/>
      <c r="BMO26" s="662"/>
      <c r="BMP26" s="662"/>
      <c r="BMQ26" s="662"/>
      <c r="BMR26" s="662"/>
      <c r="BMS26" s="662"/>
      <c r="BMT26" s="662"/>
      <c r="BMU26" s="662"/>
      <c r="BMV26" s="662"/>
      <c r="BMW26" s="662"/>
      <c r="BMX26" s="662"/>
      <c r="BMY26" s="662"/>
      <c r="BMZ26" s="662"/>
      <c r="BNA26" s="662"/>
      <c r="BNB26" s="662"/>
      <c r="BNC26" s="662"/>
      <c r="BND26" s="662"/>
      <c r="BNE26" s="662"/>
      <c r="BNF26" s="662"/>
      <c r="BNG26" s="662"/>
      <c r="BNH26" s="662"/>
      <c r="BNI26" s="662"/>
      <c r="BNJ26" s="662"/>
      <c r="BNK26" s="662"/>
      <c r="BNL26" s="662"/>
      <c r="BNM26" s="662"/>
      <c r="BNN26" s="662"/>
      <c r="BNO26" s="662"/>
      <c r="BNP26" s="662"/>
      <c r="BNQ26" s="662"/>
      <c r="BNR26" s="662"/>
      <c r="BNS26" s="662"/>
      <c r="BNT26" s="662"/>
      <c r="BNU26" s="662"/>
      <c r="BNV26" s="662"/>
      <c r="BNW26" s="662"/>
      <c r="BNX26" s="662"/>
      <c r="BNY26" s="662"/>
      <c r="BNZ26" s="662"/>
      <c r="BOA26" s="662"/>
      <c r="BOB26" s="662"/>
      <c r="BOC26" s="662"/>
      <c r="BOD26" s="662"/>
      <c r="BOE26" s="662"/>
      <c r="BOF26" s="662"/>
      <c r="BOG26" s="662"/>
      <c r="BOH26" s="662"/>
      <c r="BOI26" s="662"/>
      <c r="BOJ26" s="662"/>
      <c r="BOK26" s="662"/>
      <c r="BOL26" s="662"/>
      <c r="BOM26" s="662"/>
      <c r="BON26" s="662"/>
      <c r="BOO26" s="662"/>
      <c r="BOP26" s="662"/>
      <c r="BOQ26" s="662"/>
      <c r="BOR26" s="662"/>
      <c r="BOS26" s="662"/>
      <c r="BOT26" s="662"/>
      <c r="BOU26" s="662"/>
      <c r="BOV26" s="662"/>
      <c r="BOW26" s="662"/>
      <c r="BOX26" s="662"/>
      <c r="BOY26" s="662"/>
      <c r="BOZ26" s="662"/>
      <c r="BPA26" s="662"/>
      <c r="BPB26" s="662"/>
      <c r="BPC26" s="662"/>
      <c r="BPD26" s="662"/>
      <c r="BPE26" s="662"/>
      <c r="BPF26" s="662"/>
      <c r="BPG26" s="662"/>
      <c r="BPH26" s="662"/>
      <c r="BPI26" s="662"/>
      <c r="BPJ26" s="662"/>
      <c r="BPK26" s="662"/>
      <c r="BPL26" s="662"/>
      <c r="BPM26" s="662"/>
      <c r="BPN26" s="662"/>
      <c r="BPO26" s="662"/>
      <c r="BPP26" s="662"/>
      <c r="BPQ26" s="662"/>
      <c r="BPR26" s="662"/>
      <c r="BPS26" s="662"/>
      <c r="BPT26" s="662"/>
      <c r="BPU26" s="662"/>
      <c r="BPV26" s="662"/>
      <c r="BPW26" s="662"/>
      <c r="BPX26" s="662"/>
      <c r="BPY26" s="662"/>
      <c r="BPZ26" s="662"/>
      <c r="BQA26" s="662"/>
      <c r="BQB26" s="662"/>
      <c r="BQC26" s="662"/>
      <c r="BQD26" s="662"/>
      <c r="BQE26" s="662"/>
      <c r="BQF26" s="662"/>
      <c r="BQG26" s="662"/>
      <c r="BQH26" s="662"/>
      <c r="BQI26" s="662"/>
      <c r="BQJ26" s="662"/>
      <c r="BQK26" s="662"/>
      <c r="BQL26" s="662"/>
      <c r="BQM26" s="662"/>
      <c r="BQN26" s="662"/>
      <c r="BQO26" s="662"/>
      <c r="BQP26" s="662"/>
      <c r="BQQ26" s="662"/>
      <c r="BQR26" s="662"/>
      <c r="BQS26" s="662"/>
      <c r="BQT26" s="662"/>
      <c r="BQU26" s="662"/>
      <c r="BQV26" s="662"/>
      <c r="BQW26" s="662"/>
      <c r="BQX26" s="662"/>
      <c r="BQY26" s="662"/>
      <c r="BQZ26" s="662"/>
      <c r="BRA26" s="662"/>
      <c r="BRB26" s="662"/>
      <c r="BRC26" s="662"/>
      <c r="BRD26" s="662"/>
      <c r="BRE26" s="662"/>
      <c r="BRF26" s="662"/>
      <c r="BRG26" s="662"/>
      <c r="BRH26" s="662"/>
      <c r="BRI26" s="662"/>
      <c r="BRJ26" s="662"/>
      <c r="BRK26" s="662"/>
      <c r="BRL26" s="662"/>
      <c r="BRM26" s="662"/>
      <c r="BRN26" s="662"/>
      <c r="BRO26" s="662"/>
      <c r="BRP26" s="662"/>
      <c r="BRQ26" s="662"/>
      <c r="BRR26" s="662"/>
      <c r="BRS26" s="662"/>
      <c r="BRT26" s="662"/>
      <c r="BRU26" s="662"/>
      <c r="BRV26" s="662"/>
      <c r="BRW26" s="662"/>
      <c r="BRX26" s="662"/>
      <c r="BRY26" s="662"/>
      <c r="BRZ26" s="662"/>
      <c r="BSA26" s="662"/>
      <c r="BSB26" s="662"/>
      <c r="BSC26" s="662"/>
      <c r="BSD26" s="662"/>
      <c r="BSE26" s="662"/>
      <c r="BSF26" s="662"/>
      <c r="BSG26" s="662"/>
      <c r="BSH26" s="662"/>
      <c r="BSI26" s="662"/>
      <c r="BSJ26" s="662"/>
      <c r="BSK26" s="662"/>
      <c r="BSL26" s="662"/>
      <c r="BSM26" s="662"/>
      <c r="BSN26" s="662"/>
      <c r="BSO26" s="662"/>
      <c r="BSP26" s="662"/>
      <c r="BSQ26" s="662"/>
      <c r="BSR26" s="662"/>
      <c r="BSS26" s="662"/>
      <c r="BST26" s="662"/>
      <c r="BSU26" s="662"/>
      <c r="BSV26" s="662"/>
      <c r="BSW26" s="662"/>
      <c r="BSX26" s="662"/>
      <c r="BSY26" s="662"/>
      <c r="BSZ26" s="662"/>
      <c r="BTA26" s="662"/>
      <c r="BTB26" s="662"/>
      <c r="BTC26" s="662"/>
      <c r="BTD26" s="662"/>
      <c r="BTE26" s="662"/>
      <c r="BTF26" s="662"/>
      <c r="BTG26" s="662"/>
      <c r="BTH26" s="662"/>
      <c r="BTI26" s="662"/>
      <c r="BTJ26" s="662"/>
      <c r="BTK26" s="662"/>
      <c r="BTL26" s="662"/>
      <c r="BTM26" s="662"/>
      <c r="BTN26" s="662"/>
      <c r="BTO26" s="662"/>
      <c r="BTP26" s="662"/>
      <c r="BTQ26" s="662"/>
      <c r="BTR26" s="662"/>
      <c r="BTS26" s="662"/>
      <c r="BTT26" s="662"/>
      <c r="BTU26" s="662"/>
      <c r="BTV26" s="662"/>
      <c r="BTW26" s="662"/>
      <c r="BTX26" s="662"/>
      <c r="BTY26" s="662"/>
      <c r="BTZ26" s="662"/>
      <c r="BUA26" s="662"/>
      <c r="BUB26" s="662"/>
      <c r="BUC26" s="662"/>
      <c r="BUD26" s="662"/>
      <c r="BUE26" s="662"/>
      <c r="BUF26" s="662"/>
      <c r="BUG26" s="662"/>
      <c r="BUH26" s="662"/>
      <c r="BUI26" s="662"/>
      <c r="BUJ26" s="662"/>
      <c r="BUK26" s="662"/>
      <c r="BUL26" s="662"/>
      <c r="BUM26" s="662"/>
      <c r="BUN26" s="662"/>
      <c r="BUO26" s="662"/>
      <c r="BUP26" s="662"/>
      <c r="BUQ26" s="662"/>
      <c r="BUR26" s="662"/>
      <c r="BUS26" s="662"/>
      <c r="BUT26" s="662"/>
      <c r="BUU26" s="662"/>
      <c r="BUV26" s="662"/>
      <c r="BUW26" s="662"/>
      <c r="BUX26" s="662"/>
      <c r="BUY26" s="662"/>
      <c r="BUZ26" s="662"/>
      <c r="BVA26" s="662"/>
      <c r="BVB26" s="662"/>
      <c r="BVC26" s="662"/>
      <c r="BVD26" s="662"/>
      <c r="BVE26" s="662"/>
      <c r="BVF26" s="662"/>
      <c r="BVG26" s="662"/>
      <c r="BVH26" s="662"/>
      <c r="BVI26" s="662"/>
      <c r="BVJ26" s="662"/>
      <c r="BVK26" s="662"/>
      <c r="BVL26" s="662"/>
      <c r="BVM26" s="662"/>
      <c r="BVN26" s="662"/>
      <c r="BVO26" s="662"/>
      <c r="BVP26" s="662"/>
      <c r="BVQ26" s="662"/>
      <c r="BVR26" s="662"/>
      <c r="BVS26" s="662"/>
      <c r="BVT26" s="662"/>
      <c r="BVU26" s="662"/>
      <c r="BVV26" s="662"/>
      <c r="BVW26" s="662"/>
      <c r="BVX26" s="662"/>
      <c r="BVY26" s="662"/>
      <c r="BVZ26" s="662"/>
      <c r="BWA26" s="662"/>
      <c r="BWB26" s="662"/>
      <c r="BWC26" s="662"/>
      <c r="BWD26" s="662"/>
      <c r="BWE26" s="662"/>
      <c r="BWF26" s="662"/>
      <c r="BWG26" s="662"/>
      <c r="BWH26" s="662"/>
      <c r="BWI26" s="662"/>
      <c r="BWJ26" s="662"/>
      <c r="BWK26" s="662"/>
      <c r="BWL26" s="662"/>
      <c r="BWM26" s="662"/>
      <c r="BWN26" s="662"/>
      <c r="BWO26" s="662"/>
      <c r="BWP26" s="662"/>
      <c r="BWQ26" s="662"/>
      <c r="BWR26" s="662"/>
      <c r="BWS26" s="662"/>
      <c r="BWT26" s="662"/>
      <c r="BWU26" s="662"/>
      <c r="BWV26" s="662"/>
      <c r="BWW26" s="662"/>
      <c r="BWX26" s="662"/>
      <c r="BWY26" s="662"/>
      <c r="BWZ26" s="662"/>
      <c r="BXA26" s="662"/>
      <c r="BXB26" s="662"/>
      <c r="BXC26" s="662"/>
      <c r="BXD26" s="662"/>
      <c r="BXE26" s="662"/>
      <c r="BXF26" s="662"/>
      <c r="BXG26" s="662"/>
      <c r="BXH26" s="662"/>
      <c r="BXI26" s="662"/>
      <c r="BXJ26" s="662"/>
      <c r="BXK26" s="662"/>
      <c r="BXL26" s="662"/>
      <c r="BXM26" s="662"/>
      <c r="BXN26" s="662"/>
      <c r="BXO26" s="662"/>
      <c r="BXP26" s="662"/>
      <c r="BXQ26" s="662"/>
      <c r="BXR26" s="662"/>
      <c r="BXS26" s="662"/>
      <c r="BXT26" s="662"/>
      <c r="BXU26" s="662"/>
      <c r="BXV26" s="662"/>
      <c r="BXW26" s="662"/>
      <c r="BXX26" s="662"/>
      <c r="BXY26" s="662"/>
      <c r="BXZ26" s="662"/>
      <c r="BYA26" s="662"/>
      <c r="BYB26" s="662"/>
      <c r="BYC26" s="662"/>
      <c r="BYD26" s="662"/>
      <c r="BYE26" s="662"/>
      <c r="BYF26" s="662"/>
      <c r="BYG26" s="662"/>
      <c r="BYH26" s="662"/>
      <c r="BYI26" s="662"/>
      <c r="BYJ26" s="662"/>
      <c r="BYK26" s="662"/>
      <c r="BYL26" s="662"/>
      <c r="BYM26" s="662"/>
      <c r="BYN26" s="662"/>
      <c r="BYO26" s="662"/>
      <c r="BYP26" s="662"/>
      <c r="BYQ26" s="662"/>
      <c r="BYR26" s="662"/>
      <c r="BYS26" s="662"/>
      <c r="BYT26" s="662"/>
      <c r="BYU26" s="662"/>
      <c r="BYV26" s="662"/>
      <c r="BYW26" s="662"/>
      <c r="BYX26" s="662"/>
      <c r="BYY26" s="662"/>
      <c r="BYZ26" s="662"/>
      <c r="BZA26" s="662"/>
      <c r="BZB26" s="662"/>
      <c r="BZC26" s="662"/>
      <c r="BZD26" s="662"/>
      <c r="BZE26" s="662"/>
      <c r="BZF26" s="662"/>
      <c r="BZG26" s="662"/>
      <c r="BZH26" s="662"/>
      <c r="BZI26" s="662"/>
      <c r="BZJ26" s="662"/>
      <c r="BZK26" s="662"/>
      <c r="BZL26" s="662"/>
      <c r="BZM26" s="662"/>
      <c r="BZN26" s="662"/>
      <c r="BZO26" s="662"/>
      <c r="BZP26" s="662"/>
      <c r="BZQ26" s="662"/>
      <c r="BZR26" s="662"/>
      <c r="BZS26" s="662"/>
      <c r="BZT26" s="662"/>
      <c r="BZU26" s="662"/>
      <c r="BZV26" s="662"/>
      <c r="BZW26" s="662"/>
      <c r="BZX26" s="662"/>
      <c r="BZY26" s="662"/>
      <c r="BZZ26" s="662"/>
      <c r="CAA26" s="662"/>
      <c r="CAB26" s="662"/>
      <c r="CAC26" s="662"/>
      <c r="CAD26" s="662"/>
      <c r="CAE26" s="662"/>
      <c r="CAF26" s="662"/>
      <c r="CAG26" s="662"/>
      <c r="CAH26" s="662"/>
      <c r="CAI26" s="662"/>
      <c r="CAJ26" s="662"/>
      <c r="CAK26" s="662"/>
      <c r="CAL26" s="662"/>
      <c r="CAM26" s="662"/>
      <c r="CAN26" s="662"/>
      <c r="CAO26" s="662"/>
      <c r="CAP26" s="662"/>
      <c r="CAQ26" s="662"/>
      <c r="CAR26" s="662"/>
      <c r="CAS26" s="662"/>
      <c r="CAT26" s="662"/>
      <c r="CAU26" s="662"/>
      <c r="CAV26" s="662"/>
      <c r="CAW26" s="662"/>
      <c r="CAX26" s="662"/>
      <c r="CAY26" s="662"/>
      <c r="CAZ26" s="662"/>
      <c r="CBA26" s="662"/>
      <c r="CBB26" s="662"/>
      <c r="CBC26" s="662"/>
      <c r="CBD26" s="662"/>
      <c r="CBE26" s="662"/>
      <c r="CBF26" s="662"/>
      <c r="CBG26" s="662"/>
      <c r="CBH26" s="662"/>
      <c r="CBI26" s="662"/>
      <c r="CBJ26" s="662"/>
      <c r="CBK26" s="662"/>
      <c r="CBL26" s="662"/>
      <c r="CBM26" s="662"/>
      <c r="CBN26" s="662"/>
      <c r="CBO26" s="662"/>
      <c r="CBP26" s="662"/>
      <c r="CBQ26" s="662"/>
      <c r="CBR26" s="662"/>
      <c r="CBS26" s="662"/>
      <c r="CBT26" s="662"/>
      <c r="CBU26" s="662"/>
      <c r="CBV26" s="662"/>
      <c r="CBW26" s="662"/>
      <c r="CBX26" s="662"/>
      <c r="CBY26" s="662"/>
      <c r="CBZ26" s="662"/>
      <c r="CCA26" s="662"/>
      <c r="CCB26" s="662"/>
      <c r="CCC26" s="662"/>
      <c r="CCD26" s="662"/>
      <c r="CCE26" s="662"/>
      <c r="CCF26" s="662"/>
      <c r="CCG26" s="662"/>
      <c r="CCH26" s="662"/>
      <c r="CCI26" s="662"/>
      <c r="CCJ26" s="662"/>
      <c r="CCK26" s="662"/>
      <c r="CCL26" s="662"/>
      <c r="CCM26" s="662"/>
      <c r="CCN26" s="662"/>
      <c r="CCO26" s="662"/>
      <c r="CCP26" s="662"/>
      <c r="CCQ26" s="662"/>
      <c r="CCR26" s="662"/>
      <c r="CCS26" s="662"/>
      <c r="CCT26" s="662"/>
      <c r="CCU26" s="662"/>
      <c r="CCV26" s="662"/>
      <c r="CCW26" s="662"/>
      <c r="CCX26" s="662"/>
      <c r="CCY26" s="662"/>
      <c r="CCZ26" s="662"/>
      <c r="CDA26" s="662"/>
      <c r="CDB26" s="662"/>
      <c r="CDC26" s="662"/>
      <c r="CDD26" s="662"/>
      <c r="CDE26" s="662"/>
      <c r="CDF26" s="662"/>
      <c r="CDG26" s="662"/>
      <c r="CDH26" s="662"/>
      <c r="CDI26" s="662"/>
      <c r="CDJ26" s="662"/>
      <c r="CDK26" s="662"/>
      <c r="CDL26" s="662"/>
      <c r="CDM26" s="662"/>
      <c r="CDN26" s="662"/>
      <c r="CDO26" s="662"/>
      <c r="CDP26" s="662"/>
      <c r="CDQ26" s="662"/>
      <c r="CDR26" s="662"/>
      <c r="CDS26" s="662"/>
      <c r="CDT26" s="662"/>
      <c r="CDU26" s="662"/>
      <c r="CDV26" s="662"/>
      <c r="CDW26" s="662"/>
      <c r="CDX26" s="662"/>
      <c r="CDY26" s="662"/>
      <c r="CDZ26" s="662"/>
      <c r="CEA26" s="662"/>
      <c r="CEB26" s="662"/>
      <c r="CEC26" s="662"/>
      <c r="CED26" s="662"/>
      <c r="CEE26" s="662"/>
      <c r="CEF26" s="662"/>
      <c r="CEG26" s="662"/>
      <c r="CEH26" s="662"/>
      <c r="CEI26" s="662"/>
      <c r="CEJ26" s="662"/>
      <c r="CEK26" s="662"/>
      <c r="CEL26" s="662"/>
      <c r="CEM26" s="662"/>
      <c r="CEN26" s="662"/>
      <c r="CEO26" s="662"/>
      <c r="CEP26" s="662"/>
      <c r="CEQ26" s="662"/>
      <c r="CER26" s="662"/>
      <c r="CES26" s="662"/>
      <c r="CET26" s="662"/>
      <c r="CEU26" s="662"/>
      <c r="CEV26" s="662"/>
      <c r="CEW26" s="662"/>
      <c r="CEX26" s="662"/>
      <c r="CEY26" s="662"/>
      <c r="CEZ26" s="662"/>
      <c r="CFA26" s="662"/>
      <c r="CFB26" s="662"/>
      <c r="CFC26" s="662"/>
      <c r="CFD26" s="662"/>
      <c r="CFE26" s="662"/>
      <c r="CFF26" s="662"/>
      <c r="CFG26" s="662"/>
      <c r="CFH26" s="662"/>
      <c r="CFI26" s="662"/>
      <c r="CFJ26" s="662"/>
      <c r="CFK26" s="662"/>
      <c r="CFL26" s="662"/>
      <c r="CFM26" s="662"/>
      <c r="CFN26" s="662"/>
      <c r="CFO26" s="662"/>
      <c r="CFP26" s="662"/>
      <c r="CFQ26" s="662"/>
      <c r="CFR26" s="662"/>
      <c r="CFS26" s="662"/>
      <c r="CFT26" s="662"/>
      <c r="CFU26" s="662"/>
      <c r="CFV26" s="662"/>
      <c r="CFW26" s="662"/>
      <c r="CFX26" s="662"/>
      <c r="CFY26" s="662"/>
      <c r="CFZ26" s="662"/>
      <c r="CGA26" s="662"/>
      <c r="CGB26" s="662"/>
      <c r="CGC26" s="662"/>
      <c r="CGD26" s="662"/>
      <c r="CGE26" s="662"/>
      <c r="CGF26" s="662"/>
      <c r="CGG26" s="662"/>
      <c r="CGH26" s="662"/>
      <c r="CGI26" s="662"/>
      <c r="CGJ26" s="662"/>
      <c r="CGK26" s="662"/>
      <c r="CGL26" s="662"/>
      <c r="CGM26" s="662"/>
      <c r="CGN26" s="662"/>
      <c r="CGO26" s="662"/>
      <c r="CGP26" s="662"/>
      <c r="CGQ26" s="662"/>
      <c r="CGR26" s="662"/>
      <c r="CGS26" s="662"/>
      <c r="CGT26" s="662"/>
      <c r="CGU26" s="662"/>
      <c r="CGV26" s="662"/>
      <c r="CGW26" s="662"/>
      <c r="CGX26" s="662"/>
      <c r="CGY26" s="662"/>
      <c r="CGZ26" s="662"/>
      <c r="CHA26" s="662"/>
      <c r="CHB26" s="662"/>
      <c r="CHC26" s="662"/>
      <c r="CHD26" s="662"/>
      <c r="CHE26" s="662"/>
      <c r="CHF26" s="662"/>
      <c r="CHG26" s="662"/>
      <c r="CHH26" s="662"/>
      <c r="CHI26" s="662"/>
      <c r="CHJ26" s="662"/>
      <c r="CHK26" s="662"/>
      <c r="CHL26" s="662"/>
      <c r="CHM26" s="662"/>
      <c r="CHN26" s="662"/>
      <c r="CHO26" s="662"/>
      <c r="CHP26" s="662"/>
      <c r="CHQ26" s="662"/>
      <c r="CHR26" s="662"/>
      <c r="CHS26" s="662"/>
      <c r="CHT26" s="662"/>
      <c r="CHU26" s="662"/>
      <c r="CHV26" s="662"/>
      <c r="CHW26" s="662"/>
      <c r="CHX26" s="662"/>
      <c r="CHY26" s="662"/>
      <c r="CHZ26" s="662"/>
      <c r="CIA26" s="662"/>
      <c r="CIB26" s="662"/>
      <c r="CIC26" s="662"/>
      <c r="CID26" s="662"/>
      <c r="CIE26" s="662"/>
      <c r="CIF26" s="662"/>
      <c r="CIG26" s="662"/>
      <c r="CIH26" s="662"/>
      <c r="CII26" s="662"/>
      <c r="CIJ26" s="662"/>
      <c r="CIK26" s="662"/>
      <c r="CIL26" s="662"/>
      <c r="CIM26" s="662"/>
      <c r="CIN26" s="662"/>
      <c r="CIO26" s="662"/>
      <c r="CIP26" s="662"/>
      <c r="CIQ26" s="662"/>
      <c r="CIR26" s="662"/>
      <c r="CIS26" s="662"/>
      <c r="CIT26" s="662"/>
      <c r="CIU26" s="662"/>
      <c r="CIV26" s="662"/>
      <c r="CIW26" s="662"/>
      <c r="CIX26" s="662"/>
      <c r="CIY26" s="662"/>
      <c r="CIZ26" s="662"/>
      <c r="CJA26" s="662"/>
      <c r="CJB26" s="662"/>
      <c r="CJC26" s="662"/>
      <c r="CJD26" s="662"/>
      <c r="CJE26" s="662"/>
      <c r="CJF26" s="662"/>
      <c r="CJG26" s="662"/>
      <c r="CJH26" s="662"/>
      <c r="CJI26" s="662"/>
      <c r="CJJ26" s="662"/>
      <c r="CJK26" s="662"/>
      <c r="CJL26" s="662"/>
      <c r="CJM26" s="662"/>
      <c r="CJN26" s="662"/>
      <c r="CJO26" s="662"/>
      <c r="CJP26" s="662"/>
      <c r="CJQ26" s="662"/>
      <c r="CJR26" s="662"/>
      <c r="CJS26" s="662"/>
      <c r="CJT26" s="662"/>
      <c r="CJU26" s="662"/>
      <c r="CJV26" s="662"/>
      <c r="CJW26" s="662"/>
      <c r="CJX26" s="662"/>
      <c r="CJY26" s="662"/>
      <c r="CJZ26" s="662"/>
      <c r="CKA26" s="662"/>
      <c r="CKB26" s="662"/>
      <c r="CKC26" s="662"/>
      <c r="CKD26" s="662"/>
      <c r="CKE26" s="662"/>
      <c r="CKF26" s="662"/>
      <c r="CKG26" s="662"/>
      <c r="CKH26" s="662"/>
      <c r="CKI26" s="662"/>
      <c r="CKJ26" s="662"/>
      <c r="CKK26" s="662"/>
      <c r="CKL26" s="662"/>
      <c r="CKM26" s="662"/>
      <c r="CKN26" s="662"/>
      <c r="CKO26" s="662"/>
      <c r="CKP26" s="662"/>
      <c r="CKQ26" s="662"/>
      <c r="CKR26" s="662"/>
      <c r="CKS26" s="662"/>
      <c r="CKT26" s="662"/>
      <c r="CKU26" s="662"/>
      <c r="CKV26" s="662"/>
      <c r="CKW26" s="662"/>
      <c r="CKX26" s="662"/>
      <c r="CKY26" s="662"/>
      <c r="CKZ26" s="662"/>
      <c r="CLA26" s="662"/>
      <c r="CLB26" s="662"/>
      <c r="CLC26" s="662"/>
      <c r="CLD26" s="662"/>
      <c r="CLE26" s="662"/>
      <c r="CLF26" s="662"/>
      <c r="CLG26" s="662"/>
      <c r="CLH26" s="662"/>
      <c r="CLI26" s="662"/>
      <c r="CLJ26" s="662"/>
      <c r="CLK26" s="662"/>
      <c r="CLL26" s="662"/>
      <c r="CLM26" s="662"/>
      <c r="CLN26" s="662"/>
      <c r="CLO26" s="662"/>
      <c r="CLP26" s="662"/>
      <c r="CLQ26" s="662"/>
      <c r="CLR26" s="662"/>
      <c r="CLS26" s="662"/>
      <c r="CLT26" s="662"/>
      <c r="CLU26" s="662"/>
      <c r="CLV26" s="662"/>
      <c r="CLW26" s="662"/>
      <c r="CLX26" s="662"/>
      <c r="CLY26" s="662"/>
      <c r="CLZ26" s="662"/>
      <c r="CMA26" s="662"/>
      <c r="CMB26" s="662"/>
      <c r="CMC26" s="662"/>
      <c r="CMD26" s="662"/>
      <c r="CME26" s="662"/>
      <c r="CMF26" s="662"/>
      <c r="CMG26" s="662"/>
      <c r="CMH26" s="662"/>
      <c r="CMI26" s="662"/>
      <c r="CMJ26" s="662"/>
      <c r="CMK26" s="662"/>
      <c r="CML26" s="662"/>
      <c r="CMM26" s="662"/>
      <c r="CMN26" s="662"/>
      <c r="CMO26" s="662"/>
      <c r="CMP26" s="662"/>
      <c r="CMQ26" s="662"/>
      <c r="CMR26" s="662"/>
      <c r="CMS26" s="662"/>
      <c r="CMT26" s="662"/>
      <c r="CMU26" s="662"/>
      <c r="CMV26" s="662"/>
      <c r="CMW26" s="662"/>
      <c r="CMX26" s="662"/>
      <c r="CMY26" s="662"/>
      <c r="CMZ26" s="662"/>
      <c r="CNA26" s="662"/>
      <c r="CNB26" s="662"/>
      <c r="CNC26" s="662"/>
      <c r="CND26" s="662"/>
      <c r="CNE26" s="662"/>
      <c r="CNF26" s="662"/>
      <c r="CNG26" s="662"/>
      <c r="CNH26" s="662"/>
      <c r="CNI26" s="662"/>
      <c r="CNJ26" s="662"/>
      <c r="CNK26" s="662"/>
      <c r="CNL26" s="662"/>
      <c r="CNM26" s="662"/>
      <c r="CNN26" s="662"/>
      <c r="CNO26" s="662"/>
      <c r="CNP26" s="662"/>
      <c r="CNQ26" s="662"/>
      <c r="CNR26" s="662"/>
      <c r="CNS26" s="662"/>
      <c r="CNT26" s="662"/>
      <c r="CNU26" s="662"/>
      <c r="CNV26" s="662"/>
      <c r="CNW26" s="662"/>
      <c r="CNX26" s="662"/>
      <c r="CNY26" s="662"/>
      <c r="CNZ26" s="662"/>
      <c r="COA26" s="662"/>
      <c r="COB26" s="662"/>
      <c r="COC26" s="662"/>
      <c r="COD26" s="662"/>
      <c r="COE26" s="662"/>
      <c r="COF26" s="662"/>
      <c r="COG26" s="662"/>
      <c r="COH26" s="662"/>
      <c r="COI26" s="662"/>
      <c r="COJ26" s="662"/>
      <c r="COK26" s="662"/>
      <c r="COL26" s="662"/>
      <c r="COM26" s="662"/>
      <c r="CON26" s="662"/>
      <c r="COO26" s="662"/>
      <c r="COP26" s="662"/>
      <c r="COQ26" s="662"/>
      <c r="COR26" s="662"/>
      <c r="COS26" s="662"/>
      <c r="COT26" s="662"/>
      <c r="COU26" s="662"/>
      <c r="COV26" s="662"/>
      <c r="COW26" s="662"/>
      <c r="COX26" s="662"/>
      <c r="COY26" s="662"/>
      <c r="COZ26" s="662"/>
      <c r="CPA26" s="662"/>
      <c r="CPB26" s="662"/>
      <c r="CPC26" s="662"/>
      <c r="CPD26" s="662"/>
      <c r="CPE26" s="662"/>
      <c r="CPF26" s="662"/>
      <c r="CPG26" s="662"/>
      <c r="CPH26" s="662"/>
      <c r="CPI26" s="662"/>
      <c r="CPJ26" s="662"/>
      <c r="CPK26" s="662"/>
      <c r="CPL26" s="662"/>
      <c r="CPM26" s="662"/>
      <c r="CPN26" s="662"/>
      <c r="CPO26" s="662"/>
      <c r="CPP26" s="662"/>
      <c r="CPQ26" s="662"/>
      <c r="CPR26" s="662"/>
      <c r="CPS26" s="662"/>
      <c r="CPT26" s="662"/>
      <c r="CPU26" s="662"/>
      <c r="CPV26" s="662"/>
      <c r="CPW26" s="662"/>
      <c r="CPX26" s="662"/>
      <c r="CPY26" s="662"/>
      <c r="CPZ26" s="662"/>
      <c r="CQA26" s="662"/>
      <c r="CQB26" s="662"/>
      <c r="CQC26" s="662"/>
      <c r="CQD26" s="662"/>
      <c r="CQE26" s="662"/>
      <c r="CQF26" s="662"/>
      <c r="CQG26" s="662"/>
      <c r="CQH26" s="662"/>
      <c r="CQI26" s="662"/>
      <c r="CQJ26" s="662"/>
      <c r="CQK26" s="662"/>
      <c r="CQL26" s="662"/>
      <c r="CQM26" s="662"/>
      <c r="CQN26" s="662"/>
      <c r="CQO26" s="662"/>
      <c r="CQP26" s="662"/>
      <c r="CQQ26" s="662"/>
      <c r="CQR26" s="662"/>
      <c r="CQS26" s="662"/>
      <c r="CQT26" s="662"/>
      <c r="CQU26" s="662"/>
      <c r="CQV26" s="662"/>
      <c r="CQW26" s="662"/>
      <c r="CQX26" s="662"/>
      <c r="CQY26" s="662"/>
      <c r="CQZ26" s="662"/>
      <c r="CRA26" s="662"/>
      <c r="CRB26" s="662"/>
      <c r="CRC26" s="662"/>
      <c r="CRD26" s="662"/>
      <c r="CRE26" s="662"/>
      <c r="CRF26" s="662"/>
      <c r="CRG26" s="662"/>
      <c r="CRH26" s="662"/>
      <c r="CRI26" s="662"/>
      <c r="CRJ26" s="662"/>
      <c r="CRK26" s="662"/>
      <c r="CRL26" s="662"/>
      <c r="CRM26" s="662"/>
      <c r="CRN26" s="662"/>
      <c r="CRO26" s="662"/>
      <c r="CRP26" s="662"/>
      <c r="CRQ26" s="662"/>
      <c r="CRR26" s="662"/>
      <c r="CRS26" s="662"/>
      <c r="CRT26" s="662"/>
      <c r="CRU26" s="662"/>
      <c r="CRV26" s="662"/>
      <c r="CRW26" s="662"/>
      <c r="CRX26" s="662"/>
      <c r="CRY26" s="662"/>
      <c r="CRZ26" s="662"/>
      <c r="CSA26" s="662"/>
      <c r="CSB26" s="662"/>
      <c r="CSC26" s="662"/>
      <c r="CSD26" s="662"/>
      <c r="CSE26" s="662"/>
      <c r="CSF26" s="662"/>
      <c r="CSG26" s="662"/>
      <c r="CSH26" s="662"/>
      <c r="CSI26" s="662"/>
      <c r="CSJ26" s="662"/>
      <c r="CSK26" s="662"/>
      <c r="CSL26" s="662"/>
      <c r="CSM26" s="662"/>
      <c r="CSN26" s="662"/>
      <c r="CSO26" s="662"/>
      <c r="CSP26" s="662"/>
      <c r="CSQ26" s="662"/>
      <c r="CSR26" s="662"/>
      <c r="CSS26" s="662"/>
      <c r="CST26" s="662"/>
      <c r="CSU26" s="662"/>
      <c r="CSV26" s="662"/>
      <c r="CSW26" s="662"/>
      <c r="CSX26" s="662"/>
      <c r="CSY26" s="662"/>
      <c r="CSZ26" s="662"/>
      <c r="CTA26" s="662"/>
      <c r="CTB26" s="662"/>
      <c r="CTC26" s="662"/>
      <c r="CTD26" s="662"/>
      <c r="CTE26" s="662"/>
      <c r="CTF26" s="662"/>
      <c r="CTG26" s="662"/>
      <c r="CTH26" s="662"/>
      <c r="CTI26" s="662"/>
      <c r="CTJ26" s="662"/>
      <c r="CTK26" s="662"/>
      <c r="CTL26" s="662"/>
      <c r="CTM26" s="662"/>
      <c r="CTN26" s="662"/>
      <c r="CTO26" s="662"/>
      <c r="CTP26" s="662"/>
      <c r="CTQ26" s="662"/>
      <c r="CTR26" s="662"/>
      <c r="CTS26" s="662"/>
      <c r="CTT26" s="662"/>
      <c r="CTU26" s="662"/>
      <c r="CTV26" s="662"/>
      <c r="CTW26" s="662"/>
      <c r="CTX26" s="662"/>
      <c r="CTY26" s="662"/>
      <c r="CTZ26" s="662"/>
      <c r="CUA26" s="662"/>
      <c r="CUB26" s="662"/>
      <c r="CUC26" s="662"/>
      <c r="CUD26" s="662"/>
      <c r="CUE26" s="662"/>
      <c r="CUF26" s="662"/>
      <c r="CUG26" s="662"/>
      <c r="CUH26" s="662"/>
      <c r="CUI26" s="662"/>
      <c r="CUJ26" s="662"/>
      <c r="CUK26" s="662"/>
      <c r="CUL26" s="662"/>
      <c r="CUM26" s="662"/>
      <c r="CUN26" s="662"/>
      <c r="CUO26" s="662"/>
      <c r="CUP26" s="662"/>
      <c r="CUQ26" s="662"/>
      <c r="CUR26" s="662"/>
      <c r="CUS26" s="662"/>
      <c r="CUT26" s="662"/>
      <c r="CUU26" s="662"/>
      <c r="CUV26" s="662"/>
      <c r="CUW26" s="662"/>
      <c r="CUX26" s="662"/>
      <c r="CUY26" s="662"/>
      <c r="CUZ26" s="662"/>
      <c r="CVA26" s="662"/>
      <c r="CVB26" s="662"/>
      <c r="CVC26" s="662"/>
      <c r="CVD26" s="662"/>
      <c r="CVE26" s="662"/>
      <c r="CVF26" s="662"/>
      <c r="CVG26" s="662"/>
      <c r="CVH26" s="662"/>
      <c r="CVI26" s="662"/>
      <c r="CVJ26" s="662"/>
      <c r="CVK26" s="662"/>
      <c r="CVL26" s="662"/>
      <c r="CVM26" s="662"/>
      <c r="CVN26" s="662"/>
      <c r="CVO26" s="662"/>
      <c r="CVP26" s="662"/>
      <c r="CVQ26" s="662"/>
      <c r="CVR26" s="662"/>
      <c r="CVS26" s="662"/>
      <c r="CVT26" s="662"/>
      <c r="CVU26" s="662"/>
      <c r="CVV26" s="662"/>
      <c r="CVW26" s="662"/>
      <c r="CVX26" s="662"/>
      <c r="CVY26" s="662"/>
      <c r="CVZ26" s="662"/>
      <c r="CWA26" s="662"/>
      <c r="CWB26" s="662"/>
      <c r="CWC26" s="662"/>
      <c r="CWD26" s="662"/>
      <c r="CWE26" s="662"/>
      <c r="CWF26" s="662"/>
      <c r="CWG26" s="662"/>
      <c r="CWH26" s="662"/>
      <c r="CWI26" s="662"/>
      <c r="CWJ26" s="662"/>
      <c r="CWK26" s="662"/>
      <c r="CWL26" s="662"/>
      <c r="CWM26" s="662"/>
      <c r="CWN26" s="662"/>
      <c r="CWO26" s="662"/>
      <c r="CWP26" s="662"/>
      <c r="CWQ26" s="662"/>
      <c r="CWR26" s="662"/>
      <c r="CWS26" s="662"/>
      <c r="CWT26" s="662"/>
      <c r="CWU26" s="662"/>
      <c r="CWV26" s="662"/>
      <c r="CWW26" s="662"/>
      <c r="CWX26" s="662"/>
      <c r="CWY26" s="662"/>
      <c r="CWZ26" s="662"/>
      <c r="CXA26" s="662"/>
      <c r="CXB26" s="662"/>
      <c r="CXC26" s="662"/>
      <c r="CXD26" s="662"/>
      <c r="CXE26" s="662"/>
      <c r="CXF26" s="662"/>
      <c r="CXG26" s="662"/>
      <c r="CXH26" s="662"/>
      <c r="CXI26" s="662"/>
      <c r="CXJ26" s="662"/>
      <c r="CXK26" s="662"/>
      <c r="CXL26" s="662"/>
      <c r="CXM26" s="662"/>
      <c r="CXN26" s="662"/>
      <c r="CXO26" s="662"/>
      <c r="CXP26" s="662"/>
      <c r="CXQ26" s="662"/>
      <c r="CXR26" s="662"/>
      <c r="CXS26" s="662"/>
      <c r="CXT26" s="662"/>
      <c r="CXU26" s="662"/>
      <c r="CXV26" s="662"/>
      <c r="CXW26" s="662"/>
      <c r="CXX26" s="662"/>
      <c r="CXY26" s="662"/>
      <c r="CXZ26" s="662"/>
      <c r="CYA26" s="662"/>
      <c r="CYB26" s="662"/>
      <c r="CYC26" s="662"/>
      <c r="CYD26" s="662"/>
      <c r="CYE26" s="662"/>
      <c r="CYF26" s="662"/>
      <c r="CYG26" s="662"/>
      <c r="CYH26" s="662"/>
      <c r="CYI26" s="662"/>
      <c r="CYJ26" s="662"/>
      <c r="CYK26" s="662"/>
      <c r="CYL26" s="662"/>
      <c r="CYM26" s="662"/>
      <c r="CYN26" s="662"/>
      <c r="CYO26" s="662"/>
      <c r="CYP26" s="662"/>
      <c r="CYQ26" s="662"/>
      <c r="CYR26" s="662"/>
      <c r="CYS26" s="662"/>
      <c r="CYT26" s="662"/>
      <c r="CYU26" s="662"/>
      <c r="CYV26" s="662"/>
      <c r="CYW26" s="662"/>
      <c r="CYX26" s="662"/>
      <c r="CYY26" s="662"/>
      <c r="CYZ26" s="662"/>
      <c r="CZA26" s="662"/>
      <c r="CZB26" s="662"/>
      <c r="CZC26" s="662"/>
      <c r="CZD26" s="662"/>
      <c r="CZE26" s="662"/>
      <c r="CZF26" s="662"/>
      <c r="CZG26" s="662"/>
      <c r="CZH26" s="662"/>
      <c r="CZI26" s="662"/>
      <c r="CZJ26" s="662"/>
      <c r="CZK26" s="662"/>
      <c r="CZL26" s="662"/>
      <c r="CZM26" s="662"/>
      <c r="CZN26" s="662"/>
      <c r="CZO26" s="662"/>
      <c r="CZP26" s="662"/>
      <c r="CZQ26" s="662"/>
      <c r="CZR26" s="662"/>
      <c r="CZS26" s="662"/>
      <c r="CZT26" s="662"/>
      <c r="CZU26" s="662"/>
      <c r="CZV26" s="662"/>
      <c r="CZW26" s="662"/>
      <c r="CZX26" s="662"/>
      <c r="CZY26" s="662"/>
      <c r="CZZ26" s="662"/>
      <c r="DAA26" s="662"/>
      <c r="DAB26" s="662"/>
      <c r="DAC26" s="662"/>
      <c r="DAD26" s="662"/>
      <c r="DAE26" s="662"/>
      <c r="DAF26" s="662"/>
      <c r="DAG26" s="662"/>
      <c r="DAH26" s="662"/>
      <c r="DAI26" s="662"/>
      <c r="DAJ26" s="662"/>
      <c r="DAK26" s="662"/>
      <c r="DAL26" s="662"/>
      <c r="DAM26" s="662"/>
      <c r="DAN26" s="662"/>
      <c r="DAO26" s="662"/>
      <c r="DAP26" s="662"/>
      <c r="DAQ26" s="662"/>
      <c r="DAR26" s="662"/>
      <c r="DAS26" s="662"/>
      <c r="DAT26" s="662"/>
      <c r="DAU26" s="662"/>
      <c r="DAV26" s="662"/>
      <c r="DAW26" s="662"/>
      <c r="DAX26" s="662"/>
      <c r="DAY26" s="662"/>
      <c r="DAZ26" s="662"/>
      <c r="DBA26" s="662"/>
      <c r="DBB26" s="662"/>
      <c r="DBC26" s="662"/>
      <c r="DBD26" s="662"/>
      <c r="DBE26" s="662"/>
      <c r="DBF26" s="662"/>
      <c r="DBG26" s="662"/>
      <c r="DBH26" s="662"/>
      <c r="DBI26" s="662"/>
      <c r="DBJ26" s="662"/>
      <c r="DBK26" s="662"/>
      <c r="DBL26" s="662"/>
      <c r="DBM26" s="662"/>
      <c r="DBN26" s="662"/>
      <c r="DBO26" s="662"/>
      <c r="DBP26" s="662"/>
      <c r="DBQ26" s="662"/>
      <c r="DBR26" s="662"/>
      <c r="DBS26" s="662"/>
      <c r="DBT26" s="662"/>
      <c r="DBU26" s="662"/>
      <c r="DBV26" s="662"/>
      <c r="DBW26" s="662"/>
      <c r="DBX26" s="662"/>
      <c r="DBY26" s="662"/>
      <c r="DBZ26" s="662"/>
      <c r="DCA26" s="662"/>
      <c r="DCB26" s="662"/>
      <c r="DCC26" s="662"/>
      <c r="DCD26" s="662"/>
      <c r="DCE26" s="662"/>
      <c r="DCF26" s="662"/>
      <c r="DCG26" s="662"/>
      <c r="DCH26" s="662"/>
      <c r="DCI26" s="662"/>
      <c r="DCJ26" s="662"/>
      <c r="DCK26" s="662"/>
      <c r="DCL26" s="662"/>
      <c r="DCM26" s="662"/>
      <c r="DCN26" s="662"/>
      <c r="DCO26" s="662"/>
      <c r="DCP26" s="662"/>
      <c r="DCQ26" s="662"/>
      <c r="DCR26" s="662"/>
      <c r="DCS26" s="662"/>
      <c r="DCT26" s="662"/>
      <c r="DCU26" s="662"/>
      <c r="DCV26" s="662"/>
      <c r="DCW26" s="662"/>
      <c r="DCX26" s="662"/>
      <c r="DCY26" s="662"/>
      <c r="DCZ26" s="662"/>
      <c r="DDA26" s="662"/>
      <c r="DDB26" s="662"/>
      <c r="DDC26" s="662"/>
      <c r="DDD26" s="662"/>
      <c r="DDE26" s="662"/>
      <c r="DDF26" s="662"/>
      <c r="DDG26" s="662"/>
      <c r="DDH26" s="662"/>
      <c r="DDI26" s="662"/>
      <c r="DDJ26" s="662"/>
      <c r="DDK26" s="662"/>
      <c r="DDL26" s="662"/>
      <c r="DDM26" s="662"/>
      <c r="DDN26" s="662"/>
      <c r="DDO26" s="662"/>
      <c r="DDP26" s="662"/>
      <c r="DDQ26" s="662"/>
      <c r="DDR26" s="662"/>
      <c r="DDS26" s="662"/>
      <c r="DDT26" s="662"/>
      <c r="DDU26" s="662"/>
      <c r="DDV26" s="662"/>
      <c r="DDW26" s="662"/>
      <c r="DDX26" s="662"/>
      <c r="DDY26" s="662"/>
      <c r="DDZ26" s="662"/>
      <c r="DEA26" s="662"/>
      <c r="DEB26" s="662"/>
      <c r="DEC26" s="662"/>
      <c r="DED26" s="662"/>
      <c r="DEE26" s="662"/>
      <c r="DEF26" s="662"/>
      <c r="DEG26" s="662"/>
      <c r="DEH26" s="662"/>
      <c r="DEI26" s="662"/>
      <c r="DEJ26" s="662"/>
      <c r="DEK26" s="662"/>
      <c r="DEL26" s="662"/>
      <c r="DEM26" s="662"/>
      <c r="DEN26" s="662"/>
      <c r="DEO26" s="662"/>
      <c r="DEP26" s="662"/>
      <c r="DEQ26" s="662"/>
      <c r="DER26" s="662"/>
      <c r="DES26" s="662"/>
      <c r="DET26" s="662"/>
      <c r="DEU26" s="662"/>
      <c r="DEV26" s="662"/>
      <c r="DEW26" s="662"/>
      <c r="DEX26" s="662"/>
      <c r="DEY26" s="662"/>
      <c r="DEZ26" s="662"/>
      <c r="DFA26" s="662"/>
      <c r="DFB26" s="662"/>
      <c r="DFC26" s="662"/>
      <c r="DFD26" s="662"/>
      <c r="DFE26" s="662"/>
      <c r="DFF26" s="662"/>
      <c r="DFG26" s="662"/>
      <c r="DFH26" s="662"/>
      <c r="DFI26" s="662"/>
      <c r="DFJ26" s="662"/>
      <c r="DFK26" s="662"/>
      <c r="DFL26" s="662"/>
      <c r="DFM26" s="662"/>
      <c r="DFN26" s="662"/>
      <c r="DFO26" s="662"/>
      <c r="DFP26" s="662"/>
      <c r="DFQ26" s="662"/>
      <c r="DFR26" s="662"/>
      <c r="DFS26" s="662"/>
      <c r="DFT26" s="662"/>
      <c r="DFU26" s="662"/>
      <c r="DFV26" s="662"/>
      <c r="DFW26" s="662"/>
      <c r="DFX26" s="662"/>
      <c r="DFY26" s="662"/>
      <c r="DFZ26" s="662"/>
      <c r="DGA26" s="662"/>
      <c r="DGB26" s="662"/>
      <c r="DGC26" s="662"/>
      <c r="DGD26" s="662"/>
      <c r="DGE26" s="662"/>
      <c r="DGF26" s="662"/>
      <c r="DGG26" s="662"/>
      <c r="DGH26" s="662"/>
      <c r="DGI26" s="662"/>
      <c r="DGJ26" s="662"/>
      <c r="DGK26" s="662"/>
      <c r="DGL26" s="662"/>
      <c r="DGM26" s="662"/>
      <c r="DGN26" s="662"/>
      <c r="DGO26" s="662"/>
      <c r="DGP26" s="662"/>
      <c r="DGQ26" s="662"/>
      <c r="DGR26" s="662"/>
      <c r="DGS26" s="662"/>
      <c r="DGT26" s="662"/>
      <c r="DGU26" s="662"/>
      <c r="DGV26" s="662"/>
      <c r="DGW26" s="662"/>
      <c r="DGX26" s="662"/>
      <c r="DGY26" s="662"/>
      <c r="DGZ26" s="662"/>
      <c r="DHA26" s="662"/>
      <c r="DHB26" s="662"/>
      <c r="DHC26" s="662"/>
      <c r="DHD26" s="662"/>
      <c r="DHE26" s="662"/>
      <c r="DHF26" s="662"/>
      <c r="DHG26" s="662"/>
      <c r="DHH26" s="662"/>
      <c r="DHI26" s="662"/>
      <c r="DHJ26" s="662"/>
      <c r="DHK26" s="662"/>
      <c r="DHL26" s="662"/>
      <c r="DHM26" s="662"/>
      <c r="DHN26" s="662"/>
      <c r="DHO26" s="662"/>
      <c r="DHP26" s="662"/>
      <c r="DHQ26" s="662"/>
      <c r="DHR26" s="662"/>
      <c r="DHS26" s="662"/>
      <c r="DHT26" s="662"/>
      <c r="DHU26" s="662"/>
      <c r="DHV26" s="662"/>
      <c r="DHW26" s="662"/>
      <c r="DHX26" s="662"/>
      <c r="DHY26" s="662"/>
      <c r="DHZ26" s="662"/>
      <c r="DIA26" s="662"/>
      <c r="DIB26" s="662"/>
      <c r="DIC26" s="662"/>
      <c r="DID26" s="662"/>
      <c r="DIE26" s="662"/>
      <c r="DIF26" s="662"/>
      <c r="DIG26" s="662"/>
      <c r="DIH26" s="662"/>
      <c r="DII26" s="662"/>
      <c r="DIJ26" s="662"/>
      <c r="DIK26" s="662"/>
      <c r="DIL26" s="662"/>
      <c r="DIM26" s="662"/>
      <c r="DIN26" s="662"/>
      <c r="DIO26" s="662"/>
      <c r="DIP26" s="662"/>
      <c r="DIQ26" s="662"/>
      <c r="DIR26" s="662"/>
      <c r="DIS26" s="662"/>
      <c r="DIT26" s="662"/>
      <c r="DIU26" s="662"/>
      <c r="DIV26" s="662"/>
      <c r="DIW26" s="662"/>
      <c r="DIX26" s="662"/>
      <c r="DIY26" s="662"/>
      <c r="DIZ26" s="662"/>
      <c r="DJA26" s="662"/>
      <c r="DJB26" s="662"/>
      <c r="DJC26" s="662"/>
      <c r="DJD26" s="662"/>
      <c r="DJE26" s="662"/>
      <c r="DJF26" s="662"/>
      <c r="DJG26" s="662"/>
      <c r="DJH26" s="662"/>
      <c r="DJI26" s="662"/>
      <c r="DJJ26" s="662"/>
      <c r="DJK26" s="662"/>
      <c r="DJL26" s="662"/>
      <c r="DJM26" s="662"/>
      <c r="DJN26" s="662"/>
      <c r="DJO26" s="662"/>
      <c r="DJP26" s="662"/>
      <c r="DJQ26" s="662"/>
      <c r="DJR26" s="662"/>
      <c r="DJS26" s="662"/>
      <c r="DJT26" s="662"/>
      <c r="DJU26" s="662"/>
      <c r="DJV26" s="662"/>
      <c r="DJW26" s="662"/>
      <c r="DJX26" s="662"/>
      <c r="DJY26" s="662"/>
      <c r="DJZ26" s="662"/>
      <c r="DKA26" s="662"/>
      <c r="DKB26" s="662"/>
      <c r="DKC26" s="662"/>
      <c r="DKD26" s="662"/>
      <c r="DKE26" s="662"/>
      <c r="DKF26" s="662"/>
      <c r="DKG26" s="662"/>
      <c r="DKH26" s="662"/>
      <c r="DKI26" s="662"/>
      <c r="DKJ26" s="662"/>
      <c r="DKK26" s="662"/>
      <c r="DKL26" s="662"/>
      <c r="DKM26" s="662"/>
      <c r="DKN26" s="662"/>
      <c r="DKO26" s="662"/>
      <c r="DKP26" s="662"/>
      <c r="DKQ26" s="662"/>
      <c r="DKR26" s="662"/>
      <c r="DKS26" s="662"/>
      <c r="DKT26" s="662"/>
      <c r="DKU26" s="662"/>
      <c r="DKV26" s="662"/>
      <c r="DKW26" s="662"/>
      <c r="DKX26" s="662"/>
      <c r="DKY26" s="662"/>
      <c r="DKZ26" s="662"/>
      <c r="DLA26" s="662"/>
      <c r="DLB26" s="662"/>
      <c r="DLC26" s="662"/>
      <c r="DLD26" s="662"/>
      <c r="DLE26" s="662"/>
      <c r="DLF26" s="662"/>
      <c r="DLG26" s="662"/>
      <c r="DLH26" s="662"/>
      <c r="DLI26" s="662"/>
      <c r="DLJ26" s="662"/>
      <c r="DLK26" s="662"/>
      <c r="DLL26" s="662"/>
      <c r="DLM26" s="662"/>
      <c r="DLN26" s="662"/>
      <c r="DLO26" s="662"/>
      <c r="DLP26" s="662"/>
      <c r="DLQ26" s="662"/>
      <c r="DLR26" s="662"/>
      <c r="DLS26" s="662"/>
      <c r="DLT26" s="662"/>
      <c r="DLU26" s="662"/>
      <c r="DLV26" s="662"/>
      <c r="DLW26" s="662"/>
      <c r="DLX26" s="662"/>
      <c r="DLY26" s="662"/>
      <c r="DLZ26" s="662"/>
      <c r="DMA26" s="662"/>
      <c r="DMB26" s="662"/>
      <c r="DMC26" s="662"/>
      <c r="DMD26" s="662"/>
      <c r="DME26" s="662"/>
      <c r="DMF26" s="662"/>
      <c r="DMG26" s="662"/>
      <c r="DMH26" s="662"/>
      <c r="DMI26" s="662"/>
      <c r="DMJ26" s="662"/>
      <c r="DMK26" s="662"/>
      <c r="DML26" s="662"/>
      <c r="DMM26" s="662"/>
      <c r="DMN26" s="662"/>
      <c r="DMO26" s="662"/>
      <c r="DMP26" s="662"/>
      <c r="DMQ26" s="662"/>
      <c r="DMR26" s="662"/>
      <c r="DMS26" s="662"/>
      <c r="DMT26" s="662"/>
      <c r="DMU26" s="662"/>
      <c r="DMV26" s="662"/>
      <c r="DMW26" s="662"/>
      <c r="DMX26" s="662"/>
      <c r="DMY26" s="662"/>
      <c r="DMZ26" s="662"/>
      <c r="DNA26" s="662"/>
      <c r="DNB26" s="662"/>
      <c r="DNC26" s="662"/>
      <c r="DND26" s="662"/>
      <c r="DNE26" s="662"/>
      <c r="DNF26" s="662"/>
      <c r="DNG26" s="662"/>
      <c r="DNH26" s="662"/>
      <c r="DNI26" s="662"/>
      <c r="DNJ26" s="662"/>
      <c r="DNK26" s="662"/>
      <c r="DNL26" s="662"/>
      <c r="DNM26" s="662"/>
      <c r="DNN26" s="662"/>
      <c r="DNO26" s="662"/>
      <c r="DNP26" s="662"/>
      <c r="DNQ26" s="662"/>
      <c r="DNR26" s="662"/>
      <c r="DNS26" s="662"/>
      <c r="DNT26" s="662"/>
      <c r="DNU26" s="662"/>
      <c r="DNV26" s="662"/>
      <c r="DNW26" s="662"/>
      <c r="DNX26" s="662"/>
      <c r="DNY26" s="662"/>
      <c r="DNZ26" s="662"/>
      <c r="DOA26" s="662"/>
      <c r="DOB26" s="662"/>
      <c r="DOC26" s="662"/>
      <c r="DOD26" s="662"/>
      <c r="DOE26" s="662"/>
      <c r="DOF26" s="662"/>
      <c r="DOG26" s="662"/>
      <c r="DOH26" s="662"/>
      <c r="DOI26" s="662"/>
      <c r="DOJ26" s="662"/>
      <c r="DOK26" s="662"/>
      <c r="DOL26" s="662"/>
      <c r="DOM26" s="662"/>
      <c r="DON26" s="662"/>
      <c r="DOO26" s="662"/>
      <c r="DOP26" s="662"/>
      <c r="DOQ26" s="662"/>
      <c r="DOR26" s="662"/>
      <c r="DOS26" s="662"/>
      <c r="DOT26" s="662"/>
      <c r="DOU26" s="662"/>
      <c r="DOV26" s="662"/>
      <c r="DOW26" s="662"/>
      <c r="DOX26" s="662"/>
      <c r="DOY26" s="662"/>
      <c r="DOZ26" s="662"/>
      <c r="DPA26" s="662"/>
      <c r="DPB26" s="662"/>
      <c r="DPC26" s="662"/>
      <c r="DPD26" s="662"/>
      <c r="DPE26" s="662"/>
      <c r="DPF26" s="662"/>
      <c r="DPG26" s="662"/>
      <c r="DPH26" s="662"/>
      <c r="DPI26" s="662"/>
      <c r="DPJ26" s="662"/>
      <c r="DPK26" s="662"/>
      <c r="DPL26" s="662"/>
      <c r="DPM26" s="662"/>
      <c r="DPN26" s="662"/>
      <c r="DPO26" s="662"/>
      <c r="DPP26" s="662"/>
      <c r="DPQ26" s="662"/>
      <c r="DPR26" s="662"/>
      <c r="DPS26" s="662"/>
      <c r="DPT26" s="662"/>
      <c r="DPU26" s="662"/>
      <c r="DPV26" s="662"/>
      <c r="DPW26" s="662"/>
      <c r="DPX26" s="662"/>
      <c r="DPY26" s="662"/>
      <c r="DPZ26" s="662"/>
      <c r="DQA26" s="662"/>
      <c r="DQB26" s="662"/>
      <c r="DQC26" s="662"/>
      <c r="DQD26" s="662"/>
      <c r="DQE26" s="662"/>
      <c r="DQF26" s="662"/>
      <c r="DQG26" s="662"/>
      <c r="DQH26" s="662"/>
      <c r="DQI26" s="662"/>
      <c r="DQJ26" s="662"/>
      <c r="DQK26" s="662"/>
      <c r="DQL26" s="662"/>
      <c r="DQM26" s="662"/>
      <c r="DQN26" s="662"/>
      <c r="DQO26" s="662"/>
      <c r="DQP26" s="662"/>
      <c r="DQQ26" s="662"/>
      <c r="DQR26" s="662"/>
      <c r="DQS26" s="662"/>
      <c r="DQT26" s="662"/>
      <c r="DQU26" s="662"/>
      <c r="DQV26" s="662"/>
      <c r="DQW26" s="662"/>
      <c r="DQX26" s="662"/>
      <c r="DQY26" s="662"/>
      <c r="DQZ26" s="662"/>
      <c r="DRA26" s="662"/>
      <c r="DRB26" s="662"/>
      <c r="DRC26" s="662"/>
      <c r="DRD26" s="662"/>
      <c r="DRE26" s="662"/>
      <c r="DRF26" s="662"/>
      <c r="DRG26" s="662"/>
      <c r="DRH26" s="662"/>
      <c r="DRI26" s="662"/>
      <c r="DRJ26" s="662"/>
      <c r="DRK26" s="662"/>
      <c r="DRL26" s="662"/>
      <c r="DRM26" s="662"/>
      <c r="DRN26" s="662"/>
      <c r="DRO26" s="662"/>
      <c r="DRP26" s="662"/>
      <c r="DRQ26" s="662"/>
      <c r="DRR26" s="662"/>
      <c r="DRS26" s="662"/>
      <c r="DRT26" s="662"/>
      <c r="DRU26" s="662"/>
      <c r="DRV26" s="662"/>
      <c r="DRW26" s="662"/>
      <c r="DRX26" s="662"/>
      <c r="DRY26" s="662"/>
      <c r="DRZ26" s="662"/>
      <c r="DSA26" s="662"/>
      <c r="DSB26" s="662"/>
      <c r="DSC26" s="662"/>
      <c r="DSD26" s="662"/>
      <c r="DSE26" s="662"/>
      <c r="DSF26" s="662"/>
      <c r="DSG26" s="662"/>
      <c r="DSH26" s="662"/>
      <c r="DSI26" s="662"/>
      <c r="DSJ26" s="662"/>
      <c r="DSK26" s="662"/>
      <c r="DSL26" s="662"/>
      <c r="DSM26" s="662"/>
      <c r="DSN26" s="662"/>
      <c r="DSO26" s="662"/>
      <c r="DSP26" s="662"/>
      <c r="DSQ26" s="662"/>
      <c r="DSR26" s="662"/>
      <c r="DSS26" s="662"/>
      <c r="DST26" s="662"/>
      <c r="DSU26" s="662"/>
      <c r="DSV26" s="662"/>
      <c r="DSW26" s="662"/>
      <c r="DSX26" s="662"/>
      <c r="DSY26" s="662"/>
      <c r="DSZ26" s="662"/>
      <c r="DTA26" s="662"/>
      <c r="DTB26" s="662"/>
      <c r="DTC26" s="662"/>
      <c r="DTD26" s="662"/>
      <c r="DTE26" s="662"/>
      <c r="DTF26" s="662"/>
      <c r="DTG26" s="662"/>
      <c r="DTH26" s="662"/>
      <c r="DTI26" s="662"/>
      <c r="DTJ26" s="662"/>
      <c r="DTK26" s="662"/>
      <c r="DTL26" s="662"/>
      <c r="DTM26" s="662"/>
      <c r="DTN26" s="662"/>
      <c r="DTO26" s="662"/>
      <c r="DTP26" s="662"/>
      <c r="DTQ26" s="662"/>
      <c r="DTR26" s="662"/>
      <c r="DTS26" s="662"/>
      <c r="DTT26" s="662"/>
      <c r="DTU26" s="662"/>
      <c r="DTV26" s="662"/>
      <c r="DTW26" s="662"/>
      <c r="DTX26" s="662"/>
      <c r="DTY26" s="662"/>
      <c r="DTZ26" s="662"/>
      <c r="DUA26" s="662"/>
      <c r="DUB26" s="662"/>
      <c r="DUC26" s="662"/>
      <c r="DUD26" s="662"/>
      <c r="DUE26" s="662"/>
      <c r="DUF26" s="662"/>
      <c r="DUG26" s="662"/>
      <c r="DUH26" s="662"/>
      <c r="DUI26" s="662"/>
      <c r="DUJ26" s="662"/>
      <c r="DUK26" s="662"/>
      <c r="DUL26" s="662"/>
      <c r="DUM26" s="662"/>
      <c r="DUN26" s="662"/>
      <c r="DUO26" s="662"/>
      <c r="DUP26" s="662"/>
      <c r="DUQ26" s="662"/>
      <c r="DUR26" s="662"/>
      <c r="DUS26" s="662"/>
      <c r="DUT26" s="662"/>
      <c r="DUU26" s="662"/>
      <c r="DUV26" s="662"/>
      <c r="DUW26" s="662"/>
      <c r="DUX26" s="662"/>
      <c r="DUY26" s="662"/>
      <c r="DUZ26" s="662"/>
      <c r="DVA26" s="662"/>
      <c r="DVB26" s="662"/>
      <c r="DVC26" s="662"/>
      <c r="DVD26" s="662"/>
      <c r="DVE26" s="662"/>
      <c r="DVF26" s="662"/>
      <c r="DVG26" s="662"/>
      <c r="DVH26" s="662"/>
      <c r="DVI26" s="662"/>
      <c r="DVJ26" s="662"/>
      <c r="DVK26" s="662"/>
      <c r="DVL26" s="662"/>
      <c r="DVM26" s="662"/>
      <c r="DVN26" s="662"/>
      <c r="DVO26" s="662"/>
      <c r="DVP26" s="662"/>
      <c r="DVQ26" s="662"/>
      <c r="DVR26" s="662"/>
      <c r="DVS26" s="662"/>
      <c r="DVT26" s="662"/>
      <c r="DVU26" s="662"/>
      <c r="DVV26" s="662"/>
      <c r="DVW26" s="662"/>
      <c r="DVX26" s="662"/>
      <c r="DVY26" s="662"/>
      <c r="DVZ26" s="662"/>
      <c r="DWA26" s="662"/>
      <c r="DWB26" s="662"/>
      <c r="DWC26" s="662"/>
      <c r="DWD26" s="662"/>
      <c r="DWE26" s="662"/>
      <c r="DWF26" s="662"/>
      <c r="DWG26" s="662"/>
      <c r="DWH26" s="662"/>
      <c r="DWI26" s="662"/>
      <c r="DWJ26" s="662"/>
      <c r="DWK26" s="662"/>
      <c r="DWL26" s="662"/>
      <c r="DWM26" s="662"/>
      <c r="DWN26" s="662"/>
      <c r="DWO26" s="662"/>
      <c r="DWP26" s="662"/>
      <c r="DWQ26" s="662"/>
      <c r="DWR26" s="662"/>
      <c r="DWS26" s="662"/>
      <c r="DWT26" s="662"/>
      <c r="DWU26" s="662"/>
      <c r="DWV26" s="662"/>
      <c r="DWW26" s="662"/>
      <c r="DWX26" s="662"/>
      <c r="DWY26" s="662"/>
      <c r="DWZ26" s="662"/>
      <c r="DXA26" s="662"/>
      <c r="DXB26" s="662"/>
      <c r="DXC26" s="662"/>
      <c r="DXD26" s="662"/>
      <c r="DXE26" s="662"/>
      <c r="DXF26" s="662"/>
      <c r="DXG26" s="662"/>
      <c r="DXH26" s="662"/>
      <c r="DXI26" s="662"/>
      <c r="DXJ26" s="662"/>
      <c r="DXK26" s="662"/>
      <c r="DXL26" s="662"/>
      <c r="DXM26" s="662"/>
      <c r="DXN26" s="662"/>
      <c r="DXO26" s="662"/>
      <c r="DXP26" s="662"/>
      <c r="DXQ26" s="662"/>
      <c r="DXR26" s="662"/>
      <c r="DXS26" s="662"/>
      <c r="DXT26" s="662"/>
      <c r="DXU26" s="662"/>
      <c r="DXV26" s="662"/>
      <c r="DXW26" s="662"/>
      <c r="DXX26" s="662"/>
      <c r="DXY26" s="662"/>
      <c r="DXZ26" s="662"/>
      <c r="DYA26" s="662"/>
      <c r="DYB26" s="662"/>
      <c r="DYC26" s="662"/>
      <c r="DYD26" s="662"/>
      <c r="DYE26" s="662"/>
      <c r="DYF26" s="662"/>
      <c r="DYG26" s="662"/>
      <c r="DYH26" s="662"/>
      <c r="DYI26" s="662"/>
      <c r="DYJ26" s="662"/>
      <c r="DYK26" s="662"/>
      <c r="DYL26" s="662"/>
      <c r="DYM26" s="662"/>
      <c r="DYN26" s="662"/>
      <c r="DYO26" s="662"/>
      <c r="DYP26" s="662"/>
      <c r="DYQ26" s="662"/>
      <c r="DYR26" s="662"/>
      <c r="DYS26" s="662"/>
      <c r="DYT26" s="662"/>
      <c r="DYU26" s="662"/>
      <c r="DYV26" s="662"/>
      <c r="DYW26" s="662"/>
      <c r="DYX26" s="662"/>
      <c r="DYY26" s="662"/>
      <c r="DYZ26" s="662"/>
      <c r="DZA26" s="662"/>
      <c r="DZB26" s="662"/>
      <c r="DZC26" s="662"/>
      <c r="DZD26" s="662"/>
      <c r="DZE26" s="662"/>
      <c r="DZF26" s="662"/>
      <c r="DZG26" s="662"/>
      <c r="DZH26" s="662"/>
      <c r="DZI26" s="662"/>
      <c r="DZJ26" s="662"/>
      <c r="DZK26" s="662"/>
      <c r="DZL26" s="662"/>
      <c r="DZM26" s="662"/>
      <c r="DZN26" s="662"/>
      <c r="DZO26" s="662"/>
      <c r="DZP26" s="662"/>
      <c r="DZQ26" s="662"/>
      <c r="DZR26" s="662"/>
      <c r="DZS26" s="662"/>
      <c r="DZT26" s="662"/>
      <c r="DZU26" s="662"/>
      <c r="DZV26" s="662"/>
      <c r="DZW26" s="662"/>
      <c r="DZX26" s="662"/>
      <c r="DZY26" s="662"/>
      <c r="DZZ26" s="662"/>
      <c r="EAA26" s="662"/>
      <c r="EAB26" s="662"/>
      <c r="EAC26" s="662"/>
      <c r="EAD26" s="662"/>
      <c r="EAE26" s="662"/>
      <c r="EAF26" s="662"/>
      <c r="EAG26" s="662"/>
      <c r="EAH26" s="662"/>
      <c r="EAI26" s="662"/>
      <c r="EAJ26" s="662"/>
      <c r="EAK26" s="662"/>
      <c r="EAL26" s="662"/>
      <c r="EAM26" s="662"/>
      <c r="EAN26" s="662"/>
      <c r="EAO26" s="662"/>
      <c r="EAP26" s="662"/>
      <c r="EAQ26" s="662"/>
      <c r="EAR26" s="662"/>
      <c r="EAS26" s="662"/>
      <c r="EAT26" s="662"/>
      <c r="EAU26" s="662"/>
      <c r="EAV26" s="662"/>
      <c r="EAW26" s="662"/>
      <c r="EAX26" s="662"/>
      <c r="EAY26" s="662"/>
      <c r="EAZ26" s="662"/>
      <c r="EBA26" s="662"/>
      <c r="EBB26" s="662"/>
      <c r="EBC26" s="662"/>
      <c r="EBD26" s="662"/>
      <c r="EBE26" s="662"/>
      <c r="EBF26" s="662"/>
      <c r="EBG26" s="662"/>
      <c r="EBH26" s="662"/>
      <c r="EBI26" s="662"/>
      <c r="EBJ26" s="662"/>
      <c r="EBK26" s="662"/>
      <c r="EBL26" s="662"/>
      <c r="EBM26" s="662"/>
      <c r="EBN26" s="662"/>
      <c r="EBO26" s="662"/>
      <c r="EBP26" s="662"/>
      <c r="EBQ26" s="662"/>
      <c r="EBR26" s="662"/>
      <c r="EBS26" s="662"/>
      <c r="EBT26" s="662"/>
      <c r="EBU26" s="662"/>
      <c r="EBV26" s="662"/>
      <c r="EBW26" s="662"/>
      <c r="EBX26" s="662"/>
      <c r="EBY26" s="662"/>
      <c r="EBZ26" s="662"/>
      <c r="ECA26" s="662"/>
      <c r="ECB26" s="662"/>
      <c r="ECC26" s="662"/>
      <c r="ECD26" s="662"/>
      <c r="ECE26" s="662"/>
      <c r="ECF26" s="662"/>
      <c r="ECG26" s="662"/>
      <c r="ECH26" s="662"/>
      <c r="ECI26" s="662"/>
      <c r="ECJ26" s="662"/>
      <c r="ECK26" s="662"/>
      <c r="ECL26" s="662"/>
      <c r="ECM26" s="662"/>
      <c r="ECN26" s="662"/>
      <c r="ECO26" s="662"/>
      <c r="ECP26" s="662"/>
      <c r="ECQ26" s="662"/>
      <c r="ECR26" s="662"/>
      <c r="ECS26" s="662"/>
      <c r="ECT26" s="662"/>
      <c r="ECU26" s="662"/>
      <c r="ECV26" s="662"/>
      <c r="ECW26" s="662"/>
      <c r="ECX26" s="662"/>
      <c r="ECY26" s="662"/>
      <c r="ECZ26" s="662"/>
      <c r="EDA26" s="662"/>
      <c r="EDB26" s="662"/>
      <c r="EDC26" s="662"/>
      <c r="EDD26" s="662"/>
      <c r="EDE26" s="662"/>
      <c r="EDF26" s="662"/>
      <c r="EDG26" s="662"/>
      <c r="EDH26" s="662"/>
      <c r="EDI26" s="662"/>
      <c r="EDJ26" s="662"/>
      <c r="EDK26" s="662"/>
      <c r="EDL26" s="662"/>
      <c r="EDM26" s="662"/>
      <c r="EDN26" s="662"/>
      <c r="EDO26" s="662"/>
      <c r="EDP26" s="662"/>
      <c r="EDQ26" s="662"/>
      <c r="EDR26" s="662"/>
      <c r="EDS26" s="662"/>
      <c r="EDT26" s="662"/>
      <c r="EDU26" s="662"/>
      <c r="EDV26" s="662"/>
      <c r="EDW26" s="662"/>
      <c r="EDX26" s="662"/>
      <c r="EDY26" s="662"/>
      <c r="EDZ26" s="662"/>
      <c r="EEA26" s="662"/>
      <c r="EEB26" s="662"/>
      <c r="EEC26" s="662"/>
      <c r="EED26" s="662"/>
      <c r="EEE26" s="662"/>
      <c r="EEF26" s="662"/>
      <c r="EEG26" s="662"/>
      <c r="EEH26" s="662"/>
      <c r="EEI26" s="662"/>
      <c r="EEJ26" s="662"/>
      <c r="EEK26" s="662"/>
      <c r="EEL26" s="662"/>
      <c r="EEM26" s="662"/>
      <c r="EEN26" s="662"/>
      <c r="EEO26" s="662"/>
      <c r="EEP26" s="662"/>
      <c r="EEQ26" s="662"/>
      <c r="EER26" s="662"/>
      <c r="EES26" s="662"/>
      <c r="EET26" s="662"/>
      <c r="EEU26" s="662"/>
      <c r="EEV26" s="662"/>
      <c r="EEW26" s="662"/>
      <c r="EEX26" s="662"/>
      <c r="EEY26" s="662"/>
      <c r="EEZ26" s="662"/>
      <c r="EFA26" s="662"/>
      <c r="EFB26" s="662"/>
      <c r="EFC26" s="662"/>
      <c r="EFD26" s="662"/>
      <c r="EFE26" s="662"/>
      <c r="EFF26" s="662"/>
      <c r="EFG26" s="662"/>
      <c r="EFH26" s="662"/>
      <c r="EFI26" s="662"/>
      <c r="EFJ26" s="662"/>
      <c r="EFK26" s="662"/>
      <c r="EFL26" s="662"/>
      <c r="EFM26" s="662"/>
      <c r="EFN26" s="662"/>
      <c r="EFO26" s="662"/>
      <c r="EFP26" s="662"/>
      <c r="EFQ26" s="662"/>
      <c r="EFR26" s="662"/>
      <c r="EFS26" s="662"/>
      <c r="EFT26" s="662"/>
      <c r="EFU26" s="662"/>
      <c r="EFV26" s="662"/>
      <c r="EFW26" s="662"/>
      <c r="EFX26" s="662"/>
      <c r="EFY26" s="662"/>
      <c r="EFZ26" s="662"/>
      <c r="EGA26" s="662"/>
      <c r="EGB26" s="662"/>
      <c r="EGC26" s="662"/>
      <c r="EGD26" s="662"/>
      <c r="EGE26" s="662"/>
      <c r="EGF26" s="662"/>
      <c r="EGG26" s="662"/>
      <c r="EGH26" s="662"/>
      <c r="EGI26" s="662"/>
      <c r="EGJ26" s="662"/>
      <c r="EGK26" s="662"/>
      <c r="EGL26" s="662"/>
      <c r="EGM26" s="662"/>
      <c r="EGN26" s="662"/>
      <c r="EGO26" s="662"/>
      <c r="EGP26" s="662"/>
      <c r="EGQ26" s="662"/>
      <c r="EGR26" s="662"/>
      <c r="EGS26" s="662"/>
      <c r="EGT26" s="662"/>
      <c r="EGU26" s="662"/>
      <c r="EGV26" s="662"/>
      <c r="EGW26" s="662"/>
      <c r="EGX26" s="662"/>
      <c r="EGY26" s="662"/>
      <c r="EGZ26" s="662"/>
      <c r="EHA26" s="662"/>
      <c r="EHB26" s="662"/>
      <c r="EHC26" s="662"/>
      <c r="EHD26" s="662"/>
      <c r="EHE26" s="662"/>
      <c r="EHF26" s="662"/>
      <c r="EHG26" s="662"/>
      <c r="EHH26" s="662"/>
      <c r="EHI26" s="662"/>
      <c r="EHJ26" s="662"/>
      <c r="EHK26" s="662"/>
      <c r="EHL26" s="662"/>
      <c r="EHM26" s="662"/>
      <c r="EHN26" s="662"/>
      <c r="EHO26" s="662"/>
      <c r="EHP26" s="662"/>
      <c r="EHQ26" s="662"/>
      <c r="EHR26" s="662"/>
      <c r="EHS26" s="662"/>
      <c r="EHT26" s="662"/>
      <c r="EHU26" s="662"/>
      <c r="EHV26" s="662"/>
      <c r="EHW26" s="662"/>
      <c r="EHX26" s="662"/>
      <c r="EHY26" s="662"/>
      <c r="EHZ26" s="662"/>
      <c r="EIA26" s="662"/>
      <c r="EIB26" s="662"/>
      <c r="EIC26" s="662"/>
      <c r="EID26" s="662"/>
      <c r="EIE26" s="662"/>
      <c r="EIF26" s="662"/>
      <c r="EIG26" s="662"/>
      <c r="EIH26" s="662"/>
      <c r="EII26" s="662"/>
      <c r="EIJ26" s="662"/>
      <c r="EIK26" s="662"/>
      <c r="EIL26" s="662"/>
      <c r="EIM26" s="662"/>
      <c r="EIN26" s="662"/>
      <c r="EIO26" s="662"/>
      <c r="EIP26" s="662"/>
      <c r="EIQ26" s="662"/>
      <c r="EIR26" s="662"/>
      <c r="EIS26" s="662"/>
      <c r="EIT26" s="662"/>
      <c r="EIU26" s="662"/>
      <c r="EIV26" s="662"/>
      <c r="EIW26" s="662"/>
      <c r="EIX26" s="662"/>
      <c r="EIY26" s="662"/>
      <c r="EIZ26" s="662"/>
      <c r="EJA26" s="662"/>
      <c r="EJB26" s="662"/>
      <c r="EJC26" s="662"/>
      <c r="EJD26" s="662"/>
      <c r="EJE26" s="662"/>
      <c r="EJF26" s="662"/>
      <c r="EJG26" s="662"/>
      <c r="EJH26" s="662"/>
      <c r="EJI26" s="662"/>
      <c r="EJJ26" s="662"/>
      <c r="EJK26" s="662"/>
      <c r="EJL26" s="662"/>
      <c r="EJM26" s="662"/>
      <c r="EJN26" s="662"/>
      <c r="EJO26" s="662"/>
      <c r="EJP26" s="662"/>
      <c r="EJQ26" s="662"/>
      <c r="EJR26" s="662"/>
      <c r="EJS26" s="662"/>
      <c r="EJT26" s="662"/>
      <c r="EJU26" s="662"/>
      <c r="EJV26" s="662"/>
      <c r="EJW26" s="662"/>
      <c r="EJX26" s="662"/>
      <c r="EJY26" s="662"/>
      <c r="EJZ26" s="662"/>
      <c r="EKA26" s="662"/>
      <c r="EKB26" s="662"/>
      <c r="EKC26" s="662"/>
      <c r="EKD26" s="662"/>
      <c r="EKE26" s="662"/>
      <c r="EKF26" s="662"/>
      <c r="EKG26" s="662"/>
      <c r="EKH26" s="662"/>
      <c r="EKI26" s="662"/>
      <c r="EKJ26" s="662"/>
      <c r="EKK26" s="662"/>
      <c r="EKL26" s="662"/>
      <c r="EKM26" s="662"/>
      <c r="EKN26" s="662"/>
      <c r="EKO26" s="662"/>
      <c r="EKP26" s="662"/>
      <c r="EKQ26" s="662"/>
      <c r="EKR26" s="662"/>
      <c r="EKS26" s="662"/>
      <c r="EKT26" s="662"/>
      <c r="EKU26" s="662"/>
      <c r="EKV26" s="662"/>
      <c r="EKW26" s="662"/>
      <c r="EKX26" s="662"/>
      <c r="EKY26" s="662"/>
      <c r="EKZ26" s="662"/>
      <c r="ELA26" s="662"/>
      <c r="ELB26" s="662"/>
      <c r="ELC26" s="662"/>
      <c r="ELD26" s="662"/>
      <c r="ELE26" s="662"/>
      <c r="ELF26" s="662"/>
      <c r="ELG26" s="662"/>
      <c r="ELH26" s="662"/>
      <c r="ELI26" s="662"/>
      <c r="ELJ26" s="662"/>
      <c r="ELK26" s="662"/>
      <c r="ELL26" s="662"/>
      <c r="ELM26" s="662"/>
      <c r="ELN26" s="662"/>
      <c r="ELO26" s="662"/>
      <c r="ELP26" s="662"/>
      <c r="ELQ26" s="662"/>
      <c r="ELR26" s="662"/>
      <c r="ELS26" s="662"/>
      <c r="ELT26" s="662"/>
      <c r="ELU26" s="662"/>
      <c r="ELV26" s="662"/>
      <c r="ELW26" s="662"/>
      <c r="ELX26" s="662"/>
      <c r="ELY26" s="662"/>
      <c r="ELZ26" s="662"/>
      <c r="EMA26" s="662"/>
      <c r="EMB26" s="662"/>
      <c r="EMC26" s="662"/>
      <c r="EMD26" s="662"/>
      <c r="EME26" s="662"/>
      <c r="EMF26" s="662"/>
      <c r="EMG26" s="662"/>
      <c r="EMH26" s="662"/>
      <c r="EMI26" s="662"/>
      <c r="EMJ26" s="662"/>
      <c r="EMK26" s="662"/>
      <c r="EML26" s="662"/>
      <c r="EMM26" s="662"/>
      <c r="EMN26" s="662"/>
      <c r="EMO26" s="662"/>
      <c r="EMP26" s="662"/>
      <c r="EMQ26" s="662"/>
      <c r="EMR26" s="662"/>
      <c r="EMS26" s="662"/>
      <c r="EMT26" s="662"/>
      <c r="EMU26" s="662"/>
      <c r="EMV26" s="662"/>
      <c r="EMW26" s="662"/>
      <c r="EMX26" s="662"/>
      <c r="EMY26" s="662"/>
      <c r="EMZ26" s="662"/>
      <c r="ENA26" s="662"/>
      <c r="ENB26" s="662"/>
      <c r="ENC26" s="662"/>
      <c r="END26" s="662"/>
      <c r="ENE26" s="662"/>
      <c r="ENF26" s="662"/>
      <c r="ENG26" s="662"/>
      <c r="ENH26" s="662"/>
      <c r="ENI26" s="662"/>
      <c r="ENJ26" s="662"/>
      <c r="ENK26" s="662"/>
      <c r="ENL26" s="662"/>
      <c r="ENM26" s="662"/>
      <c r="ENN26" s="662"/>
      <c r="ENO26" s="662"/>
      <c r="ENP26" s="662"/>
      <c r="ENQ26" s="662"/>
      <c r="ENR26" s="662"/>
      <c r="ENS26" s="662"/>
      <c r="ENT26" s="662"/>
      <c r="ENU26" s="662"/>
      <c r="ENV26" s="662"/>
      <c r="ENW26" s="662"/>
      <c r="ENX26" s="662"/>
      <c r="ENY26" s="662"/>
      <c r="ENZ26" s="662"/>
      <c r="EOA26" s="662"/>
      <c r="EOB26" s="662"/>
      <c r="EOC26" s="662"/>
      <c r="EOD26" s="662"/>
      <c r="EOE26" s="662"/>
      <c r="EOF26" s="662"/>
      <c r="EOG26" s="662"/>
      <c r="EOH26" s="662"/>
      <c r="EOI26" s="662"/>
      <c r="EOJ26" s="662"/>
      <c r="EOK26" s="662"/>
      <c r="EOL26" s="662"/>
      <c r="EOM26" s="662"/>
      <c r="EON26" s="662"/>
      <c r="EOO26" s="662"/>
      <c r="EOP26" s="662"/>
      <c r="EOQ26" s="662"/>
      <c r="EOR26" s="662"/>
      <c r="EOS26" s="662"/>
      <c r="EOT26" s="662"/>
      <c r="EOU26" s="662"/>
      <c r="EOV26" s="662"/>
      <c r="EOW26" s="662"/>
      <c r="EOX26" s="662"/>
      <c r="EOY26" s="662"/>
      <c r="EOZ26" s="662"/>
      <c r="EPA26" s="662"/>
      <c r="EPB26" s="662"/>
      <c r="EPC26" s="662"/>
      <c r="EPD26" s="662"/>
      <c r="EPE26" s="662"/>
      <c r="EPF26" s="662"/>
      <c r="EPG26" s="662"/>
      <c r="EPH26" s="662"/>
      <c r="EPI26" s="662"/>
      <c r="EPJ26" s="662"/>
      <c r="EPK26" s="662"/>
      <c r="EPL26" s="662"/>
      <c r="EPM26" s="662"/>
      <c r="EPN26" s="662"/>
      <c r="EPO26" s="662"/>
      <c r="EPP26" s="662"/>
      <c r="EPQ26" s="662"/>
      <c r="EPR26" s="662"/>
      <c r="EPS26" s="662"/>
      <c r="EPT26" s="662"/>
      <c r="EPU26" s="662"/>
      <c r="EPV26" s="662"/>
      <c r="EPW26" s="662"/>
      <c r="EPX26" s="662"/>
      <c r="EPY26" s="662"/>
      <c r="EPZ26" s="662"/>
      <c r="EQA26" s="662"/>
      <c r="EQB26" s="662"/>
      <c r="EQC26" s="662"/>
      <c r="EQD26" s="662"/>
      <c r="EQE26" s="662"/>
      <c r="EQF26" s="662"/>
      <c r="EQG26" s="662"/>
      <c r="EQH26" s="662"/>
      <c r="EQI26" s="662"/>
      <c r="EQJ26" s="662"/>
      <c r="EQK26" s="662"/>
      <c r="EQL26" s="662"/>
      <c r="EQM26" s="662"/>
      <c r="EQN26" s="662"/>
      <c r="EQO26" s="662"/>
      <c r="EQP26" s="662"/>
      <c r="EQQ26" s="662"/>
      <c r="EQR26" s="662"/>
      <c r="EQS26" s="662"/>
      <c r="EQT26" s="662"/>
      <c r="EQU26" s="662"/>
      <c r="EQV26" s="662"/>
      <c r="EQW26" s="662"/>
      <c r="EQX26" s="662"/>
      <c r="EQY26" s="662"/>
      <c r="EQZ26" s="662"/>
      <c r="ERA26" s="662"/>
      <c r="ERB26" s="662"/>
      <c r="ERC26" s="662"/>
      <c r="ERD26" s="662"/>
      <c r="ERE26" s="662"/>
      <c r="ERF26" s="662"/>
      <c r="ERG26" s="662"/>
      <c r="ERH26" s="662"/>
      <c r="ERI26" s="662"/>
      <c r="ERJ26" s="662"/>
      <c r="ERK26" s="662"/>
      <c r="ERL26" s="662"/>
      <c r="ERM26" s="662"/>
      <c r="ERN26" s="662"/>
      <c r="ERO26" s="662"/>
      <c r="ERP26" s="662"/>
      <c r="ERQ26" s="662"/>
      <c r="ERR26" s="662"/>
      <c r="ERS26" s="662"/>
      <c r="ERT26" s="662"/>
      <c r="ERU26" s="662"/>
      <c r="ERV26" s="662"/>
      <c r="ERW26" s="662"/>
      <c r="ERX26" s="662"/>
      <c r="ERY26" s="662"/>
      <c r="ERZ26" s="662"/>
      <c r="ESA26" s="662"/>
      <c r="ESB26" s="662"/>
      <c r="ESC26" s="662"/>
      <c r="ESD26" s="662"/>
      <c r="ESE26" s="662"/>
      <c r="ESF26" s="662"/>
      <c r="ESG26" s="662"/>
      <c r="ESH26" s="662"/>
      <c r="ESI26" s="662"/>
      <c r="ESJ26" s="662"/>
      <c r="ESK26" s="662"/>
      <c r="ESL26" s="662"/>
      <c r="ESM26" s="662"/>
      <c r="ESN26" s="662"/>
      <c r="ESO26" s="662"/>
      <c r="ESP26" s="662"/>
      <c r="ESQ26" s="662"/>
      <c r="ESR26" s="662"/>
      <c r="ESS26" s="662"/>
      <c r="EST26" s="662"/>
      <c r="ESU26" s="662"/>
      <c r="ESV26" s="662"/>
      <c r="ESW26" s="662"/>
      <c r="ESX26" s="662"/>
      <c r="ESY26" s="662"/>
      <c r="ESZ26" s="662"/>
      <c r="ETA26" s="662"/>
      <c r="ETB26" s="662"/>
      <c r="ETC26" s="662"/>
      <c r="ETD26" s="662"/>
      <c r="ETE26" s="662"/>
      <c r="ETF26" s="662"/>
      <c r="ETG26" s="662"/>
      <c r="ETH26" s="662"/>
      <c r="ETI26" s="662"/>
      <c r="ETJ26" s="662"/>
      <c r="ETK26" s="662"/>
      <c r="ETL26" s="662"/>
      <c r="ETM26" s="662"/>
      <c r="ETN26" s="662"/>
      <c r="ETO26" s="662"/>
      <c r="ETP26" s="662"/>
      <c r="ETQ26" s="662"/>
      <c r="ETR26" s="662"/>
      <c r="ETS26" s="662"/>
      <c r="ETT26" s="662"/>
      <c r="ETU26" s="662"/>
      <c r="ETV26" s="662"/>
      <c r="ETW26" s="662"/>
      <c r="ETX26" s="662"/>
      <c r="ETY26" s="662"/>
      <c r="ETZ26" s="662"/>
      <c r="EUA26" s="662"/>
      <c r="EUB26" s="662"/>
      <c r="EUC26" s="662"/>
      <c r="EUD26" s="662"/>
      <c r="EUE26" s="662"/>
      <c r="EUF26" s="662"/>
      <c r="EUG26" s="662"/>
      <c r="EUH26" s="662"/>
      <c r="EUI26" s="662"/>
      <c r="EUJ26" s="662"/>
      <c r="EUK26" s="662"/>
      <c r="EUL26" s="662"/>
      <c r="EUM26" s="662"/>
      <c r="EUN26" s="662"/>
      <c r="EUO26" s="662"/>
      <c r="EUP26" s="662"/>
      <c r="EUQ26" s="662"/>
      <c r="EUR26" s="662"/>
      <c r="EUS26" s="662"/>
      <c r="EUT26" s="662"/>
      <c r="EUU26" s="662"/>
      <c r="EUV26" s="662"/>
      <c r="EUW26" s="662"/>
      <c r="EUX26" s="662"/>
      <c r="EUY26" s="662"/>
      <c r="EUZ26" s="662"/>
      <c r="EVA26" s="662"/>
      <c r="EVB26" s="662"/>
      <c r="EVC26" s="662"/>
      <c r="EVD26" s="662"/>
      <c r="EVE26" s="662"/>
      <c r="EVF26" s="662"/>
      <c r="EVG26" s="662"/>
      <c r="EVH26" s="662"/>
      <c r="EVI26" s="662"/>
      <c r="EVJ26" s="662"/>
      <c r="EVK26" s="662"/>
      <c r="EVL26" s="662"/>
      <c r="EVM26" s="662"/>
      <c r="EVN26" s="662"/>
      <c r="EVO26" s="662"/>
      <c r="EVP26" s="662"/>
      <c r="EVQ26" s="662"/>
      <c r="EVR26" s="662"/>
      <c r="EVS26" s="662"/>
      <c r="EVT26" s="662"/>
      <c r="EVU26" s="662"/>
      <c r="EVV26" s="662"/>
      <c r="EVW26" s="662"/>
      <c r="EVX26" s="662"/>
      <c r="EVY26" s="662"/>
      <c r="EVZ26" s="662"/>
      <c r="EWA26" s="662"/>
      <c r="EWB26" s="662"/>
      <c r="EWC26" s="662"/>
      <c r="EWD26" s="662"/>
      <c r="EWE26" s="662"/>
      <c r="EWF26" s="662"/>
      <c r="EWG26" s="662"/>
      <c r="EWH26" s="662"/>
      <c r="EWI26" s="662"/>
      <c r="EWJ26" s="662"/>
      <c r="EWK26" s="662"/>
      <c r="EWL26" s="662"/>
      <c r="EWM26" s="662"/>
      <c r="EWN26" s="662"/>
      <c r="EWO26" s="662"/>
      <c r="EWP26" s="662"/>
      <c r="EWQ26" s="662"/>
      <c r="EWR26" s="662"/>
      <c r="EWS26" s="662"/>
      <c r="EWT26" s="662"/>
      <c r="EWU26" s="662"/>
      <c r="EWV26" s="662"/>
      <c r="EWW26" s="662"/>
      <c r="EWX26" s="662"/>
      <c r="EWY26" s="662"/>
      <c r="EWZ26" s="662"/>
      <c r="EXA26" s="662"/>
      <c r="EXB26" s="662"/>
      <c r="EXC26" s="662"/>
      <c r="EXD26" s="662"/>
      <c r="EXE26" s="662"/>
      <c r="EXF26" s="662"/>
      <c r="EXG26" s="662"/>
      <c r="EXH26" s="662"/>
      <c r="EXI26" s="662"/>
      <c r="EXJ26" s="662"/>
      <c r="EXK26" s="662"/>
      <c r="EXL26" s="662"/>
      <c r="EXM26" s="662"/>
      <c r="EXN26" s="662"/>
      <c r="EXO26" s="662"/>
      <c r="EXP26" s="662"/>
      <c r="EXQ26" s="662"/>
      <c r="EXR26" s="662"/>
      <c r="EXS26" s="662"/>
      <c r="EXT26" s="662"/>
      <c r="EXU26" s="662"/>
      <c r="EXV26" s="662"/>
      <c r="EXW26" s="662"/>
      <c r="EXX26" s="662"/>
      <c r="EXY26" s="662"/>
      <c r="EXZ26" s="662"/>
      <c r="EYA26" s="662"/>
      <c r="EYB26" s="662"/>
      <c r="EYC26" s="662"/>
      <c r="EYD26" s="662"/>
      <c r="EYE26" s="662"/>
      <c r="EYF26" s="662"/>
      <c r="EYG26" s="662"/>
      <c r="EYH26" s="662"/>
      <c r="EYI26" s="662"/>
      <c r="EYJ26" s="662"/>
      <c r="EYK26" s="662"/>
      <c r="EYL26" s="662"/>
      <c r="EYM26" s="662"/>
      <c r="EYN26" s="662"/>
      <c r="EYO26" s="662"/>
      <c r="EYP26" s="662"/>
      <c r="EYQ26" s="662"/>
      <c r="EYR26" s="662"/>
      <c r="EYS26" s="662"/>
      <c r="EYT26" s="662"/>
      <c r="EYU26" s="662"/>
      <c r="EYV26" s="662"/>
      <c r="EYW26" s="662"/>
      <c r="EYX26" s="662"/>
      <c r="EYY26" s="662"/>
      <c r="EYZ26" s="662"/>
      <c r="EZA26" s="662"/>
      <c r="EZB26" s="662"/>
      <c r="EZC26" s="662"/>
      <c r="EZD26" s="662"/>
      <c r="EZE26" s="662"/>
      <c r="EZF26" s="662"/>
      <c r="EZG26" s="662"/>
      <c r="EZH26" s="662"/>
      <c r="EZI26" s="662"/>
      <c r="EZJ26" s="662"/>
      <c r="EZK26" s="662"/>
      <c r="EZL26" s="662"/>
      <c r="EZM26" s="662"/>
      <c r="EZN26" s="662"/>
      <c r="EZO26" s="662"/>
      <c r="EZP26" s="662"/>
      <c r="EZQ26" s="662"/>
      <c r="EZR26" s="662"/>
      <c r="EZS26" s="662"/>
      <c r="EZT26" s="662"/>
      <c r="EZU26" s="662"/>
      <c r="EZV26" s="662"/>
      <c r="EZW26" s="662"/>
      <c r="EZX26" s="662"/>
      <c r="EZY26" s="662"/>
      <c r="EZZ26" s="662"/>
      <c r="FAA26" s="662"/>
      <c r="FAB26" s="662"/>
      <c r="FAC26" s="662"/>
      <c r="FAD26" s="662"/>
      <c r="FAE26" s="662"/>
      <c r="FAF26" s="662"/>
      <c r="FAG26" s="662"/>
      <c r="FAH26" s="662"/>
      <c r="FAI26" s="662"/>
      <c r="FAJ26" s="662"/>
      <c r="FAK26" s="662"/>
      <c r="FAL26" s="662"/>
      <c r="FAM26" s="662"/>
      <c r="FAN26" s="662"/>
      <c r="FAO26" s="662"/>
      <c r="FAP26" s="662"/>
      <c r="FAQ26" s="662"/>
      <c r="FAR26" s="662"/>
      <c r="FAS26" s="662"/>
      <c r="FAT26" s="662"/>
      <c r="FAU26" s="662"/>
      <c r="FAV26" s="662"/>
      <c r="FAW26" s="662"/>
      <c r="FAX26" s="662"/>
      <c r="FAY26" s="662"/>
      <c r="FAZ26" s="662"/>
      <c r="FBA26" s="662"/>
      <c r="FBB26" s="662"/>
      <c r="FBC26" s="662"/>
      <c r="FBD26" s="662"/>
      <c r="FBE26" s="662"/>
      <c r="FBF26" s="662"/>
      <c r="FBG26" s="662"/>
      <c r="FBH26" s="662"/>
      <c r="FBI26" s="662"/>
      <c r="FBJ26" s="662"/>
      <c r="FBK26" s="662"/>
      <c r="FBL26" s="662"/>
      <c r="FBM26" s="662"/>
      <c r="FBN26" s="662"/>
      <c r="FBO26" s="662"/>
      <c r="FBP26" s="662"/>
      <c r="FBQ26" s="662"/>
      <c r="FBR26" s="662"/>
      <c r="FBS26" s="662"/>
      <c r="FBT26" s="662"/>
      <c r="FBU26" s="662"/>
      <c r="FBV26" s="662"/>
      <c r="FBW26" s="662"/>
      <c r="FBX26" s="662"/>
      <c r="FBY26" s="662"/>
      <c r="FBZ26" s="662"/>
      <c r="FCA26" s="662"/>
      <c r="FCB26" s="662"/>
      <c r="FCC26" s="662"/>
      <c r="FCD26" s="662"/>
      <c r="FCE26" s="662"/>
      <c r="FCF26" s="662"/>
      <c r="FCG26" s="662"/>
      <c r="FCH26" s="662"/>
      <c r="FCI26" s="662"/>
      <c r="FCJ26" s="662"/>
      <c r="FCK26" s="662"/>
      <c r="FCL26" s="662"/>
      <c r="FCM26" s="662"/>
      <c r="FCN26" s="662"/>
      <c r="FCO26" s="662"/>
      <c r="FCP26" s="662"/>
      <c r="FCQ26" s="662"/>
      <c r="FCR26" s="662"/>
      <c r="FCS26" s="662"/>
      <c r="FCT26" s="662"/>
      <c r="FCU26" s="662"/>
      <c r="FCV26" s="662"/>
      <c r="FCW26" s="662"/>
      <c r="FCX26" s="662"/>
      <c r="FCY26" s="662"/>
      <c r="FCZ26" s="662"/>
      <c r="FDA26" s="662"/>
      <c r="FDB26" s="662"/>
      <c r="FDC26" s="662"/>
      <c r="FDD26" s="662"/>
      <c r="FDE26" s="662"/>
      <c r="FDF26" s="662"/>
      <c r="FDG26" s="662"/>
      <c r="FDH26" s="662"/>
      <c r="FDI26" s="662"/>
      <c r="FDJ26" s="662"/>
      <c r="FDK26" s="662"/>
      <c r="FDL26" s="662"/>
      <c r="FDM26" s="662"/>
      <c r="FDN26" s="662"/>
      <c r="FDO26" s="662"/>
      <c r="FDP26" s="662"/>
      <c r="FDQ26" s="662"/>
      <c r="FDR26" s="662"/>
      <c r="FDS26" s="662"/>
      <c r="FDT26" s="662"/>
      <c r="FDU26" s="662"/>
      <c r="FDV26" s="662"/>
      <c r="FDW26" s="662"/>
      <c r="FDX26" s="662"/>
      <c r="FDY26" s="662"/>
      <c r="FDZ26" s="662"/>
      <c r="FEA26" s="662"/>
      <c r="FEB26" s="662"/>
      <c r="FEC26" s="662"/>
      <c r="FED26" s="662"/>
      <c r="FEE26" s="662"/>
      <c r="FEF26" s="662"/>
      <c r="FEG26" s="662"/>
      <c r="FEH26" s="662"/>
      <c r="FEI26" s="662"/>
      <c r="FEJ26" s="662"/>
      <c r="FEK26" s="662"/>
      <c r="FEL26" s="662"/>
      <c r="FEM26" s="662"/>
      <c r="FEN26" s="662"/>
      <c r="FEO26" s="662"/>
      <c r="FEP26" s="662"/>
      <c r="FEQ26" s="662"/>
      <c r="FER26" s="662"/>
      <c r="FES26" s="662"/>
      <c r="FET26" s="662"/>
      <c r="FEU26" s="662"/>
      <c r="FEV26" s="662"/>
      <c r="FEW26" s="662"/>
      <c r="FEX26" s="662"/>
      <c r="FEY26" s="662"/>
      <c r="FEZ26" s="662"/>
      <c r="FFA26" s="662"/>
      <c r="FFB26" s="662"/>
      <c r="FFC26" s="662"/>
      <c r="FFD26" s="662"/>
      <c r="FFE26" s="662"/>
      <c r="FFF26" s="662"/>
      <c r="FFG26" s="662"/>
      <c r="FFH26" s="662"/>
      <c r="FFI26" s="662"/>
      <c r="FFJ26" s="662"/>
      <c r="FFK26" s="662"/>
      <c r="FFL26" s="662"/>
      <c r="FFM26" s="662"/>
      <c r="FFN26" s="662"/>
      <c r="FFO26" s="662"/>
      <c r="FFP26" s="662"/>
      <c r="FFQ26" s="662"/>
      <c r="FFR26" s="662"/>
      <c r="FFS26" s="662"/>
      <c r="FFT26" s="662"/>
      <c r="FFU26" s="662"/>
      <c r="FFV26" s="662"/>
      <c r="FFW26" s="662"/>
      <c r="FFX26" s="662"/>
      <c r="FFY26" s="662"/>
      <c r="FFZ26" s="662"/>
      <c r="FGA26" s="662"/>
      <c r="FGB26" s="662"/>
      <c r="FGC26" s="662"/>
      <c r="FGD26" s="662"/>
      <c r="FGE26" s="662"/>
      <c r="FGF26" s="662"/>
      <c r="FGG26" s="662"/>
      <c r="FGH26" s="662"/>
      <c r="FGI26" s="662"/>
      <c r="FGJ26" s="662"/>
      <c r="FGK26" s="662"/>
      <c r="FGL26" s="662"/>
      <c r="FGM26" s="662"/>
      <c r="FGN26" s="662"/>
      <c r="FGO26" s="662"/>
      <c r="FGP26" s="662"/>
      <c r="FGQ26" s="662"/>
      <c r="FGR26" s="662"/>
      <c r="FGS26" s="662"/>
      <c r="FGT26" s="662"/>
      <c r="FGU26" s="662"/>
      <c r="FGV26" s="662"/>
      <c r="FGW26" s="662"/>
      <c r="FGX26" s="662"/>
      <c r="FGY26" s="662"/>
      <c r="FGZ26" s="662"/>
      <c r="FHA26" s="662"/>
      <c r="FHB26" s="662"/>
      <c r="FHC26" s="662"/>
      <c r="FHD26" s="662"/>
      <c r="FHE26" s="662"/>
      <c r="FHF26" s="662"/>
      <c r="FHG26" s="662"/>
      <c r="FHH26" s="662"/>
      <c r="FHI26" s="662"/>
      <c r="FHJ26" s="662"/>
      <c r="FHK26" s="662"/>
      <c r="FHL26" s="662"/>
      <c r="FHM26" s="662"/>
      <c r="FHN26" s="662"/>
      <c r="FHO26" s="662"/>
      <c r="FHP26" s="662"/>
      <c r="FHQ26" s="662"/>
      <c r="FHR26" s="662"/>
      <c r="FHS26" s="662"/>
      <c r="FHT26" s="662"/>
      <c r="FHU26" s="662"/>
      <c r="FHV26" s="662"/>
      <c r="FHW26" s="662"/>
      <c r="FHX26" s="662"/>
      <c r="FHY26" s="662"/>
      <c r="FHZ26" s="662"/>
      <c r="FIA26" s="662"/>
      <c r="FIB26" s="662"/>
      <c r="FIC26" s="662"/>
      <c r="FID26" s="662"/>
      <c r="FIE26" s="662"/>
      <c r="FIF26" s="662"/>
      <c r="FIG26" s="662"/>
      <c r="FIH26" s="662"/>
      <c r="FII26" s="662"/>
      <c r="FIJ26" s="662"/>
      <c r="FIK26" s="662"/>
      <c r="FIL26" s="662"/>
      <c r="FIM26" s="662"/>
      <c r="FIN26" s="662"/>
      <c r="FIO26" s="662"/>
      <c r="FIP26" s="662"/>
      <c r="FIQ26" s="662"/>
      <c r="FIR26" s="662"/>
      <c r="FIS26" s="662"/>
      <c r="FIT26" s="662"/>
      <c r="FIU26" s="662"/>
      <c r="FIV26" s="662"/>
      <c r="FIW26" s="662"/>
      <c r="FIX26" s="662"/>
      <c r="FIY26" s="662"/>
      <c r="FIZ26" s="662"/>
      <c r="FJA26" s="662"/>
      <c r="FJB26" s="662"/>
      <c r="FJC26" s="662"/>
      <c r="FJD26" s="662"/>
      <c r="FJE26" s="662"/>
      <c r="FJF26" s="662"/>
      <c r="FJG26" s="662"/>
      <c r="FJH26" s="662"/>
      <c r="FJI26" s="662"/>
      <c r="FJJ26" s="662"/>
      <c r="FJK26" s="662"/>
      <c r="FJL26" s="662"/>
      <c r="FJM26" s="662"/>
      <c r="FJN26" s="662"/>
      <c r="FJO26" s="662"/>
      <c r="FJP26" s="662"/>
      <c r="FJQ26" s="662"/>
      <c r="FJR26" s="662"/>
      <c r="FJS26" s="662"/>
      <c r="FJT26" s="662"/>
      <c r="FJU26" s="662"/>
      <c r="FJV26" s="662"/>
      <c r="FJW26" s="662"/>
      <c r="FJX26" s="662"/>
      <c r="FJY26" s="662"/>
      <c r="FJZ26" s="662"/>
      <c r="FKA26" s="662"/>
      <c r="FKB26" s="662"/>
      <c r="FKC26" s="662"/>
      <c r="FKD26" s="662"/>
      <c r="FKE26" s="662"/>
      <c r="FKF26" s="662"/>
      <c r="FKG26" s="662"/>
      <c r="FKH26" s="662"/>
      <c r="FKI26" s="662"/>
      <c r="FKJ26" s="662"/>
      <c r="FKK26" s="662"/>
      <c r="FKL26" s="662"/>
      <c r="FKM26" s="662"/>
      <c r="FKN26" s="662"/>
      <c r="FKO26" s="662"/>
      <c r="FKP26" s="662"/>
      <c r="FKQ26" s="662"/>
      <c r="FKR26" s="662"/>
      <c r="FKS26" s="662"/>
      <c r="FKT26" s="662"/>
      <c r="FKU26" s="662"/>
      <c r="FKV26" s="662"/>
      <c r="FKW26" s="662"/>
      <c r="FKX26" s="662"/>
      <c r="FKY26" s="662"/>
      <c r="FKZ26" s="662"/>
      <c r="FLA26" s="662"/>
      <c r="FLB26" s="662"/>
      <c r="FLC26" s="662"/>
      <c r="FLD26" s="662"/>
      <c r="FLE26" s="662"/>
      <c r="FLF26" s="662"/>
      <c r="FLG26" s="662"/>
      <c r="FLH26" s="662"/>
      <c r="FLI26" s="662"/>
      <c r="FLJ26" s="662"/>
      <c r="FLK26" s="662"/>
      <c r="FLL26" s="662"/>
      <c r="FLM26" s="662"/>
      <c r="FLN26" s="662"/>
      <c r="FLO26" s="662"/>
      <c r="FLP26" s="662"/>
      <c r="FLQ26" s="662"/>
      <c r="FLR26" s="662"/>
      <c r="FLS26" s="662"/>
      <c r="FLT26" s="662"/>
      <c r="FLU26" s="662"/>
      <c r="FLV26" s="662"/>
      <c r="FLW26" s="662"/>
      <c r="FLX26" s="662"/>
      <c r="FLY26" s="662"/>
      <c r="FLZ26" s="662"/>
      <c r="FMA26" s="662"/>
      <c r="FMB26" s="662"/>
      <c r="FMC26" s="662"/>
      <c r="FMD26" s="662"/>
      <c r="FME26" s="662"/>
      <c r="FMF26" s="662"/>
      <c r="FMG26" s="662"/>
      <c r="FMH26" s="662"/>
      <c r="FMI26" s="662"/>
      <c r="FMJ26" s="662"/>
      <c r="FMK26" s="662"/>
      <c r="FML26" s="662"/>
      <c r="FMM26" s="662"/>
      <c r="FMN26" s="662"/>
      <c r="FMO26" s="662"/>
      <c r="FMP26" s="662"/>
      <c r="FMQ26" s="662"/>
      <c r="FMR26" s="662"/>
      <c r="FMS26" s="662"/>
      <c r="FMT26" s="662"/>
      <c r="FMU26" s="662"/>
      <c r="FMV26" s="662"/>
      <c r="FMW26" s="662"/>
      <c r="FMX26" s="662"/>
      <c r="FMY26" s="662"/>
      <c r="FMZ26" s="662"/>
      <c r="FNA26" s="662"/>
      <c r="FNB26" s="662"/>
      <c r="FNC26" s="662"/>
      <c r="FND26" s="662"/>
      <c r="FNE26" s="662"/>
      <c r="FNF26" s="662"/>
      <c r="FNG26" s="662"/>
      <c r="FNH26" s="662"/>
      <c r="FNI26" s="662"/>
      <c r="FNJ26" s="662"/>
      <c r="FNK26" s="662"/>
      <c r="FNL26" s="662"/>
      <c r="FNM26" s="662"/>
      <c r="FNN26" s="662"/>
      <c r="FNO26" s="662"/>
      <c r="FNP26" s="662"/>
      <c r="FNQ26" s="662"/>
      <c r="FNR26" s="662"/>
      <c r="FNS26" s="662"/>
      <c r="FNT26" s="662"/>
      <c r="FNU26" s="662"/>
      <c r="FNV26" s="662"/>
      <c r="FNW26" s="662"/>
      <c r="FNX26" s="662"/>
      <c r="FNY26" s="662"/>
      <c r="FNZ26" s="662"/>
      <c r="FOA26" s="662"/>
      <c r="FOB26" s="662"/>
      <c r="FOC26" s="662"/>
      <c r="FOD26" s="662"/>
      <c r="FOE26" s="662"/>
      <c r="FOF26" s="662"/>
      <c r="FOG26" s="662"/>
      <c r="FOH26" s="662"/>
      <c r="FOI26" s="662"/>
      <c r="FOJ26" s="662"/>
      <c r="FOK26" s="662"/>
      <c r="FOL26" s="662"/>
      <c r="FOM26" s="662"/>
      <c r="FON26" s="662"/>
      <c r="FOO26" s="662"/>
      <c r="FOP26" s="662"/>
      <c r="FOQ26" s="662"/>
      <c r="FOR26" s="662"/>
      <c r="FOS26" s="662"/>
      <c r="FOT26" s="662"/>
      <c r="FOU26" s="662"/>
      <c r="FOV26" s="662"/>
      <c r="FOW26" s="662"/>
      <c r="FOX26" s="662"/>
      <c r="FOY26" s="662"/>
      <c r="FOZ26" s="662"/>
      <c r="FPA26" s="662"/>
      <c r="FPB26" s="662"/>
      <c r="FPC26" s="662"/>
      <c r="FPD26" s="662"/>
      <c r="FPE26" s="662"/>
      <c r="FPF26" s="662"/>
      <c r="FPG26" s="662"/>
      <c r="FPH26" s="662"/>
      <c r="FPI26" s="662"/>
      <c r="FPJ26" s="662"/>
      <c r="FPK26" s="662"/>
      <c r="FPL26" s="662"/>
      <c r="FPM26" s="662"/>
      <c r="FPN26" s="662"/>
      <c r="FPO26" s="662"/>
      <c r="FPP26" s="662"/>
      <c r="FPQ26" s="662"/>
      <c r="FPR26" s="662"/>
      <c r="FPS26" s="662"/>
      <c r="FPT26" s="662"/>
      <c r="FPU26" s="662"/>
      <c r="FPV26" s="662"/>
      <c r="FPW26" s="662"/>
      <c r="FPX26" s="662"/>
      <c r="FPY26" s="662"/>
      <c r="FPZ26" s="662"/>
      <c r="FQA26" s="662"/>
      <c r="FQB26" s="662"/>
      <c r="FQC26" s="662"/>
      <c r="FQD26" s="662"/>
      <c r="FQE26" s="662"/>
      <c r="FQF26" s="662"/>
      <c r="FQG26" s="662"/>
      <c r="FQH26" s="662"/>
      <c r="FQI26" s="662"/>
      <c r="FQJ26" s="662"/>
      <c r="FQK26" s="662"/>
      <c r="FQL26" s="662"/>
      <c r="FQM26" s="662"/>
      <c r="FQN26" s="662"/>
      <c r="FQO26" s="662"/>
      <c r="FQP26" s="662"/>
      <c r="FQQ26" s="662"/>
      <c r="FQR26" s="662"/>
      <c r="FQS26" s="662"/>
      <c r="FQT26" s="662"/>
      <c r="FQU26" s="662"/>
      <c r="FQV26" s="662"/>
      <c r="FQW26" s="662"/>
      <c r="FQX26" s="662"/>
      <c r="FQY26" s="662"/>
      <c r="FQZ26" s="662"/>
      <c r="FRA26" s="662"/>
      <c r="FRB26" s="662"/>
      <c r="FRC26" s="662"/>
      <c r="FRD26" s="662"/>
      <c r="FRE26" s="662"/>
      <c r="FRF26" s="662"/>
      <c r="FRG26" s="662"/>
      <c r="FRH26" s="662"/>
      <c r="FRI26" s="662"/>
      <c r="FRJ26" s="662"/>
      <c r="FRK26" s="662"/>
      <c r="FRL26" s="662"/>
      <c r="FRM26" s="662"/>
      <c r="FRN26" s="662"/>
      <c r="FRO26" s="662"/>
      <c r="FRP26" s="662"/>
      <c r="FRQ26" s="662"/>
      <c r="FRR26" s="662"/>
      <c r="FRS26" s="662"/>
      <c r="FRT26" s="662"/>
      <c r="FRU26" s="662"/>
      <c r="FRV26" s="662"/>
      <c r="FRW26" s="662"/>
      <c r="FRX26" s="662"/>
      <c r="FRY26" s="662"/>
      <c r="FRZ26" s="662"/>
      <c r="FSA26" s="662"/>
      <c r="FSB26" s="662"/>
      <c r="FSC26" s="662"/>
      <c r="FSD26" s="662"/>
      <c r="FSE26" s="662"/>
      <c r="FSF26" s="662"/>
      <c r="FSG26" s="662"/>
      <c r="FSH26" s="662"/>
      <c r="FSI26" s="662"/>
      <c r="FSJ26" s="662"/>
      <c r="FSK26" s="662"/>
      <c r="FSL26" s="662"/>
      <c r="FSM26" s="662"/>
      <c r="FSN26" s="662"/>
      <c r="FSO26" s="662"/>
      <c r="FSP26" s="662"/>
      <c r="FSQ26" s="662"/>
      <c r="FSR26" s="662"/>
      <c r="FSS26" s="662"/>
      <c r="FST26" s="662"/>
      <c r="FSU26" s="662"/>
      <c r="FSV26" s="662"/>
      <c r="FSW26" s="662"/>
      <c r="FSX26" s="662"/>
      <c r="FSY26" s="662"/>
      <c r="FSZ26" s="662"/>
      <c r="FTA26" s="662"/>
      <c r="FTB26" s="662"/>
      <c r="FTC26" s="662"/>
      <c r="FTD26" s="662"/>
      <c r="FTE26" s="662"/>
      <c r="FTF26" s="662"/>
      <c r="FTG26" s="662"/>
      <c r="FTH26" s="662"/>
      <c r="FTI26" s="662"/>
      <c r="FTJ26" s="662"/>
      <c r="FTK26" s="662"/>
      <c r="FTL26" s="662"/>
      <c r="FTM26" s="662"/>
      <c r="FTN26" s="662"/>
      <c r="FTO26" s="662"/>
      <c r="FTP26" s="662"/>
      <c r="FTQ26" s="662"/>
      <c r="FTR26" s="662"/>
      <c r="FTS26" s="662"/>
      <c r="FTT26" s="662"/>
      <c r="FTU26" s="662"/>
      <c r="FTV26" s="662"/>
      <c r="FTW26" s="662"/>
      <c r="FTX26" s="662"/>
      <c r="FTY26" s="662"/>
      <c r="FTZ26" s="662"/>
      <c r="FUA26" s="662"/>
      <c r="FUB26" s="662"/>
      <c r="FUC26" s="662"/>
      <c r="FUD26" s="662"/>
      <c r="FUE26" s="662"/>
      <c r="FUF26" s="662"/>
      <c r="FUG26" s="662"/>
      <c r="FUH26" s="662"/>
      <c r="FUI26" s="662"/>
      <c r="FUJ26" s="662"/>
      <c r="FUK26" s="662"/>
      <c r="FUL26" s="662"/>
      <c r="FUM26" s="662"/>
      <c r="FUN26" s="662"/>
      <c r="FUO26" s="662"/>
      <c r="FUP26" s="662"/>
      <c r="FUQ26" s="662"/>
      <c r="FUR26" s="662"/>
      <c r="FUS26" s="662"/>
      <c r="FUT26" s="662"/>
      <c r="FUU26" s="662"/>
      <c r="FUV26" s="662"/>
      <c r="FUW26" s="662"/>
      <c r="FUX26" s="662"/>
      <c r="FUY26" s="662"/>
      <c r="FUZ26" s="662"/>
      <c r="FVA26" s="662"/>
      <c r="FVB26" s="662"/>
      <c r="FVC26" s="662"/>
      <c r="FVD26" s="662"/>
      <c r="FVE26" s="662"/>
      <c r="FVF26" s="662"/>
      <c r="FVG26" s="662"/>
      <c r="FVH26" s="662"/>
      <c r="FVI26" s="662"/>
      <c r="FVJ26" s="662"/>
      <c r="FVK26" s="662"/>
      <c r="FVL26" s="662"/>
      <c r="FVM26" s="662"/>
      <c r="FVN26" s="662"/>
      <c r="FVO26" s="662"/>
      <c r="FVP26" s="662"/>
      <c r="FVQ26" s="662"/>
      <c r="FVR26" s="662"/>
      <c r="FVS26" s="662"/>
      <c r="FVT26" s="662"/>
      <c r="FVU26" s="662"/>
      <c r="FVV26" s="662"/>
      <c r="FVW26" s="662"/>
      <c r="FVX26" s="662"/>
      <c r="FVY26" s="662"/>
      <c r="FVZ26" s="662"/>
      <c r="FWA26" s="662"/>
      <c r="FWB26" s="662"/>
      <c r="FWC26" s="662"/>
      <c r="FWD26" s="662"/>
      <c r="FWE26" s="662"/>
      <c r="FWF26" s="662"/>
      <c r="FWG26" s="662"/>
      <c r="FWH26" s="662"/>
      <c r="FWI26" s="662"/>
      <c r="FWJ26" s="662"/>
      <c r="FWK26" s="662"/>
      <c r="FWL26" s="662"/>
      <c r="FWM26" s="662"/>
      <c r="FWN26" s="662"/>
      <c r="FWO26" s="662"/>
      <c r="FWP26" s="662"/>
      <c r="FWQ26" s="662"/>
      <c r="FWR26" s="662"/>
      <c r="FWS26" s="662"/>
      <c r="FWT26" s="662"/>
      <c r="FWU26" s="662"/>
      <c r="FWV26" s="662"/>
      <c r="FWW26" s="662"/>
      <c r="FWX26" s="662"/>
      <c r="FWY26" s="662"/>
      <c r="FWZ26" s="662"/>
      <c r="FXA26" s="662"/>
      <c r="FXB26" s="662"/>
      <c r="FXC26" s="662"/>
      <c r="FXD26" s="662"/>
      <c r="FXE26" s="662"/>
      <c r="FXF26" s="662"/>
      <c r="FXG26" s="662"/>
      <c r="FXH26" s="662"/>
      <c r="FXI26" s="662"/>
      <c r="FXJ26" s="662"/>
      <c r="FXK26" s="662"/>
      <c r="FXL26" s="662"/>
      <c r="FXM26" s="662"/>
      <c r="FXN26" s="662"/>
      <c r="FXO26" s="662"/>
      <c r="FXP26" s="662"/>
      <c r="FXQ26" s="662"/>
      <c r="FXR26" s="662"/>
      <c r="FXS26" s="662"/>
      <c r="FXT26" s="662"/>
      <c r="FXU26" s="662"/>
      <c r="FXV26" s="662"/>
      <c r="FXW26" s="662"/>
      <c r="FXX26" s="662"/>
      <c r="FXY26" s="662"/>
      <c r="FXZ26" s="662"/>
      <c r="FYA26" s="662"/>
      <c r="FYB26" s="662"/>
      <c r="FYC26" s="662"/>
      <c r="FYD26" s="662"/>
      <c r="FYE26" s="662"/>
      <c r="FYF26" s="662"/>
      <c r="FYG26" s="662"/>
      <c r="FYH26" s="662"/>
      <c r="FYI26" s="662"/>
      <c r="FYJ26" s="662"/>
      <c r="FYK26" s="662"/>
      <c r="FYL26" s="662"/>
      <c r="FYM26" s="662"/>
      <c r="FYN26" s="662"/>
      <c r="FYO26" s="662"/>
      <c r="FYP26" s="662"/>
      <c r="FYQ26" s="662"/>
      <c r="FYR26" s="662"/>
      <c r="FYS26" s="662"/>
      <c r="FYT26" s="662"/>
      <c r="FYU26" s="662"/>
      <c r="FYV26" s="662"/>
      <c r="FYW26" s="662"/>
      <c r="FYX26" s="662"/>
      <c r="FYY26" s="662"/>
      <c r="FYZ26" s="662"/>
      <c r="FZA26" s="662"/>
      <c r="FZB26" s="662"/>
      <c r="FZC26" s="662"/>
      <c r="FZD26" s="662"/>
      <c r="FZE26" s="662"/>
      <c r="FZF26" s="662"/>
      <c r="FZG26" s="662"/>
      <c r="FZH26" s="662"/>
      <c r="FZI26" s="662"/>
      <c r="FZJ26" s="662"/>
      <c r="FZK26" s="662"/>
      <c r="FZL26" s="662"/>
      <c r="FZM26" s="662"/>
      <c r="FZN26" s="662"/>
      <c r="FZO26" s="662"/>
      <c r="FZP26" s="662"/>
      <c r="FZQ26" s="662"/>
      <c r="FZR26" s="662"/>
      <c r="FZS26" s="662"/>
      <c r="FZT26" s="662"/>
      <c r="FZU26" s="662"/>
      <c r="FZV26" s="662"/>
      <c r="FZW26" s="662"/>
      <c r="FZX26" s="662"/>
      <c r="FZY26" s="662"/>
      <c r="FZZ26" s="662"/>
      <c r="GAA26" s="662"/>
      <c r="GAB26" s="662"/>
      <c r="GAC26" s="662"/>
      <c r="GAD26" s="662"/>
      <c r="GAE26" s="662"/>
      <c r="GAF26" s="662"/>
      <c r="GAG26" s="662"/>
      <c r="GAH26" s="662"/>
      <c r="GAI26" s="662"/>
      <c r="GAJ26" s="662"/>
      <c r="GAK26" s="662"/>
      <c r="GAL26" s="662"/>
      <c r="GAM26" s="662"/>
      <c r="GAN26" s="662"/>
      <c r="GAO26" s="662"/>
      <c r="GAP26" s="662"/>
      <c r="GAQ26" s="662"/>
      <c r="GAR26" s="662"/>
      <c r="GAS26" s="662"/>
      <c r="GAT26" s="662"/>
      <c r="GAU26" s="662"/>
      <c r="GAV26" s="662"/>
      <c r="GAW26" s="662"/>
      <c r="GAX26" s="662"/>
      <c r="GAY26" s="662"/>
      <c r="GAZ26" s="662"/>
      <c r="GBA26" s="662"/>
      <c r="GBB26" s="662"/>
      <c r="GBC26" s="662"/>
      <c r="GBD26" s="662"/>
      <c r="GBE26" s="662"/>
      <c r="GBF26" s="662"/>
      <c r="GBG26" s="662"/>
      <c r="GBH26" s="662"/>
      <c r="GBI26" s="662"/>
      <c r="GBJ26" s="662"/>
      <c r="GBK26" s="662"/>
      <c r="GBL26" s="662"/>
      <c r="GBM26" s="662"/>
      <c r="GBN26" s="662"/>
      <c r="GBO26" s="662"/>
      <c r="GBP26" s="662"/>
      <c r="GBQ26" s="662"/>
      <c r="GBR26" s="662"/>
      <c r="GBS26" s="662"/>
      <c r="GBT26" s="662"/>
      <c r="GBU26" s="662"/>
      <c r="GBV26" s="662"/>
      <c r="GBW26" s="662"/>
      <c r="GBX26" s="662"/>
      <c r="GBY26" s="662"/>
      <c r="GBZ26" s="662"/>
      <c r="GCA26" s="662"/>
      <c r="GCB26" s="662"/>
      <c r="GCC26" s="662"/>
      <c r="GCD26" s="662"/>
      <c r="GCE26" s="662"/>
      <c r="GCF26" s="662"/>
      <c r="GCG26" s="662"/>
      <c r="GCH26" s="662"/>
      <c r="GCI26" s="662"/>
      <c r="GCJ26" s="662"/>
      <c r="GCK26" s="662"/>
      <c r="GCL26" s="662"/>
      <c r="GCM26" s="662"/>
      <c r="GCN26" s="662"/>
      <c r="GCO26" s="662"/>
      <c r="GCP26" s="662"/>
      <c r="GCQ26" s="662"/>
      <c r="GCR26" s="662"/>
      <c r="GCS26" s="662"/>
      <c r="GCT26" s="662"/>
      <c r="GCU26" s="662"/>
      <c r="GCV26" s="662"/>
      <c r="GCW26" s="662"/>
      <c r="GCX26" s="662"/>
      <c r="GCY26" s="662"/>
      <c r="GCZ26" s="662"/>
      <c r="GDA26" s="662"/>
      <c r="GDB26" s="662"/>
      <c r="GDC26" s="662"/>
      <c r="GDD26" s="662"/>
      <c r="GDE26" s="662"/>
      <c r="GDF26" s="662"/>
      <c r="GDG26" s="662"/>
      <c r="GDH26" s="662"/>
      <c r="GDI26" s="662"/>
      <c r="GDJ26" s="662"/>
      <c r="GDK26" s="662"/>
      <c r="GDL26" s="662"/>
      <c r="GDM26" s="662"/>
      <c r="GDN26" s="662"/>
      <c r="GDO26" s="662"/>
      <c r="GDP26" s="662"/>
      <c r="GDQ26" s="662"/>
      <c r="GDR26" s="662"/>
      <c r="GDS26" s="662"/>
      <c r="GDT26" s="662"/>
      <c r="GDU26" s="662"/>
      <c r="GDV26" s="662"/>
      <c r="GDW26" s="662"/>
      <c r="GDX26" s="662"/>
      <c r="GDY26" s="662"/>
      <c r="GDZ26" s="662"/>
      <c r="GEA26" s="662"/>
      <c r="GEB26" s="662"/>
      <c r="GEC26" s="662"/>
      <c r="GED26" s="662"/>
      <c r="GEE26" s="662"/>
      <c r="GEF26" s="662"/>
      <c r="GEG26" s="662"/>
      <c r="GEH26" s="662"/>
      <c r="GEI26" s="662"/>
      <c r="GEJ26" s="662"/>
      <c r="GEK26" s="662"/>
      <c r="GEL26" s="662"/>
      <c r="GEM26" s="662"/>
      <c r="GEN26" s="662"/>
      <c r="GEO26" s="662"/>
      <c r="GEP26" s="662"/>
      <c r="GEQ26" s="662"/>
      <c r="GER26" s="662"/>
      <c r="GES26" s="662"/>
      <c r="GET26" s="662"/>
      <c r="GEU26" s="662"/>
      <c r="GEV26" s="662"/>
      <c r="GEW26" s="662"/>
      <c r="GEX26" s="662"/>
      <c r="GEY26" s="662"/>
      <c r="GEZ26" s="662"/>
      <c r="GFA26" s="662"/>
      <c r="GFB26" s="662"/>
      <c r="GFC26" s="662"/>
      <c r="GFD26" s="662"/>
      <c r="GFE26" s="662"/>
      <c r="GFF26" s="662"/>
      <c r="GFG26" s="662"/>
      <c r="GFH26" s="662"/>
      <c r="GFI26" s="662"/>
      <c r="GFJ26" s="662"/>
      <c r="GFK26" s="662"/>
      <c r="GFL26" s="662"/>
      <c r="GFM26" s="662"/>
      <c r="GFN26" s="662"/>
      <c r="GFO26" s="662"/>
      <c r="GFP26" s="662"/>
      <c r="GFQ26" s="662"/>
      <c r="GFR26" s="662"/>
      <c r="GFS26" s="662"/>
      <c r="GFT26" s="662"/>
      <c r="GFU26" s="662"/>
      <c r="GFV26" s="662"/>
      <c r="GFW26" s="662"/>
      <c r="GFX26" s="662"/>
      <c r="GFY26" s="662"/>
      <c r="GFZ26" s="662"/>
      <c r="GGA26" s="662"/>
      <c r="GGB26" s="662"/>
      <c r="GGC26" s="662"/>
      <c r="GGD26" s="662"/>
      <c r="GGE26" s="662"/>
      <c r="GGF26" s="662"/>
      <c r="GGG26" s="662"/>
      <c r="GGH26" s="662"/>
      <c r="GGI26" s="662"/>
      <c r="GGJ26" s="662"/>
      <c r="GGK26" s="662"/>
      <c r="GGL26" s="662"/>
      <c r="GGM26" s="662"/>
      <c r="GGN26" s="662"/>
      <c r="GGO26" s="662"/>
      <c r="GGP26" s="662"/>
      <c r="GGQ26" s="662"/>
      <c r="GGR26" s="662"/>
      <c r="GGS26" s="662"/>
      <c r="GGT26" s="662"/>
      <c r="GGU26" s="662"/>
      <c r="GGV26" s="662"/>
      <c r="GGW26" s="662"/>
      <c r="GGX26" s="662"/>
      <c r="GGY26" s="662"/>
      <c r="GGZ26" s="662"/>
      <c r="GHA26" s="662"/>
      <c r="GHB26" s="662"/>
      <c r="GHC26" s="662"/>
      <c r="GHD26" s="662"/>
      <c r="GHE26" s="662"/>
      <c r="GHF26" s="662"/>
      <c r="GHG26" s="662"/>
      <c r="GHH26" s="662"/>
      <c r="GHI26" s="662"/>
      <c r="GHJ26" s="662"/>
      <c r="GHK26" s="662"/>
      <c r="GHL26" s="662"/>
      <c r="GHM26" s="662"/>
      <c r="GHN26" s="662"/>
      <c r="GHO26" s="662"/>
      <c r="GHP26" s="662"/>
      <c r="GHQ26" s="662"/>
      <c r="GHR26" s="662"/>
      <c r="GHS26" s="662"/>
      <c r="GHT26" s="662"/>
      <c r="GHU26" s="662"/>
      <c r="GHV26" s="662"/>
      <c r="GHW26" s="662"/>
      <c r="GHX26" s="662"/>
      <c r="GHY26" s="662"/>
      <c r="GHZ26" s="662"/>
      <c r="GIA26" s="662"/>
      <c r="GIB26" s="662"/>
      <c r="GIC26" s="662"/>
      <c r="GID26" s="662"/>
      <c r="GIE26" s="662"/>
      <c r="GIF26" s="662"/>
      <c r="GIG26" s="662"/>
      <c r="GIH26" s="662"/>
      <c r="GII26" s="662"/>
      <c r="GIJ26" s="662"/>
      <c r="GIK26" s="662"/>
      <c r="GIL26" s="662"/>
      <c r="GIM26" s="662"/>
      <c r="GIN26" s="662"/>
      <c r="GIO26" s="662"/>
      <c r="GIP26" s="662"/>
      <c r="GIQ26" s="662"/>
      <c r="GIR26" s="662"/>
      <c r="GIS26" s="662"/>
      <c r="GIT26" s="662"/>
      <c r="GIU26" s="662"/>
      <c r="GIV26" s="662"/>
      <c r="GIW26" s="662"/>
      <c r="GIX26" s="662"/>
      <c r="GIY26" s="662"/>
      <c r="GIZ26" s="662"/>
      <c r="GJA26" s="662"/>
      <c r="GJB26" s="662"/>
      <c r="GJC26" s="662"/>
      <c r="GJD26" s="662"/>
      <c r="GJE26" s="662"/>
      <c r="GJF26" s="662"/>
      <c r="GJG26" s="662"/>
      <c r="GJH26" s="662"/>
      <c r="GJI26" s="662"/>
      <c r="GJJ26" s="662"/>
      <c r="GJK26" s="662"/>
      <c r="GJL26" s="662"/>
      <c r="GJM26" s="662"/>
      <c r="GJN26" s="662"/>
      <c r="GJO26" s="662"/>
      <c r="GJP26" s="662"/>
      <c r="GJQ26" s="662"/>
      <c r="GJR26" s="662"/>
      <c r="GJS26" s="662"/>
      <c r="GJT26" s="662"/>
      <c r="GJU26" s="662"/>
      <c r="GJV26" s="662"/>
      <c r="GJW26" s="662"/>
      <c r="GJX26" s="662"/>
      <c r="GJY26" s="662"/>
      <c r="GJZ26" s="662"/>
      <c r="GKA26" s="662"/>
      <c r="GKB26" s="662"/>
      <c r="GKC26" s="662"/>
      <c r="GKD26" s="662"/>
      <c r="GKE26" s="662"/>
      <c r="GKF26" s="662"/>
      <c r="GKG26" s="662"/>
      <c r="GKH26" s="662"/>
      <c r="GKI26" s="662"/>
      <c r="GKJ26" s="662"/>
      <c r="GKK26" s="662"/>
      <c r="GKL26" s="662"/>
      <c r="GKM26" s="662"/>
      <c r="GKN26" s="662"/>
      <c r="GKO26" s="662"/>
      <c r="GKP26" s="662"/>
      <c r="GKQ26" s="662"/>
      <c r="GKR26" s="662"/>
      <c r="GKS26" s="662"/>
      <c r="GKT26" s="662"/>
      <c r="GKU26" s="662"/>
      <c r="GKV26" s="662"/>
      <c r="GKW26" s="662"/>
      <c r="GKX26" s="662"/>
      <c r="GKY26" s="662"/>
      <c r="GKZ26" s="662"/>
      <c r="GLA26" s="662"/>
      <c r="GLB26" s="662"/>
      <c r="GLC26" s="662"/>
      <c r="GLD26" s="662"/>
      <c r="GLE26" s="662"/>
      <c r="GLF26" s="662"/>
      <c r="GLG26" s="662"/>
      <c r="GLH26" s="662"/>
      <c r="GLI26" s="662"/>
      <c r="GLJ26" s="662"/>
      <c r="GLK26" s="662"/>
      <c r="GLL26" s="662"/>
      <c r="GLM26" s="662"/>
      <c r="GLN26" s="662"/>
      <c r="GLO26" s="662"/>
      <c r="GLP26" s="662"/>
      <c r="GLQ26" s="662"/>
      <c r="GLR26" s="662"/>
      <c r="GLS26" s="662"/>
      <c r="GLT26" s="662"/>
      <c r="GLU26" s="662"/>
      <c r="GLV26" s="662"/>
      <c r="GLW26" s="662"/>
      <c r="GLX26" s="662"/>
      <c r="GLY26" s="662"/>
      <c r="GLZ26" s="662"/>
      <c r="GMA26" s="662"/>
      <c r="GMB26" s="662"/>
      <c r="GMC26" s="662"/>
      <c r="GMD26" s="662"/>
      <c r="GME26" s="662"/>
      <c r="GMF26" s="662"/>
      <c r="GMG26" s="662"/>
      <c r="GMH26" s="662"/>
      <c r="GMI26" s="662"/>
      <c r="GMJ26" s="662"/>
      <c r="GMK26" s="662"/>
      <c r="GML26" s="662"/>
      <c r="GMM26" s="662"/>
      <c r="GMN26" s="662"/>
      <c r="GMO26" s="662"/>
      <c r="GMP26" s="662"/>
      <c r="GMQ26" s="662"/>
      <c r="GMR26" s="662"/>
      <c r="GMS26" s="662"/>
      <c r="GMT26" s="662"/>
      <c r="GMU26" s="662"/>
      <c r="GMV26" s="662"/>
      <c r="GMW26" s="662"/>
      <c r="GMX26" s="662"/>
      <c r="GMY26" s="662"/>
      <c r="GMZ26" s="662"/>
      <c r="GNA26" s="662"/>
      <c r="GNB26" s="662"/>
      <c r="GNC26" s="662"/>
      <c r="GND26" s="662"/>
      <c r="GNE26" s="662"/>
      <c r="GNF26" s="662"/>
      <c r="GNG26" s="662"/>
      <c r="GNH26" s="662"/>
      <c r="GNI26" s="662"/>
      <c r="GNJ26" s="662"/>
      <c r="GNK26" s="662"/>
      <c r="GNL26" s="662"/>
      <c r="GNM26" s="662"/>
      <c r="GNN26" s="662"/>
      <c r="GNO26" s="662"/>
      <c r="GNP26" s="662"/>
      <c r="GNQ26" s="662"/>
      <c r="GNR26" s="662"/>
      <c r="GNS26" s="662"/>
      <c r="GNT26" s="662"/>
      <c r="GNU26" s="662"/>
      <c r="GNV26" s="662"/>
      <c r="GNW26" s="662"/>
      <c r="GNX26" s="662"/>
      <c r="GNY26" s="662"/>
      <c r="GNZ26" s="662"/>
      <c r="GOA26" s="662"/>
      <c r="GOB26" s="662"/>
      <c r="GOC26" s="662"/>
      <c r="GOD26" s="662"/>
      <c r="GOE26" s="662"/>
      <c r="GOF26" s="662"/>
      <c r="GOG26" s="662"/>
      <c r="GOH26" s="662"/>
      <c r="GOI26" s="662"/>
      <c r="GOJ26" s="662"/>
      <c r="GOK26" s="662"/>
      <c r="GOL26" s="662"/>
      <c r="GOM26" s="662"/>
      <c r="GON26" s="662"/>
      <c r="GOO26" s="662"/>
      <c r="GOP26" s="662"/>
      <c r="GOQ26" s="662"/>
      <c r="GOR26" s="662"/>
      <c r="GOS26" s="662"/>
      <c r="GOT26" s="662"/>
      <c r="GOU26" s="662"/>
      <c r="GOV26" s="662"/>
      <c r="GOW26" s="662"/>
      <c r="GOX26" s="662"/>
      <c r="GOY26" s="662"/>
      <c r="GOZ26" s="662"/>
      <c r="GPA26" s="662"/>
      <c r="GPB26" s="662"/>
      <c r="GPC26" s="662"/>
      <c r="GPD26" s="662"/>
      <c r="GPE26" s="662"/>
      <c r="GPF26" s="662"/>
      <c r="GPG26" s="662"/>
      <c r="GPH26" s="662"/>
      <c r="GPI26" s="662"/>
      <c r="GPJ26" s="662"/>
      <c r="GPK26" s="662"/>
      <c r="GPL26" s="662"/>
      <c r="GPM26" s="662"/>
      <c r="GPN26" s="662"/>
      <c r="GPO26" s="662"/>
      <c r="GPP26" s="662"/>
      <c r="GPQ26" s="662"/>
      <c r="GPR26" s="662"/>
      <c r="GPS26" s="662"/>
      <c r="GPT26" s="662"/>
      <c r="GPU26" s="662"/>
      <c r="GPV26" s="662"/>
      <c r="GPW26" s="662"/>
      <c r="GPX26" s="662"/>
      <c r="GPY26" s="662"/>
      <c r="GPZ26" s="662"/>
      <c r="GQA26" s="662"/>
      <c r="GQB26" s="662"/>
      <c r="GQC26" s="662"/>
      <c r="GQD26" s="662"/>
      <c r="GQE26" s="662"/>
      <c r="GQF26" s="662"/>
      <c r="GQG26" s="662"/>
      <c r="GQH26" s="662"/>
      <c r="GQI26" s="662"/>
      <c r="GQJ26" s="662"/>
      <c r="GQK26" s="662"/>
      <c r="GQL26" s="662"/>
      <c r="GQM26" s="662"/>
      <c r="GQN26" s="662"/>
      <c r="GQO26" s="662"/>
      <c r="GQP26" s="662"/>
      <c r="GQQ26" s="662"/>
      <c r="GQR26" s="662"/>
      <c r="GQS26" s="662"/>
      <c r="GQT26" s="662"/>
      <c r="GQU26" s="662"/>
      <c r="GQV26" s="662"/>
      <c r="GQW26" s="662"/>
      <c r="GQX26" s="662"/>
      <c r="GQY26" s="662"/>
      <c r="GQZ26" s="662"/>
      <c r="GRA26" s="662"/>
      <c r="GRB26" s="662"/>
      <c r="GRC26" s="662"/>
      <c r="GRD26" s="662"/>
      <c r="GRE26" s="662"/>
      <c r="GRF26" s="662"/>
      <c r="GRG26" s="662"/>
      <c r="GRH26" s="662"/>
      <c r="GRI26" s="662"/>
      <c r="GRJ26" s="662"/>
      <c r="GRK26" s="662"/>
      <c r="GRL26" s="662"/>
      <c r="GRM26" s="662"/>
      <c r="GRN26" s="662"/>
      <c r="GRO26" s="662"/>
      <c r="GRP26" s="662"/>
      <c r="GRQ26" s="662"/>
      <c r="GRR26" s="662"/>
      <c r="GRS26" s="662"/>
      <c r="GRT26" s="662"/>
      <c r="GRU26" s="662"/>
      <c r="GRV26" s="662"/>
      <c r="GRW26" s="662"/>
      <c r="GRX26" s="662"/>
      <c r="GRY26" s="662"/>
      <c r="GRZ26" s="662"/>
      <c r="GSA26" s="662"/>
      <c r="GSB26" s="662"/>
      <c r="GSC26" s="662"/>
      <c r="GSD26" s="662"/>
      <c r="GSE26" s="662"/>
      <c r="GSF26" s="662"/>
      <c r="GSG26" s="662"/>
      <c r="GSH26" s="662"/>
      <c r="GSI26" s="662"/>
      <c r="GSJ26" s="662"/>
      <c r="GSK26" s="662"/>
      <c r="GSL26" s="662"/>
      <c r="GSM26" s="662"/>
      <c r="GSN26" s="662"/>
      <c r="GSO26" s="662"/>
      <c r="GSP26" s="662"/>
      <c r="GSQ26" s="662"/>
      <c r="GSR26" s="662"/>
      <c r="GSS26" s="662"/>
      <c r="GST26" s="662"/>
      <c r="GSU26" s="662"/>
      <c r="GSV26" s="662"/>
      <c r="GSW26" s="662"/>
      <c r="GSX26" s="662"/>
      <c r="GSY26" s="662"/>
      <c r="GSZ26" s="662"/>
      <c r="GTA26" s="662"/>
      <c r="GTB26" s="662"/>
      <c r="GTC26" s="662"/>
      <c r="GTD26" s="662"/>
      <c r="GTE26" s="662"/>
      <c r="GTF26" s="662"/>
      <c r="GTG26" s="662"/>
      <c r="GTH26" s="662"/>
      <c r="GTI26" s="662"/>
      <c r="GTJ26" s="662"/>
      <c r="GTK26" s="662"/>
      <c r="GTL26" s="662"/>
      <c r="GTM26" s="662"/>
      <c r="GTN26" s="662"/>
      <c r="GTO26" s="662"/>
      <c r="GTP26" s="662"/>
      <c r="GTQ26" s="662"/>
      <c r="GTR26" s="662"/>
      <c r="GTS26" s="662"/>
      <c r="GTT26" s="662"/>
      <c r="GTU26" s="662"/>
      <c r="GTV26" s="662"/>
      <c r="GTW26" s="662"/>
      <c r="GTX26" s="662"/>
      <c r="GTY26" s="662"/>
      <c r="GTZ26" s="662"/>
      <c r="GUA26" s="662"/>
      <c r="GUB26" s="662"/>
      <c r="GUC26" s="662"/>
      <c r="GUD26" s="662"/>
      <c r="GUE26" s="662"/>
      <c r="GUF26" s="662"/>
      <c r="GUG26" s="662"/>
      <c r="GUH26" s="662"/>
      <c r="GUI26" s="662"/>
      <c r="GUJ26" s="662"/>
      <c r="GUK26" s="662"/>
      <c r="GUL26" s="662"/>
      <c r="GUM26" s="662"/>
      <c r="GUN26" s="662"/>
      <c r="GUO26" s="662"/>
      <c r="GUP26" s="662"/>
      <c r="GUQ26" s="662"/>
      <c r="GUR26" s="662"/>
      <c r="GUS26" s="662"/>
      <c r="GUT26" s="662"/>
      <c r="GUU26" s="662"/>
      <c r="GUV26" s="662"/>
      <c r="GUW26" s="662"/>
      <c r="GUX26" s="662"/>
      <c r="GUY26" s="662"/>
      <c r="GUZ26" s="662"/>
      <c r="GVA26" s="662"/>
      <c r="GVB26" s="662"/>
      <c r="GVC26" s="662"/>
      <c r="GVD26" s="662"/>
      <c r="GVE26" s="662"/>
      <c r="GVF26" s="662"/>
      <c r="GVG26" s="662"/>
      <c r="GVH26" s="662"/>
      <c r="GVI26" s="662"/>
      <c r="GVJ26" s="662"/>
      <c r="GVK26" s="662"/>
      <c r="GVL26" s="662"/>
      <c r="GVM26" s="662"/>
      <c r="GVN26" s="662"/>
      <c r="GVO26" s="662"/>
      <c r="GVP26" s="662"/>
      <c r="GVQ26" s="662"/>
      <c r="GVR26" s="662"/>
      <c r="GVS26" s="662"/>
      <c r="GVT26" s="662"/>
      <c r="GVU26" s="662"/>
      <c r="GVV26" s="662"/>
      <c r="GVW26" s="662"/>
      <c r="GVX26" s="662"/>
      <c r="GVY26" s="662"/>
      <c r="GVZ26" s="662"/>
      <c r="GWA26" s="662"/>
      <c r="GWB26" s="662"/>
      <c r="GWC26" s="662"/>
      <c r="GWD26" s="662"/>
      <c r="GWE26" s="662"/>
      <c r="GWF26" s="662"/>
      <c r="GWG26" s="662"/>
      <c r="GWH26" s="662"/>
      <c r="GWI26" s="662"/>
      <c r="GWJ26" s="662"/>
      <c r="GWK26" s="662"/>
      <c r="GWL26" s="662"/>
      <c r="GWM26" s="662"/>
      <c r="GWN26" s="662"/>
      <c r="GWO26" s="662"/>
      <c r="GWP26" s="662"/>
      <c r="GWQ26" s="662"/>
      <c r="GWR26" s="662"/>
      <c r="GWS26" s="662"/>
      <c r="GWT26" s="662"/>
      <c r="GWU26" s="662"/>
      <c r="GWV26" s="662"/>
      <c r="GWW26" s="662"/>
      <c r="GWX26" s="662"/>
      <c r="GWY26" s="662"/>
      <c r="GWZ26" s="662"/>
      <c r="GXA26" s="662"/>
      <c r="GXB26" s="662"/>
      <c r="GXC26" s="662"/>
      <c r="GXD26" s="662"/>
      <c r="GXE26" s="662"/>
      <c r="GXF26" s="662"/>
      <c r="GXG26" s="662"/>
      <c r="GXH26" s="662"/>
      <c r="GXI26" s="662"/>
      <c r="GXJ26" s="662"/>
      <c r="GXK26" s="662"/>
      <c r="GXL26" s="662"/>
      <c r="GXM26" s="662"/>
      <c r="GXN26" s="662"/>
      <c r="GXO26" s="662"/>
      <c r="GXP26" s="662"/>
      <c r="GXQ26" s="662"/>
      <c r="GXR26" s="662"/>
      <c r="GXS26" s="662"/>
      <c r="GXT26" s="662"/>
      <c r="GXU26" s="662"/>
      <c r="GXV26" s="662"/>
      <c r="GXW26" s="662"/>
      <c r="GXX26" s="662"/>
      <c r="GXY26" s="662"/>
      <c r="GXZ26" s="662"/>
      <c r="GYA26" s="662"/>
      <c r="GYB26" s="662"/>
      <c r="GYC26" s="662"/>
      <c r="GYD26" s="662"/>
      <c r="GYE26" s="662"/>
      <c r="GYF26" s="662"/>
      <c r="GYG26" s="662"/>
      <c r="GYH26" s="662"/>
      <c r="GYI26" s="662"/>
      <c r="GYJ26" s="662"/>
      <c r="GYK26" s="662"/>
      <c r="GYL26" s="662"/>
      <c r="GYM26" s="662"/>
      <c r="GYN26" s="662"/>
      <c r="GYO26" s="662"/>
      <c r="GYP26" s="662"/>
      <c r="GYQ26" s="662"/>
      <c r="GYR26" s="662"/>
      <c r="GYS26" s="662"/>
      <c r="GYT26" s="662"/>
      <c r="GYU26" s="662"/>
      <c r="GYV26" s="662"/>
      <c r="GYW26" s="662"/>
      <c r="GYX26" s="662"/>
      <c r="GYY26" s="662"/>
      <c r="GYZ26" s="662"/>
      <c r="GZA26" s="662"/>
      <c r="GZB26" s="662"/>
      <c r="GZC26" s="662"/>
      <c r="GZD26" s="662"/>
      <c r="GZE26" s="662"/>
      <c r="GZF26" s="662"/>
      <c r="GZG26" s="662"/>
      <c r="GZH26" s="662"/>
      <c r="GZI26" s="662"/>
      <c r="GZJ26" s="662"/>
      <c r="GZK26" s="662"/>
      <c r="GZL26" s="662"/>
      <c r="GZM26" s="662"/>
      <c r="GZN26" s="662"/>
      <c r="GZO26" s="662"/>
      <c r="GZP26" s="662"/>
      <c r="GZQ26" s="662"/>
      <c r="GZR26" s="662"/>
      <c r="GZS26" s="662"/>
      <c r="GZT26" s="662"/>
      <c r="GZU26" s="662"/>
      <c r="GZV26" s="662"/>
      <c r="GZW26" s="662"/>
      <c r="GZX26" s="662"/>
      <c r="GZY26" s="662"/>
      <c r="GZZ26" s="662"/>
      <c r="HAA26" s="662"/>
      <c r="HAB26" s="662"/>
      <c r="HAC26" s="662"/>
      <c r="HAD26" s="662"/>
      <c r="HAE26" s="662"/>
      <c r="HAF26" s="662"/>
      <c r="HAG26" s="662"/>
      <c r="HAH26" s="662"/>
      <c r="HAI26" s="662"/>
      <c r="HAJ26" s="662"/>
      <c r="HAK26" s="662"/>
      <c r="HAL26" s="662"/>
      <c r="HAM26" s="662"/>
      <c r="HAN26" s="662"/>
      <c r="HAO26" s="662"/>
      <c r="HAP26" s="662"/>
      <c r="HAQ26" s="662"/>
      <c r="HAR26" s="662"/>
      <c r="HAS26" s="662"/>
      <c r="HAT26" s="662"/>
      <c r="HAU26" s="662"/>
      <c r="HAV26" s="662"/>
      <c r="HAW26" s="662"/>
      <c r="HAX26" s="662"/>
      <c r="HAY26" s="662"/>
      <c r="HAZ26" s="662"/>
      <c r="HBA26" s="662"/>
      <c r="HBB26" s="662"/>
      <c r="HBC26" s="662"/>
      <c r="HBD26" s="662"/>
      <c r="HBE26" s="662"/>
      <c r="HBF26" s="662"/>
      <c r="HBG26" s="662"/>
      <c r="HBH26" s="662"/>
      <c r="HBI26" s="662"/>
      <c r="HBJ26" s="662"/>
      <c r="HBK26" s="662"/>
      <c r="HBL26" s="662"/>
      <c r="HBM26" s="662"/>
      <c r="HBN26" s="662"/>
      <c r="HBO26" s="662"/>
      <c r="HBP26" s="662"/>
      <c r="HBQ26" s="662"/>
      <c r="HBR26" s="662"/>
      <c r="HBS26" s="662"/>
      <c r="HBT26" s="662"/>
      <c r="HBU26" s="662"/>
      <c r="HBV26" s="662"/>
      <c r="HBW26" s="662"/>
      <c r="HBX26" s="662"/>
      <c r="HBY26" s="662"/>
      <c r="HBZ26" s="662"/>
      <c r="HCA26" s="662"/>
      <c r="HCB26" s="662"/>
      <c r="HCC26" s="662"/>
      <c r="HCD26" s="662"/>
      <c r="HCE26" s="662"/>
      <c r="HCF26" s="662"/>
      <c r="HCG26" s="662"/>
      <c r="HCH26" s="662"/>
      <c r="HCI26" s="662"/>
      <c r="HCJ26" s="662"/>
      <c r="HCK26" s="662"/>
      <c r="HCL26" s="662"/>
      <c r="HCM26" s="662"/>
      <c r="HCN26" s="662"/>
      <c r="HCO26" s="662"/>
      <c r="HCP26" s="662"/>
      <c r="HCQ26" s="662"/>
      <c r="HCR26" s="662"/>
      <c r="HCS26" s="662"/>
      <c r="HCT26" s="662"/>
      <c r="HCU26" s="662"/>
      <c r="HCV26" s="662"/>
      <c r="HCW26" s="662"/>
      <c r="HCX26" s="662"/>
      <c r="HCY26" s="662"/>
      <c r="HCZ26" s="662"/>
      <c r="HDA26" s="662"/>
      <c r="HDB26" s="662"/>
      <c r="HDC26" s="662"/>
      <c r="HDD26" s="662"/>
      <c r="HDE26" s="662"/>
      <c r="HDF26" s="662"/>
      <c r="HDG26" s="662"/>
      <c r="HDH26" s="662"/>
      <c r="HDI26" s="662"/>
      <c r="HDJ26" s="662"/>
      <c r="HDK26" s="662"/>
      <c r="HDL26" s="662"/>
      <c r="HDM26" s="662"/>
      <c r="HDN26" s="662"/>
      <c r="HDO26" s="662"/>
      <c r="HDP26" s="662"/>
      <c r="HDQ26" s="662"/>
      <c r="HDR26" s="662"/>
      <c r="HDS26" s="662"/>
      <c r="HDT26" s="662"/>
      <c r="HDU26" s="662"/>
      <c r="HDV26" s="662"/>
      <c r="HDW26" s="662"/>
      <c r="HDX26" s="662"/>
      <c r="HDY26" s="662"/>
      <c r="HDZ26" s="662"/>
      <c r="HEA26" s="662"/>
      <c r="HEB26" s="662"/>
      <c r="HEC26" s="662"/>
      <c r="HED26" s="662"/>
      <c r="HEE26" s="662"/>
      <c r="HEF26" s="662"/>
      <c r="HEG26" s="662"/>
      <c r="HEH26" s="662"/>
      <c r="HEI26" s="662"/>
      <c r="HEJ26" s="662"/>
      <c r="HEK26" s="662"/>
      <c r="HEL26" s="662"/>
      <c r="HEM26" s="662"/>
      <c r="HEN26" s="662"/>
      <c r="HEO26" s="662"/>
      <c r="HEP26" s="662"/>
      <c r="HEQ26" s="662"/>
      <c r="HER26" s="662"/>
      <c r="HES26" s="662"/>
      <c r="HET26" s="662"/>
      <c r="HEU26" s="662"/>
      <c r="HEV26" s="662"/>
      <c r="HEW26" s="662"/>
      <c r="HEX26" s="662"/>
      <c r="HEY26" s="662"/>
      <c r="HEZ26" s="662"/>
      <c r="HFA26" s="662"/>
      <c r="HFB26" s="662"/>
      <c r="HFC26" s="662"/>
      <c r="HFD26" s="662"/>
      <c r="HFE26" s="662"/>
      <c r="HFF26" s="662"/>
      <c r="HFG26" s="662"/>
      <c r="HFH26" s="662"/>
      <c r="HFI26" s="662"/>
      <c r="HFJ26" s="662"/>
      <c r="HFK26" s="662"/>
      <c r="HFL26" s="662"/>
      <c r="HFM26" s="662"/>
      <c r="HFN26" s="662"/>
      <c r="HFO26" s="662"/>
      <c r="HFP26" s="662"/>
      <c r="HFQ26" s="662"/>
      <c r="HFR26" s="662"/>
      <c r="HFS26" s="662"/>
      <c r="HFT26" s="662"/>
      <c r="HFU26" s="662"/>
      <c r="HFV26" s="662"/>
      <c r="HFW26" s="662"/>
      <c r="HFX26" s="662"/>
      <c r="HFY26" s="662"/>
      <c r="HFZ26" s="662"/>
      <c r="HGA26" s="662"/>
      <c r="HGB26" s="662"/>
      <c r="HGC26" s="662"/>
      <c r="HGD26" s="662"/>
      <c r="HGE26" s="662"/>
      <c r="HGF26" s="662"/>
      <c r="HGG26" s="662"/>
      <c r="HGH26" s="662"/>
      <c r="HGI26" s="662"/>
      <c r="HGJ26" s="662"/>
      <c r="HGK26" s="662"/>
      <c r="HGL26" s="662"/>
      <c r="HGM26" s="662"/>
      <c r="HGN26" s="662"/>
      <c r="HGO26" s="662"/>
      <c r="HGP26" s="662"/>
      <c r="HGQ26" s="662"/>
      <c r="HGR26" s="662"/>
      <c r="HGS26" s="662"/>
      <c r="HGT26" s="662"/>
      <c r="HGU26" s="662"/>
      <c r="HGV26" s="662"/>
      <c r="HGW26" s="662"/>
      <c r="HGX26" s="662"/>
      <c r="HGY26" s="662"/>
      <c r="HGZ26" s="662"/>
      <c r="HHA26" s="662"/>
      <c r="HHB26" s="662"/>
      <c r="HHC26" s="662"/>
      <c r="HHD26" s="662"/>
      <c r="HHE26" s="662"/>
      <c r="HHF26" s="662"/>
      <c r="HHG26" s="662"/>
      <c r="HHH26" s="662"/>
      <c r="HHI26" s="662"/>
      <c r="HHJ26" s="662"/>
      <c r="HHK26" s="662"/>
      <c r="HHL26" s="662"/>
      <c r="HHM26" s="662"/>
      <c r="HHN26" s="662"/>
      <c r="HHO26" s="662"/>
      <c r="HHP26" s="662"/>
      <c r="HHQ26" s="662"/>
      <c r="HHR26" s="662"/>
      <c r="HHS26" s="662"/>
      <c r="HHT26" s="662"/>
      <c r="HHU26" s="662"/>
      <c r="HHV26" s="662"/>
      <c r="HHW26" s="662"/>
      <c r="HHX26" s="662"/>
      <c r="HHY26" s="662"/>
      <c r="HHZ26" s="662"/>
      <c r="HIA26" s="662"/>
      <c r="HIB26" s="662"/>
      <c r="HIC26" s="662"/>
      <c r="HID26" s="662"/>
      <c r="HIE26" s="662"/>
      <c r="HIF26" s="662"/>
      <c r="HIG26" s="662"/>
      <c r="HIH26" s="662"/>
      <c r="HII26" s="662"/>
      <c r="HIJ26" s="662"/>
      <c r="HIK26" s="662"/>
      <c r="HIL26" s="662"/>
      <c r="HIM26" s="662"/>
      <c r="HIN26" s="662"/>
      <c r="HIO26" s="662"/>
      <c r="HIP26" s="662"/>
      <c r="HIQ26" s="662"/>
      <c r="HIR26" s="662"/>
      <c r="HIS26" s="662"/>
      <c r="HIT26" s="662"/>
      <c r="HIU26" s="662"/>
      <c r="HIV26" s="662"/>
      <c r="HIW26" s="662"/>
      <c r="HIX26" s="662"/>
      <c r="HIY26" s="662"/>
      <c r="HIZ26" s="662"/>
      <c r="HJA26" s="662"/>
      <c r="HJB26" s="662"/>
      <c r="HJC26" s="662"/>
      <c r="HJD26" s="662"/>
      <c r="HJE26" s="662"/>
      <c r="HJF26" s="662"/>
      <c r="HJG26" s="662"/>
      <c r="HJH26" s="662"/>
      <c r="HJI26" s="662"/>
      <c r="HJJ26" s="662"/>
      <c r="HJK26" s="662"/>
      <c r="HJL26" s="662"/>
      <c r="HJM26" s="662"/>
      <c r="HJN26" s="662"/>
      <c r="HJO26" s="662"/>
      <c r="HJP26" s="662"/>
      <c r="HJQ26" s="662"/>
      <c r="HJR26" s="662"/>
      <c r="HJS26" s="662"/>
      <c r="HJT26" s="662"/>
      <c r="HJU26" s="662"/>
      <c r="HJV26" s="662"/>
      <c r="HJW26" s="662"/>
      <c r="HJX26" s="662"/>
      <c r="HJY26" s="662"/>
      <c r="HJZ26" s="662"/>
      <c r="HKA26" s="662"/>
      <c r="HKB26" s="662"/>
      <c r="HKC26" s="662"/>
      <c r="HKD26" s="662"/>
      <c r="HKE26" s="662"/>
      <c r="HKF26" s="662"/>
      <c r="HKG26" s="662"/>
      <c r="HKH26" s="662"/>
      <c r="HKI26" s="662"/>
      <c r="HKJ26" s="662"/>
      <c r="HKK26" s="662"/>
      <c r="HKL26" s="662"/>
      <c r="HKM26" s="662"/>
      <c r="HKN26" s="662"/>
      <c r="HKO26" s="662"/>
      <c r="HKP26" s="662"/>
      <c r="HKQ26" s="662"/>
      <c r="HKR26" s="662"/>
      <c r="HKS26" s="662"/>
      <c r="HKT26" s="662"/>
      <c r="HKU26" s="662"/>
      <c r="HKV26" s="662"/>
      <c r="HKW26" s="662"/>
      <c r="HKX26" s="662"/>
      <c r="HKY26" s="662"/>
      <c r="HKZ26" s="662"/>
      <c r="HLA26" s="662"/>
      <c r="HLB26" s="662"/>
      <c r="HLC26" s="662"/>
      <c r="HLD26" s="662"/>
      <c r="HLE26" s="662"/>
      <c r="HLF26" s="662"/>
      <c r="HLG26" s="662"/>
      <c r="HLH26" s="662"/>
      <c r="HLI26" s="662"/>
      <c r="HLJ26" s="662"/>
      <c r="HLK26" s="662"/>
      <c r="HLL26" s="662"/>
      <c r="HLM26" s="662"/>
      <c r="HLN26" s="662"/>
      <c r="HLO26" s="662"/>
      <c r="HLP26" s="662"/>
      <c r="HLQ26" s="662"/>
      <c r="HLR26" s="662"/>
      <c r="HLS26" s="662"/>
      <c r="HLT26" s="662"/>
      <c r="HLU26" s="662"/>
      <c r="HLV26" s="662"/>
      <c r="HLW26" s="662"/>
      <c r="HLX26" s="662"/>
      <c r="HLY26" s="662"/>
      <c r="HLZ26" s="662"/>
      <c r="HMA26" s="662"/>
      <c r="HMB26" s="662"/>
      <c r="HMC26" s="662"/>
      <c r="HMD26" s="662"/>
      <c r="HME26" s="662"/>
      <c r="HMF26" s="662"/>
      <c r="HMG26" s="662"/>
      <c r="HMH26" s="662"/>
      <c r="HMI26" s="662"/>
      <c r="HMJ26" s="662"/>
      <c r="HMK26" s="662"/>
      <c r="HML26" s="662"/>
      <c r="HMM26" s="662"/>
      <c r="HMN26" s="662"/>
      <c r="HMO26" s="662"/>
      <c r="HMP26" s="662"/>
      <c r="HMQ26" s="662"/>
      <c r="HMR26" s="662"/>
      <c r="HMS26" s="662"/>
      <c r="HMT26" s="662"/>
      <c r="HMU26" s="662"/>
      <c r="HMV26" s="662"/>
      <c r="HMW26" s="662"/>
      <c r="HMX26" s="662"/>
      <c r="HMY26" s="662"/>
      <c r="HMZ26" s="662"/>
      <c r="HNA26" s="662"/>
      <c r="HNB26" s="662"/>
      <c r="HNC26" s="662"/>
      <c r="HND26" s="662"/>
      <c r="HNE26" s="662"/>
      <c r="HNF26" s="662"/>
      <c r="HNG26" s="662"/>
      <c r="HNH26" s="662"/>
      <c r="HNI26" s="662"/>
      <c r="HNJ26" s="662"/>
      <c r="HNK26" s="662"/>
      <c r="HNL26" s="662"/>
      <c r="HNM26" s="662"/>
      <c r="HNN26" s="662"/>
      <c r="HNO26" s="662"/>
      <c r="HNP26" s="662"/>
      <c r="HNQ26" s="662"/>
      <c r="HNR26" s="662"/>
      <c r="HNS26" s="662"/>
      <c r="HNT26" s="662"/>
      <c r="HNU26" s="662"/>
      <c r="HNV26" s="662"/>
      <c r="HNW26" s="662"/>
      <c r="HNX26" s="662"/>
      <c r="HNY26" s="662"/>
      <c r="HNZ26" s="662"/>
      <c r="HOA26" s="662"/>
      <c r="HOB26" s="662"/>
      <c r="HOC26" s="662"/>
      <c r="HOD26" s="662"/>
      <c r="HOE26" s="662"/>
      <c r="HOF26" s="662"/>
      <c r="HOG26" s="662"/>
      <c r="HOH26" s="662"/>
      <c r="HOI26" s="662"/>
      <c r="HOJ26" s="662"/>
      <c r="HOK26" s="662"/>
      <c r="HOL26" s="662"/>
      <c r="HOM26" s="662"/>
      <c r="HON26" s="662"/>
      <c r="HOO26" s="662"/>
      <c r="HOP26" s="662"/>
      <c r="HOQ26" s="662"/>
      <c r="HOR26" s="662"/>
      <c r="HOS26" s="662"/>
      <c r="HOT26" s="662"/>
      <c r="HOU26" s="662"/>
      <c r="HOV26" s="662"/>
      <c r="HOW26" s="662"/>
      <c r="HOX26" s="662"/>
      <c r="HOY26" s="662"/>
      <c r="HOZ26" s="662"/>
      <c r="HPA26" s="662"/>
      <c r="HPB26" s="662"/>
      <c r="HPC26" s="662"/>
      <c r="HPD26" s="662"/>
      <c r="HPE26" s="662"/>
      <c r="HPF26" s="662"/>
      <c r="HPG26" s="662"/>
      <c r="HPH26" s="662"/>
      <c r="HPI26" s="662"/>
      <c r="HPJ26" s="662"/>
      <c r="HPK26" s="662"/>
      <c r="HPL26" s="662"/>
      <c r="HPM26" s="662"/>
      <c r="HPN26" s="662"/>
      <c r="HPO26" s="662"/>
      <c r="HPP26" s="662"/>
      <c r="HPQ26" s="662"/>
      <c r="HPR26" s="662"/>
      <c r="HPS26" s="662"/>
      <c r="HPT26" s="662"/>
      <c r="HPU26" s="662"/>
      <c r="HPV26" s="662"/>
      <c r="HPW26" s="662"/>
      <c r="HPX26" s="662"/>
      <c r="HPY26" s="662"/>
      <c r="HPZ26" s="662"/>
      <c r="HQA26" s="662"/>
      <c r="HQB26" s="662"/>
      <c r="HQC26" s="662"/>
      <c r="HQD26" s="662"/>
      <c r="HQE26" s="662"/>
      <c r="HQF26" s="662"/>
      <c r="HQG26" s="662"/>
      <c r="HQH26" s="662"/>
      <c r="HQI26" s="662"/>
      <c r="HQJ26" s="662"/>
      <c r="HQK26" s="662"/>
      <c r="HQL26" s="662"/>
      <c r="HQM26" s="662"/>
      <c r="HQN26" s="662"/>
      <c r="HQO26" s="662"/>
      <c r="HQP26" s="662"/>
      <c r="HQQ26" s="662"/>
      <c r="HQR26" s="662"/>
      <c r="HQS26" s="662"/>
      <c r="HQT26" s="662"/>
      <c r="HQU26" s="662"/>
      <c r="HQV26" s="662"/>
      <c r="HQW26" s="662"/>
      <c r="HQX26" s="662"/>
      <c r="HQY26" s="662"/>
      <c r="HQZ26" s="662"/>
      <c r="HRA26" s="662"/>
      <c r="HRB26" s="662"/>
      <c r="HRC26" s="662"/>
      <c r="HRD26" s="662"/>
      <c r="HRE26" s="662"/>
      <c r="HRF26" s="662"/>
      <c r="HRG26" s="662"/>
      <c r="HRH26" s="662"/>
      <c r="HRI26" s="662"/>
      <c r="HRJ26" s="662"/>
      <c r="HRK26" s="662"/>
      <c r="HRL26" s="662"/>
      <c r="HRM26" s="662"/>
      <c r="HRN26" s="662"/>
      <c r="HRO26" s="662"/>
      <c r="HRP26" s="662"/>
      <c r="HRQ26" s="662"/>
      <c r="HRR26" s="662"/>
      <c r="HRS26" s="662"/>
      <c r="HRT26" s="662"/>
      <c r="HRU26" s="662"/>
      <c r="HRV26" s="662"/>
      <c r="HRW26" s="662"/>
      <c r="HRX26" s="662"/>
      <c r="HRY26" s="662"/>
      <c r="HRZ26" s="662"/>
      <c r="HSA26" s="662"/>
      <c r="HSB26" s="662"/>
      <c r="HSC26" s="662"/>
      <c r="HSD26" s="662"/>
      <c r="HSE26" s="662"/>
      <c r="HSF26" s="662"/>
      <c r="HSG26" s="662"/>
      <c r="HSH26" s="662"/>
      <c r="HSI26" s="662"/>
      <c r="HSJ26" s="662"/>
      <c r="HSK26" s="662"/>
      <c r="HSL26" s="662"/>
      <c r="HSM26" s="662"/>
      <c r="HSN26" s="662"/>
      <c r="HSO26" s="662"/>
      <c r="HSP26" s="662"/>
      <c r="HSQ26" s="662"/>
      <c r="HSR26" s="662"/>
      <c r="HSS26" s="662"/>
      <c r="HST26" s="662"/>
      <c r="HSU26" s="662"/>
      <c r="HSV26" s="662"/>
      <c r="HSW26" s="662"/>
      <c r="HSX26" s="662"/>
      <c r="HSY26" s="662"/>
      <c r="HSZ26" s="662"/>
      <c r="HTA26" s="662"/>
      <c r="HTB26" s="662"/>
      <c r="HTC26" s="662"/>
      <c r="HTD26" s="662"/>
      <c r="HTE26" s="662"/>
      <c r="HTF26" s="662"/>
      <c r="HTG26" s="662"/>
      <c r="HTH26" s="662"/>
      <c r="HTI26" s="662"/>
      <c r="HTJ26" s="662"/>
      <c r="HTK26" s="662"/>
      <c r="HTL26" s="662"/>
      <c r="HTM26" s="662"/>
      <c r="HTN26" s="662"/>
      <c r="HTO26" s="662"/>
      <c r="HTP26" s="662"/>
      <c r="HTQ26" s="662"/>
      <c r="HTR26" s="662"/>
      <c r="HTS26" s="662"/>
      <c r="HTT26" s="662"/>
      <c r="HTU26" s="662"/>
      <c r="HTV26" s="662"/>
      <c r="HTW26" s="662"/>
      <c r="HTX26" s="662"/>
      <c r="HTY26" s="662"/>
      <c r="HTZ26" s="662"/>
      <c r="HUA26" s="662"/>
      <c r="HUB26" s="662"/>
      <c r="HUC26" s="662"/>
      <c r="HUD26" s="662"/>
      <c r="HUE26" s="662"/>
      <c r="HUF26" s="662"/>
      <c r="HUG26" s="662"/>
      <c r="HUH26" s="662"/>
      <c r="HUI26" s="662"/>
      <c r="HUJ26" s="662"/>
      <c r="HUK26" s="662"/>
      <c r="HUL26" s="662"/>
      <c r="HUM26" s="662"/>
      <c r="HUN26" s="662"/>
      <c r="HUO26" s="662"/>
      <c r="HUP26" s="662"/>
      <c r="HUQ26" s="662"/>
      <c r="HUR26" s="662"/>
      <c r="HUS26" s="662"/>
      <c r="HUT26" s="662"/>
      <c r="HUU26" s="662"/>
      <c r="HUV26" s="662"/>
      <c r="HUW26" s="662"/>
      <c r="HUX26" s="662"/>
      <c r="HUY26" s="662"/>
      <c r="HUZ26" s="662"/>
      <c r="HVA26" s="662"/>
      <c r="HVB26" s="662"/>
      <c r="HVC26" s="662"/>
      <c r="HVD26" s="662"/>
      <c r="HVE26" s="662"/>
      <c r="HVF26" s="662"/>
      <c r="HVG26" s="662"/>
      <c r="HVH26" s="662"/>
      <c r="HVI26" s="662"/>
      <c r="HVJ26" s="662"/>
      <c r="HVK26" s="662"/>
      <c r="HVL26" s="662"/>
      <c r="HVM26" s="662"/>
      <c r="HVN26" s="662"/>
      <c r="HVO26" s="662"/>
      <c r="HVP26" s="662"/>
      <c r="HVQ26" s="662"/>
      <c r="HVR26" s="662"/>
      <c r="HVS26" s="662"/>
      <c r="HVT26" s="662"/>
      <c r="HVU26" s="662"/>
      <c r="HVV26" s="662"/>
      <c r="HVW26" s="662"/>
      <c r="HVX26" s="662"/>
      <c r="HVY26" s="662"/>
      <c r="HVZ26" s="662"/>
      <c r="HWA26" s="662"/>
      <c r="HWB26" s="662"/>
      <c r="HWC26" s="662"/>
      <c r="HWD26" s="662"/>
      <c r="HWE26" s="662"/>
      <c r="HWF26" s="662"/>
      <c r="HWG26" s="662"/>
      <c r="HWH26" s="662"/>
      <c r="HWI26" s="662"/>
      <c r="HWJ26" s="662"/>
      <c r="HWK26" s="662"/>
      <c r="HWL26" s="662"/>
      <c r="HWM26" s="662"/>
      <c r="HWN26" s="662"/>
      <c r="HWO26" s="662"/>
      <c r="HWP26" s="662"/>
      <c r="HWQ26" s="662"/>
      <c r="HWR26" s="662"/>
      <c r="HWS26" s="662"/>
      <c r="HWT26" s="662"/>
      <c r="HWU26" s="662"/>
      <c r="HWV26" s="662"/>
      <c r="HWW26" s="662"/>
      <c r="HWX26" s="662"/>
      <c r="HWY26" s="662"/>
      <c r="HWZ26" s="662"/>
      <c r="HXA26" s="662"/>
      <c r="HXB26" s="662"/>
      <c r="HXC26" s="662"/>
      <c r="HXD26" s="662"/>
      <c r="HXE26" s="662"/>
      <c r="HXF26" s="662"/>
      <c r="HXG26" s="662"/>
      <c r="HXH26" s="662"/>
      <c r="HXI26" s="662"/>
      <c r="HXJ26" s="662"/>
      <c r="HXK26" s="662"/>
      <c r="HXL26" s="662"/>
      <c r="HXM26" s="662"/>
      <c r="HXN26" s="662"/>
      <c r="HXO26" s="662"/>
      <c r="HXP26" s="662"/>
      <c r="HXQ26" s="662"/>
      <c r="HXR26" s="662"/>
      <c r="HXS26" s="662"/>
      <c r="HXT26" s="662"/>
      <c r="HXU26" s="662"/>
      <c r="HXV26" s="662"/>
      <c r="HXW26" s="662"/>
      <c r="HXX26" s="662"/>
      <c r="HXY26" s="662"/>
      <c r="HXZ26" s="662"/>
      <c r="HYA26" s="662"/>
      <c r="HYB26" s="662"/>
      <c r="HYC26" s="662"/>
      <c r="HYD26" s="662"/>
      <c r="HYE26" s="662"/>
      <c r="HYF26" s="662"/>
      <c r="HYG26" s="662"/>
      <c r="HYH26" s="662"/>
      <c r="HYI26" s="662"/>
      <c r="HYJ26" s="662"/>
      <c r="HYK26" s="662"/>
      <c r="HYL26" s="662"/>
      <c r="HYM26" s="662"/>
      <c r="HYN26" s="662"/>
      <c r="HYO26" s="662"/>
      <c r="HYP26" s="662"/>
      <c r="HYQ26" s="662"/>
      <c r="HYR26" s="662"/>
      <c r="HYS26" s="662"/>
      <c r="HYT26" s="662"/>
      <c r="HYU26" s="662"/>
      <c r="HYV26" s="662"/>
      <c r="HYW26" s="662"/>
      <c r="HYX26" s="662"/>
      <c r="HYY26" s="662"/>
      <c r="HYZ26" s="662"/>
      <c r="HZA26" s="662"/>
      <c r="HZB26" s="662"/>
      <c r="HZC26" s="662"/>
      <c r="HZD26" s="662"/>
      <c r="HZE26" s="662"/>
      <c r="HZF26" s="662"/>
      <c r="HZG26" s="662"/>
      <c r="HZH26" s="662"/>
      <c r="HZI26" s="662"/>
      <c r="HZJ26" s="662"/>
      <c r="HZK26" s="662"/>
      <c r="HZL26" s="662"/>
      <c r="HZM26" s="662"/>
      <c r="HZN26" s="662"/>
      <c r="HZO26" s="662"/>
      <c r="HZP26" s="662"/>
      <c r="HZQ26" s="662"/>
      <c r="HZR26" s="662"/>
      <c r="HZS26" s="662"/>
      <c r="HZT26" s="662"/>
      <c r="HZU26" s="662"/>
      <c r="HZV26" s="662"/>
      <c r="HZW26" s="662"/>
      <c r="HZX26" s="662"/>
      <c r="HZY26" s="662"/>
      <c r="HZZ26" s="662"/>
      <c r="IAA26" s="662"/>
      <c r="IAB26" s="662"/>
      <c r="IAC26" s="662"/>
      <c r="IAD26" s="662"/>
      <c r="IAE26" s="662"/>
      <c r="IAF26" s="662"/>
      <c r="IAG26" s="662"/>
      <c r="IAH26" s="662"/>
      <c r="IAI26" s="662"/>
      <c r="IAJ26" s="662"/>
      <c r="IAK26" s="662"/>
      <c r="IAL26" s="662"/>
      <c r="IAM26" s="662"/>
      <c r="IAN26" s="662"/>
      <c r="IAO26" s="662"/>
      <c r="IAP26" s="662"/>
      <c r="IAQ26" s="662"/>
      <c r="IAR26" s="662"/>
      <c r="IAS26" s="662"/>
      <c r="IAT26" s="662"/>
      <c r="IAU26" s="662"/>
      <c r="IAV26" s="662"/>
      <c r="IAW26" s="662"/>
      <c r="IAX26" s="662"/>
      <c r="IAY26" s="662"/>
      <c r="IAZ26" s="662"/>
      <c r="IBA26" s="662"/>
      <c r="IBB26" s="662"/>
      <c r="IBC26" s="662"/>
      <c r="IBD26" s="662"/>
      <c r="IBE26" s="662"/>
      <c r="IBF26" s="662"/>
      <c r="IBG26" s="662"/>
      <c r="IBH26" s="662"/>
      <c r="IBI26" s="662"/>
      <c r="IBJ26" s="662"/>
      <c r="IBK26" s="662"/>
      <c r="IBL26" s="662"/>
      <c r="IBM26" s="662"/>
      <c r="IBN26" s="662"/>
      <c r="IBO26" s="662"/>
      <c r="IBP26" s="662"/>
      <c r="IBQ26" s="662"/>
      <c r="IBR26" s="662"/>
      <c r="IBS26" s="662"/>
      <c r="IBT26" s="662"/>
      <c r="IBU26" s="662"/>
      <c r="IBV26" s="662"/>
      <c r="IBW26" s="662"/>
      <c r="IBX26" s="662"/>
      <c r="IBY26" s="662"/>
      <c r="IBZ26" s="662"/>
      <c r="ICA26" s="662"/>
      <c r="ICB26" s="662"/>
      <c r="ICC26" s="662"/>
      <c r="ICD26" s="662"/>
      <c r="ICE26" s="662"/>
      <c r="ICF26" s="662"/>
      <c r="ICG26" s="662"/>
      <c r="ICH26" s="662"/>
      <c r="ICI26" s="662"/>
      <c r="ICJ26" s="662"/>
      <c r="ICK26" s="662"/>
      <c r="ICL26" s="662"/>
      <c r="ICM26" s="662"/>
      <c r="ICN26" s="662"/>
      <c r="ICO26" s="662"/>
      <c r="ICP26" s="662"/>
      <c r="ICQ26" s="662"/>
      <c r="ICR26" s="662"/>
      <c r="ICS26" s="662"/>
      <c r="ICT26" s="662"/>
      <c r="ICU26" s="662"/>
      <c r="ICV26" s="662"/>
      <c r="ICW26" s="662"/>
      <c r="ICX26" s="662"/>
      <c r="ICY26" s="662"/>
      <c r="ICZ26" s="662"/>
      <c r="IDA26" s="662"/>
      <c r="IDB26" s="662"/>
      <c r="IDC26" s="662"/>
      <c r="IDD26" s="662"/>
      <c r="IDE26" s="662"/>
      <c r="IDF26" s="662"/>
      <c r="IDG26" s="662"/>
      <c r="IDH26" s="662"/>
      <c r="IDI26" s="662"/>
      <c r="IDJ26" s="662"/>
      <c r="IDK26" s="662"/>
      <c r="IDL26" s="662"/>
      <c r="IDM26" s="662"/>
      <c r="IDN26" s="662"/>
      <c r="IDO26" s="662"/>
      <c r="IDP26" s="662"/>
      <c r="IDQ26" s="662"/>
      <c r="IDR26" s="662"/>
      <c r="IDS26" s="662"/>
      <c r="IDT26" s="662"/>
      <c r="IDU26" s="662"/>
      <c r="IDV26" s="662"/>
      <c r="IDW26" s="662"/>
      <c r="IDX26" s="662"/>
      <c r="IDY26" s="662"/>
      <c r="IDZ26" s="662"/>
      <c r="IEA26" s="662"/>
      <c r="IEB26" s="662"/>
      <c r="IEC26" s="662"/>
      <c r="IED26" s="662"/>
      <c r="IEE26" s="662"/>
      <c r="IEF26" s="662"/>
      <c r="IEG26" s="662"/>
      <c r="IEH26" s="662"/>
      <c r="IEI26" s="662"/>
      <c r="IEJ26" s="662"/>
      <c r="IEK26" s="662"/>
      <c r="IEL26" s="662"/>
      <c r="IEM26" s="662"/>
      <c r="IEN26" s="662"/>
      <c r="IEO26" s="662"/>
      <c r="IEP26" s="662"/>
      <c r="IEQ26" s="662"/>
      <c r="IER26" s="662"/>
      <c r="IES26" s="662"/>
      <c r="IET26" s="662"/>
      <c r="IEU26" s="662"/>
      <c r="IEV26" s="662"/>
      <c r="IEW26" s="662"/>
      <c r="IEX26" s="662"/>
      <c r="IEY26" s="662"/>
      <c r="IEZ26" s="662"/>
      <c r="IFA26" s="662"/>
      <c r="IFB26" s="662"/>
      <c r="IFC26" s="662"/>
      <c r="IFD26" s="662"/>
      <c r="IFE26" s="662"/>
      <c r="IFF26" s="662"/>
      <c r="IFG26" s="662"/>
      <c r="IFH26" s="662"/>
      <c r="IFI26" s="662"/>
      <c r="IFJ26" s="662"/>
      <c r="IFK26" s="662"/>
      <c r="IFL26" s="662"/>
      <c r="IFM26" s="662"/>
      <c r="IFN26" s="662"/>
      <c r="IFO26" s="662"/>
      <c r="IFP26" s="662"/>
      <c r="IFQ26" s="662"/>
      <c r="IFR26" s="662"/>
      <c r="IFS26" s="662"/>
      <c r="IFT26" s="662"/>
      <c r="IFU26" s="662"/>
      <c r="IFV26" s="662"/>
      <c r="IFW26" s="662"/>
      <c r="IFX26" s="662"/>
      <c r="IFY26" s="662"/>
      <c r="IFZ26" s="662"/>
      <c r="IGA26" s="662"/>
      <c r="IGB26" s="662"/>
      <c r="IGC26" s="662"/>
      <c r="IGD26" s="662"/>
      <c r="IGE26" s="662"/>
      <c r="IGF26" s="662"/>
      <c r="IGG26" s="662"/>
      <c r="IGH26" s="662"/>
      <c r="IGI26" s="662"/>
      <c r="IGJ26" s="662"/>
      <c r="IGK26" s="662"/>
      <c r="IGL26" s="662"/>
      <c r="IGM26" s="662"/>
      <c r="IGN26" s="662"/>
      <c r="IGO26" s="662"/>
      <c r="IGP26" s="662"/>
      <c r="IGQ26" s="662"/>
      <c r="IGR26" s="662"/>
      <c r="IGS26" s="662"/>
      <c r="IGT26" s="662"/>
      <c r="IGU26" s="662"/>
      <c r="IGV26" s="662"/>
      <c r="IGW26" s="662"/>
      <c r="IGX26" s="662"/>
      <c r="IGY26" s="662"/>
      <c r="IGZ26" s="662"/>
      <c r="IHA26" s="662"/>
      <c r="IHB26" s="662"/>
      <c r="IHC26" s="662"/>
      <c r="IHD26" s="662"/>
      <c r="IHE26" s="662"/>
      <c r="IHF26" s="662"/>
      <c r="IHG26" s="662"/>
      <c r="IHH26" s="662"/>
      <c r="IHI26" s="662"/>
      <c r="IHJ26" s="662"/>
      <c r="IHK26" s="662"/>
      <c r="IHL26" s="662"/>
      <c r="IHM26" s="662"/>
      <c r="IHN26" s="662"/>
      <c r="IHO26" s="662"/>
      <c r="IHP26" s="662"/>
      <c r="IHQ26" s="662"/>
      <c r="IHR26" s="662"/>
      <c r="IHS26" s="662"/>
      <c r="IHT26" s="662"/>
      <c r="IHU26" s="662"/>
      <c r="IHV26" s="662"/>
      <c r="IHW26" s="662"/>
      <c r="IHX26" s="662"/>
      <c r="IHY26" s="662"/>
      <c r="IHZ26" s="662"/>
      <c r="IIA26" s="662"/>
      <c r="IIB26" s="662"/>
      <c r="IIC26" s="662"/>
      <c r="IID26" s="662"/>
      <c r="IIE26" s="662"/>
      <c r="IIF26" s="662"/>
      <c r="IIG26" s="662"/>
      <c r="IIH26" s="662"/>
      <c r="III26" s="662"/>
      <c r="IIJ26" s="662"/>
      <c r="IIK26" s="662"/>
      <c r="IIL26" s="662"/>
      <c r="IIM26" s="662"/>
      <c r="IIN26" s="662"/>
      <c r="IIO26" s="662"/>
      <c r="IIP26" s="662"/>
      <c r="IIQ26" s="662"/>
      <c r="IIR26" s="662"/>
      <c r="IIS26" s="662"/>
      <c r="IIT26" s="662"/>
      <c r="IIU26" s="662"/>
      <c r="IIV26" s="662"/>
      <c r="IIW26" s="662"/>
      <c r="IIX26" s="662"/>
      <c r="IIY26" s="662"/>
      <c r="IIZ26" s="662"/>
      <c r="IJA26" s="662"/>
      <c r="IJB26" s="662"/>
      <c r="IJC26" s="662"/>
      <c r="IJD26" s="662"/>
      <c r="IJE26" s="662"/>
      <c r="IJF26" s="662"/>
      <c r="IJG26" s="662"/>
      <c r="IJH26" s="662"/>
      <c r="IJI26" s="662"/>
      <c r="IJJ26" s="662"/>
      <c r="IJK26" s="662"/>
      <c r="IJL26" s="662"/>
      <c r="IJM26" s="662"/>
      <c r="IJN26" s="662"/>
      <c r="IJO26" s="662"/>
      <c r="IJP26" s="662"/>
      <c r="IJQ26" s="662"/>
      <c r="IJR26" s="662"/>
      <c r="IJS26" s="662"/>
      <c r="IJT26" s="662"/>
      <c r="IJU26" s="662"/>
      <c r="IJV26" s="662"/>
      <c r="IJW26" s="662"/>
      <c r="IJX26" s="662"/>
      <c r="IJY26" s="662"/>
      <c r="IJZ26" s="662"/>
      <c r="IKA26" s="662"/>
      <c r="IKB26" s="662"/>
      <c r="IKC26" s="662"/>
      <c r="IKD26" s="662"/>
      <c r="IKE26" s="662"/>
      <c r="IKF26" s="662"/>
      <c r="IKG26" s="662"/>
      <c r="IKH26" s="662"/>
      <c r="IKI26" s="662"/>
      <c r="IKJ26" s="662"/>
      <c r="IKK26" s="662"/>
      <c r="IKL26" s="662"/>
      <c r="IKM26" s="662"/>
      <c r="IKN26" s="662"/>
      <c r="IKO26" s="662"/>
      <c r="IKP26" s="662"/>
      <c r="IKQ26" s="662"/>
      <c r="IKR26" s="662"/>
      <c r="IKS26" s="662"/>
      <c r="IKT26" s="662"/>
      <c r="IKU26" s="662"/>
      <c r="IKV26" s="662"/>
      <c r="IKW26" s="662"/>
      <c r="IKX26" s="662"/>
      <c r="IKY26" s="662"/>
      <c r="IKZ26" s="662"/>
      <c r="ILA26" s="662"/>
      <c r="ILB26" s="662"/>
      <c r="ILC26" s="662"/>
      <c r="ILD26" s="662"/>
      <c r="ILE26" s="662"/>
      <c r="ILF26" s="662"/>
      <c r="ILG26" s="662"/>
      <c r="ILH26" s="662"/>
      <c r="ILI26" s="662"/>
      <c r="ILJ26" s="662"/>
      <c r="ILK26" s="662"/>
      <c r="ILL26" s="662"/>
      <c r="ILM26" s="662"/>
      <c r="ILN26" s="662"/>
      <c r="ILO26" s="662"/>
      <c r="ILP26" s="662"/>
      <c r="ILQ26" s="662"/>
      <c r="ILR26" s="662"/>
      <c r="ILS26" s="662"/>
      <c r="ILT26" s="662"/>
      <c r="ILU26" s="662"/>
      <c r="ILV26" s="662"/>
      <c r="ILW26" s="662"/>
      <c r="ILX26" s="662"/>
      <c r="ILY26" s="662"/>
      <c r="ILZ26" s="662"/>
      <c r="IMA26" s="662"/>
      <c r="IMB26" s="662"/>
      <c r="IMC26" s="662"/>
      <c r="IMD26" s="662"/>
      <c r="IME26" s="662"/>
      <c r="IMF26" s="662"/>
      <c r="IMG26" s="662"/>
      <c r="IMH26" s="662"/>
      <c r="IMI26" s="662"/>
      <c r="IMJ26" s="662"/>
      <c r="IMK26" s="662"/>
      <c r="IML26" s="662"/>
      <c r="IMM26" s="662"/>
      <c r="IMN26" s="662"/>
      <c r="IMO26" s="662"/>
      <c r="IMP26" s="662"/>
      <c r="IMQ26" s="662"/>
      <c r="IMR26" s="662"/>
      <c r="IMS26" s="662"/>
      <c r="IMT26" s="662"/>
      <c r="IMU26" s="662"/>
      <c r="IMV26" s="662"/>
      <c r="IMW26" s="662"/>
      <c r="IMX26" s="662"/>
      <c r="IMY26" s="662"/>
      <c r="IMZ26" s="662"/>
      <c r="INA26" s="662"/>
      <c r="INB26" s="662"/>
      <c r="INC26" s="662"/>
      <c r="IND26" s="662"/>
      <c r="INE26" s="662"/>
      <c r="INF26" s="662"/>
      <c r="ING26" s="662"/>
      <c r="INH26" s="662"/>
      <c r="INI26" s="662"/>
      <c r="INJ26" s="662"/>
      <c r="INK26" s="662"/>
      <c r="INL26" s="662"/>
      <c r="INM26" s="662"/>
      <c r="INN26" s="662"/>
      <c r="INO26" s="662"/>
      <c r="INP26" s="662"/>
      <c r="INQ26" s="662"/>
      <c r="INR26" s="662"/>
      <c r="INS26" s="662"/>
      <c r="INT26" s="662"/>
      <c r="INU26" s="662"/>
      <c r="INV26" s="662"/>
      <c r="INW26" s="662"/>
      <c r="INX26" s="662"/>
      <c r="INY26" s="662"/>
      <c r="INZ26" s="662"/>
      <c r="IOA26" s="662"/>
      <c r="IOB26" s="662"/>
      <c r="IOC26" s="662"/>
      <c r="IOD26" s="662"/>
      <c r="IOE26" s="662"/>
      <c r="IOF26" s="662"/>
      <c r="IOG26" s="662"/>
      <c r="IOH26" s="662"/>
      <c r="IOI26" s="662"/>
      <c r="IOJ26" s="662"/>
      <c r="IOK26" s="662"/>
      <c r="IOL26" s="662"/>
      <c r="IOM26" s="662"/>
      <c r="ION26" s="662"/>
      <c r="IOO26" s="662"/>
      <c r="IOP26" s="662"/>
      <c r="IOQ26" s="662"/>
      <c r="IOR26" s="662"/>
      <c r="IOS26" s="662"/>
      <c r="IOT26" s="662"/>
      <c r="IOU26" s="662"/>
      <c r="IOV26" s="662"/>
      <c r="IOW26" s="662"/>
      <c r="IOX26" s="662"/>
      <c r="IOY26" s="662"/>
      <c r="IOZ26" s="662"/>
      <c r="IPA26" s="662"/>
      <c r="IPB26" s="662"/>
      <c r="IPC26" s="662"/>
      <c r="IPD26" s="662"/>
      <c r="IPE26" s="662"/>
      <c r="IPF26" s="662"/>
      <c r="IPG26" s="662"/>
      <c r="IPH26" s="662"/>
      <c r="IPI26" s="662"/>
      <c r="IPJ26" s="662"/>
      <c r="IPK26" s="662"/>
      <c r="IPL26" s="662"/>
      <c r="IPM26" s="662"/>
      <c r="IPN26" s="662"/>
      <c r="IPO26" s="662"/>
      <c r="IPP26" s="662"/>
      <c r="IPQ26" s="662"/>
      <c r="IPR26" s="662"/>
      <c r="IPS26" s="662"/>
      <c r="IPT26" s="662"/>
      <c r="IPU26" s="662"/>
      <c r="IPV26" s="662"/>
      <c r="IPW26" s="662"/>
      <c r="IPX26" s="662"/>
      <c r="IPY26" s="662"/>
      <c r="IPZ26" s="662"/>
      <c r="IQA26" s="662"/>
      <c r="IQB26" s="662"/>
      <c r="IQC26" s="662"/>
      <c r="IQD26" s="662"/>
      <c r="IQE26" s="662"/>
      <c r="IQF26" s="662"/>
      <c r="IQG26" s="662"/>
      <c r="IQH26" s="662"/>
      <c r="IQI26" s="662"/>
      <c r="IQJ26" s="662"/>
      <c r="IQK26" s="662"/>
      <c r="IQL26" s="662"/>
      <c r="IQM26" s="662"/>
      <c r="IQN26" s="662"/>
      <c r="IQO26" s="662"/>
      <c r="IQP26" s="662"/>
      <c r="IQQ26" s="662"/>
      <c r="IQR26" s="662"/>
      <c r="IQS26" s="662"/>
      <c r="IQT26" s="662"/>
      <c r="IQU26" s="662"/>
      <c r="IQV26" s="662"/>
      <c r="IQW26" s="662"/>
      <c r="IQX26" s="662"/>
      <c r="IQY26" s="662"/>
      <c r="IQZ26" s="662"/>
      <c r="IRA26" s="662"/>
      <c r="IRB26" s="662"/>
      <c r="IRC26" s="662"/>
      <c r="IRD26" s="662"/>
      <c r="IRE26" s="662"/>
      <c r="IRF26" s="662"/>
      <c r="IRG26" s="662"/>
      <c r="IRH26" s="662"/>
      <c r="IRI26" s="662"/>
      <c r="IRJ26" s="662"/>
      <c r="IRK26" s="662"/>
      <c r="IRL26" s="662"/>
      <c r="IRM26" s="662"/>
      <c r="IRN26" s="662"/>
      <c r="IRO26" s="662"/>
      <c r="IRP26" s="662"/>
      <c r="IRQ26" s="662"/>
      <c r="IRR26" s="662"/>
      <c r="IRS26" s="662"/>
      <c r="IRT26" s="662"/>
      <c r="IRU26" s="662"/>
      <c r="IRV26" s="662"/>
      <c r="IRW26" s="662"/>
      <c r="IRX26" s="662"/>
      <c r="IRY26" s="662"/>
      <c r="IRZ26" s="662"/>
      <c r="ISA26" s="662"/>
      <c r="ISB26" s="662"/>
      <c r="ISC26" s="662"/>
      <c r="ISD26" s="662"/>
      <c r="ISE26" s="662"/>
      <c r="ISF26" s="662"/>
      <c r="ISG26" s="662"/>
      <c r="ISH26" s="662"/>
      <c r="ISI26" s="662"/>
      <c r="ISJ26" s="662"/>
      <c r="ISK26" s="662"/>
      <c r="ISL26" s="662"/>
      <c r="ISM26" s="662"/>
      <c r="ISN26" s="662"/>
      <c r="ISO26" s="662"/>
      <c r="ISP26" s="662"/>
      <c r="ISQ26" s="662"/>
      <c r="ISR26" s="662"/>
      <c r="ISS26" s="662"/>
      <c r="IST26" s="662"/>
      <c r="ISU26" s="662"/>
      <c r="ISV26" s="662"/>
      <c r="ISW26" s="662"/>
      <c r="ISX26" s="662"/>
      <c r="ISY26" s="662"/>
      <c r="ISZ26" s="662"/>
      <c r="ITA26" s="662"/>
      <c r="ITB26" s="662"/>
      <c r="ITC26" s="662"/>
      <c r="ITD26" s="662"/>
      <c r="ITE26" s="662"/>
      <c r="ITF26" s="662"/>
      <c r="ITG26" s="662"/>
      <c r="ITH26" s="662"/>
      <c r="ITI26" s="662"/>
      <c r="ITJ26" s="662"/>
      <c r="ITK26" s="662"/>
      <c r="ITL26" s="662"/>
      <c r="ITM26" s="662"/>
      <c r="ITN26" s="662"/>
      <c r="ITO26" s="662"/>
      <c r="ITP26" s="662"/>
      <c r="ITQ26" s="662"/>
      <c r="ITR26" s="662"/>
      <c r="ITS26" s="662"/>
      <c r="ITT26" s="662"/>
      <c r="ITU26" s="662"/>
      <c r="ITV26" s="662"/>
      <c r="ITW26" s="662"/>
      <c r="ITX26" s="662"/>
      <c r="ITY26" s="662"/>
      <c r="ITZ26" s="662"/>
      <c r="IUA26" s="662"/>
      <c r="IUB26" s="662"/>
      <c r="IUC26" s="662"/>
      <c r="IUD26" s="662"/>
      <c r="IUE26" s="662"/>
      <c r="IUF26" s="662"/>
      <c r="IUG26" s="662"/>
      <c r="IUH26" s="662"/>
      <c r="IUI26" s="662"/>
      <c r="IUJ26" s="662"/>
      <c r="IUK26" s="662"/>
      <c r="IUL26" s="662"/>
      <c r="IUM26" s="662"/>
      <c r="IUN26" s="662"/>
      <c r="IUO26" s="662"/>
      <c r="IUP26" s="662"/>
      <c r="IUQ26" s="662"/>
      <c r="IUR26" s="662"/>
      <c r="IUS26" s="662"/>
      <c r="IUT26" s="662"/>
      <c r="IUU26" s="662"/>
      <c r="IUV26" s="662"/>
      <c r="IUW26" s="662"/>
      <c r="IUX26" s="662"/>
      <c r="IUY26" s="662"/>
      <c r="IUZ26" s="662"/>
      <c r="IVA26" s="662"/>
      <c r="IVB26" s="662"/>
      <c r="IVC26" s="662"/>
      <c r="IVD26" s="662"/>
      <c r="IVE26" s="662"/>
      <c r="IVF26" s="662"/>
      <c r="IVG26" s="662"/>
      <c r="IVH26" s="662"/>
      <c r="IVI26" s="662"/>
      <c r="IVJ26" s="662"/>
      <c r="IVK26" s="662"/>
      <c r="IVL26" s="662"/>
      <c r="IVM26" s="662"/>
      <c r="IVN26" s="662"/>
      <c r="IVO26" s="662"/>
      <c r="IVP26" s="662"/>
      <c r="IVQ26" s="662"/>
      <c r="IVR26" s="662"/>
      <c r="IVS26" s="662"/>
      <c r="IVT26" s="662"/>
      <c r="IVU26" s="662"/>
      <c r="IVV26" s="662"/>
      <c r="IVW26" s="662"/>
      <c r="IVX26" s="662"/>
      <c r="IVY26" s="662"/>
      <c r="IVZ26" s="662"/>
      <c r="IWA26" s="662"/>
      <c r="IWB26" s="662"/>
      <c r="IWC26" s="662"/>
      <c r="IWD26" s="662"/>
      <c r="IWE26" s="662"/>
      <c r="IWF26" s="662"/>
      <c r="IWG26" s="662"/>
      <c r="IWH26" s="662"/>
      <c r="IWI26" s="662"/>
      <c r="IWJ26" s="662"/>
      <c r="IWK26" s="662"/>
      <c r="IWL26" s="662"/>
      <c r="IWM26" s="662"/>
      <c r="IWN26" s="662"/>
      <c r="IWO26" s="662"/>
      <c r="IWP26" s="662"/>
      <c r="IWQ26" s="662"/>
      <c r="IWR26" s="662"/>
      <c r="IWS26" s="662"/>
      <c r="IWT26" s="662"/>
      <c r="IWU26" s="662"/>
      <c r="IWV26" s="662"/>
      <c r="IWW26" s="662"/>
      <c r="IWX26" s="662"/>
      <c r="IWY26" s="662"/>
      <c r="IWZ26" s="662"/>
      <c r="IXA26" s="662"/>
      <c r="IXB26" s="662"/>
      <c r="IXC26" s="662"/>
      <c r="IXD26" s="662"/>
      <c r="IXE26" s="662"/>
      <c r="IXF26" s="662"/>
      <c r="IXG26" s="662"/>
      <c r="IXH26" s="662"/>
      <c r="IXI26" s="662"/>
      <c r="IXJ26" s="662"/>
      <c r="IXK26" s="662"/>
      <c r="IXL26" s="662"/>
      <c r="IXM26" s="662"/>
      <c r="IXN26" s="662"/>
      <c r="IXO26" s="662"/>
      <c r="IXP26" s="662"/>
      <c r="IXQ26" s="662"/>
      <c r="IXR26" s="662"/>
      <c r="IXS26" s="662"/>
      <c r="IXT26" s="662"/>
      <c r="IXU26" s="662"/>
      <c r="IXV26" s="662"/>
      <c r="IXW26" s="662"/>
      <c r="IXX26" s="662"/>
      <c r="IXY26" s="662"/>
      <c r="IXZ26" s="662"/>
      <c r="IYA26" s="662"/>
      <c r="IYB26" s="662"/>
      <c r="IYC26" s="662"/>
      <c r="IYD26" s="662"/>
      <c r="IYE26" s="662"/>
      <c r="IYF26" s="662"/>
      <c r="IYG26" s="662"/>
      <c r="IYH26" s="662"/>
      <c r="IYI26" s="662"/>
      <c r="IYJ26" s="662"/>
      <c r="IYK26" s="662"/>
      <c r="IYL26" s="662"/>
      <c r="IYM26" s="662"/>
      <c r="IYN26" s="662"/>
      <c r="IYO26" s="662"/>
      <c r="IYP26" s="662"/>
      <c r="IYQ26" s="662"/>
      <c r="IYR26" s="662"/>
      <c r="IYS26" s="662"/>
      <c r="IYT26" s="662"/>
      <c r="IYU26" s="662"/>
      <c r="IYV26" s="662"/>
      <c r="IYW26" s="662"/>
      <c r="IYX26" s="662"/>
      <c r="IYY26" s="662"/>
      <c r="IYZ26" s="662"/>
      <c r="IZA26" s="662"/>
      <c r="IZB26" s="662"/>
      <c r="IZC26" s="662"/>
      <c r="IZD26" s="662"/>
      <c r="IZE26" s="662"/>
      <c r="IZF26" s="662"/>
      <c r="IZG26" s="662"/>
      <c r="IZH26" s="662"/>
      <c r="IZI26" s="662"/>
      <c r="IZJ26" s="662"/>
      <c r="IZK26" s="662"/>
      <c r="IZL26" s="662"/>
      <c r="IZM26" s="662"/>
      <c r="IZN26" s="662"/>
      <c r="IZO26" s="662"/>
      <c r="IZP26" s="662"/>
      <c r="IZQ26" s="662"/>
      <c r="IZR26" s="662"/>
      <c r="IZS26" s="662"/>
      <c r="IZT26" s="662"/>
      <c r="IZU26" s="662"/>
      <c r="IZV26" s="662"/>
      <c r="IZW26" s="662"/>
      <c r="IZX26" s="662"/>
      <c r="IZY26" s="662"/>
      <c r="IZZ26" s="662"/>
      <c r="JAA26" s="662"/>
      <c r="JAB26" s="662"/>
      <c r="JAC26" s="662"/>
      <c r="JAD26" s="662"/>
      <c r="JAE26" s="662"/>
      <c r="JAF26" s="662"/>
      <c r="JAG26" s="662"/>
      <c r="JAH26" s="662"/>
      <c r="JAI26" s="662"/>
      <c r="JAJ26" s="662"/>
      <c r="JAK26" s="662"/>
      <c r="JAL26" s="662"/>
      <c r="JAM26" s="662"/>
      <c r="JAN26" s="662"/>
      <c r="JAO26" s="662"/>
      <c r="JAP26" s="662"/>
      <c r="JAQ26" s="662"/>
      <c r="JAR26" s="662"/>
      <c r="JAS26" s="662"/>
      <c r="JAT26" s="662"/>
      <c r="JAU26" s="662"/>
      <c r="JAV26" s="662"/>
      <c r="JAW26" s="662"/>
      <c r="JAX26" s="662"/>
      <c r="JAY26" s="662"/>
      <c r="JAZ26" s="662"/>
      <c r="JBA26" s="662"/>
      <c r="JBB26" s="662"/>
      <c r="JBC26" s="662"/>
      <c r="JBD26" s="662"/>
      <c r="JBE26" s="662"/>
      <c r="JBF26" s="662"/>
      <c r="JBG26" s="662"/>
      <c r="JBH26" s="662"/>
      <c r="JBI26" s="662"/>
      <c r="JBJ26" s="662"/>
      <c r="JBK26" s="662"/>
      <c r="JBL26" s="662"/>
      <c r="JBM26" s="662"/>
      <c r="JBN26" s="662"/>
      <c r="JBO26" s="662"/>
      <c r="JBP26" s="662"/>
      <c r="JBQ26" s="662"/>
      <c r="JBR26" s="662"/>
      <c r="JBS26" s="662"/>
      <c r="JBT26" s="662"/>
      <c r="JBU26" s="662"/>
      <c r="JBV26" s="662"/>
      <c r="JBW26" s="662"/>
      <c r="JBX26" s="662"/>
      <c r="JBY26" s="662"/>
      <c r="JBZ26" s="662"/>
      <c r="JCA26" s="662"/>
      <c r="JCB26" s="662"/>
      <c r="JCC26" s="662"/>
      <c r="JCD26" s="662"/>
      <c r="JCE26" s="662"/>
      <c r="JCF26" s="662"/>
      <c r="JCG26" s="662"/>
      <c r="JCH26" s="662"/>
      <c r="JCI26" s="662"/>
      <c r="JCJ26" s="662"/>
      <c r="JCK26" s="662"/>
      <c r="JCL26" s="662"/>
      <c r="JCM26" s="662"/>
      <c r="JCN26" s="662"/>
      <c r="JCO26" s="662"/>
      <c r="JCP26" s="662"/>
      <c r="JCQ26" s="662"/>
      <c r="JCR26" s="662"/>
      <c r="JCS26" s="662"/>
      <c r="JCT26" s="662"/>
      <c r="JCU26" s="662"/>
      <c r="JCV26" s="662"/>
      <c r="JCW26" s="662"/>
      <c r="JCX26" s="662"/>
      <c r="JCY26" s="662"/>
      <c r="JCZ26" s="662"/>
      <c r="JDA26" s="662"/>
      <c r="JDB26" s="662"/>
      <c r="JDC26" s="662"/>
      <c r="JDD26" s="662"/>
      <c r="JDE26" s="662"/>
      <c r="JDF26" s="662"/>
      <c r="JDG26" s="662"/>
      <c r="JDH26" s="662"/>
      <c r="JDI26" s="662"/>
      <c r="JDJ26" s="662"/>
      <c r="JDK26" s="662"/>
      <c r="JDL26" s="662"/>
      <c r="JDM26" s="662"/>
      <c r="JDN26" s="662"/>
      <c r="JDO26" s="662"/>
      <c r="JDP26" s="662"/>
      <c r="JDQ26" s="662"/>
      <c r="JDR26" s="662"/>
      <c r="JDS26" s="662"/>
      <c r="JDT26" s="662"/>
      <c r="JDU26" s="662"/>
      <c r="JDV26" s="662"/>
      <c r="JDW26" s="662"/>
      <c r="JDX26" s="662"/>
      <c r="JDY26" s="662"/>
      <c r="JDZ26" s="662"/>
      <c r="JEA26" s="662"/>
      <c r="JEB26" s="662"/>
      <c r="JEC26" s="662"/>
      <c r="JED26" s="662"/>
      <c r="JEE26" s="662"/>
      <c r="JEF26" s="662"/>
      <c r="JEG26" s="662"/>
      <c r="JEH26" s="662"/>
      <c r="JEI26" s="662"/>
      <c r="JEJ26" s="662"/>
      <c r="JEK26" s="662"/>
      <c r="JEL26" s="662"/>
      <c r="JEM26" s="662"/>
      <c r="JEN26" s="662"/>
      <c r="JEO26" s="662"/>
      <c r="JEP26" s="662"/>
      <c r="JEQ26" s="662"/>
      <c r="JER26" s="662"/>
      <c r="JES26" s="662"/>
      <c r="JET26" s="662"/>
      <c r="JEU26" s="662"/>
      <c r="JEV26" s="662"/>
      <c r="JEW26" s="662"/>
      <c r="JEX26" s="662"/>
      <c r="JEY26" s="662"/>
      <c r="JEZ26" s="662"/>
      <c r="JFA26" s="662"/>
      <c r="JFB26" s="662"/>
      <c r="JFC26" s="662"/>
      <c r="JFD26" s="662"/>
      <c r="JFE26" s="662"/>
      <c r="JFF26" s="662"/>
      <c r="JFG26" s="662"/>
      <c r="JFH26" s="662"/>
      <c r="JFI26" s="662"/>
      <c r="JFJ26" s="662"/>
      <c r="JFK26" s="662"/>
      <c r="JFL26" s="662"/>
      <c r="JFM26" s="662"/>
      <c r="JFN26" s="662"/>
      <c r="JFO26" s="662"/>
      <c r="JFP26" s="662"/>
      <c r="JFQ26" s="662"/>
      <c r="JFR26" s="662"/>
      <c r="JFS26" s="662"/>
      <c r="JFT26" s="662"/>
      <c r="JFU26" s="662"/>
      <c r="JFV26" s="662"/>
      <c r="JFW26" s="662"/>
      <c r="JFX26" s="662"/>
      <c r="JFY26" s="662"/>
      <c r="JFZ26" s="662"/>
      <c r="JGA26" s="662"/>
      <c r="JGB26" s="662"/>
      <c r="JGC26" s="662"/>
      <c r="JGD26" s="662"/>
      <c r="JGE26" s="662"/>
      <c r="JGF26" s="662"/>
      <c r="JGG26" s="662"/>
      <c r="JGH26" s="662"/>
      <c r="JGI26" s="662"/>
      <c r="JGJ26" s="662"/>
      <c r="JGK26" s="662"/>
      <c r="JGL26" s="662"/>
      <c r="JGM26" s="662"/>
      <c r="JGN26" s="662"/>
      <c r="JGO26" s="662"/>
      <c r="JGP26" s="662"/>
      <c r="JGQ26" s="662"/>
      <c r="JGR26" s="662"/>
      <c r="JGS26" s="662"/>
      <c r="JGT26" s="662"/>
      <c r="JGU26" s="662"/>
      <c r="JGV26" s="662"/>
      <c r="JGW26" s="662"/>
      <c r="JGX26" s="662"/>
      <c r="JGY26" s="662"/>
      <c r="JGZ26" s="662"/>
      <c r="JHA26" s="662"/>
      <c r="JHB26" s="662"/>
      <c r="JHC26" s="662"/>
      <c r="JHD26" s="662"/>
      <c r="JHE26" s="662"/>
      <c r="JHF26" s="662"/>
      <c r="JHG26" s="662"/>
      <c r="JHH26" s="662"/>
      <c r="JHI26" s="662"/>
      <c r="JHJ26" s="662"/>
      <c r="JHK26" s="662"/>
      <c r="JHL26" s="662"/>
      <c r="JHM26" s="662"/>
      <c r="JHN26" s="662"/>
      <c r="JHO26" s="662"/>
      <c r="JHP26" s="662"/>
      <c r="JHQ26" s="662"/>
      <c r="JHR26" s="662"/>
      <c r="JHS26" s="662"/>
      <c r="JHT26" s="662"/>
      <c r="JHU26" s="662"/>
      <c r="JHV26" s="662"/>
      <c r="JHW26" s="662"/>
      <c r="JHX26" s="662"/>
      <c r="JHY26" s="662"/>
      <c r="JHZ26" s="662"/>
      <c r="JIA26" s="662"/>
      <c r="JIB26" s="662"/>
      <c r="JIC26" s="662"/>
      <c r="JID26" s="662"/>
      <c r="JIE26" s="662"/>
      <c r="JIF26" s="662"/>
      <c r="JIG26" s="662"/>
      <c r="JIH26" s="662"/>
      <c r="JII26" s="662"/>
      <c r="JIJ26" s="662"/>
      <c r="JIK26" s="662"/>
      <c r="JIL26" s="662"/>
      <c r="JIM26" s="662"/>
      <c r="JIN26" s="662"/>
      <c r="JIO26" s="662"/>
      <c r="JIP26" s="662"/>
      <c r="JIQ26" s="662"/>
      <c r="JIR26" s="662"/>
      <c r="JIS26" s="662"/>
      <c r="JIT26" s="662"/>
      <c r="JIU26" s="662"/>
      <c r="JIV26" s="662"/>
      <c r="JIW26" s="662"/>
      <c r="JIX26" s="662"/>
      <c r="JIY26" s="662"/>
      <c r="JIZ26" s="662"/>
      <c r="JJA26" s="662"/>
      <c r="JJB26" s="662"/>
      <c r="JJC26" s="662"/>
      <c r="JJD26" s="662"/>
      <c r="JJE26" s="662"/>
      <c r="JJF26" s="662"/>
      <c r="JJG26" s="662"/>
      <c r="JJH26" s="662"/>
      <c r="JJI26" s="662"/>
      <c r="JJJ26" s="662"/>
      <c r="JJK26" s="662"/>
      <c r="JJL26" s="662"/>
      <c r="JJM26" s="662"/>
      <c r="JJN26" s="662"/>
      <c r="JJO26" s="662"/>
      <c r="JJP26" s="662"/>
      <c r="JJQ26" s="662"/>
      <c r="JJR26" s="662"/>
      <c r="JJS26" s="662"/>
      <c r="JJT26" s="662"/>
      <c r="JJU26" s="662"/>
      <c r="JJV26" s="662"/>
      <c r="JJW26" s="662"/>
      <c r="JJX26" s="662"/>
      <c r="JJY26" s="662"/>
      <c r="JJZ26" s="662"/>
      <c r="JKA26" s="662"/>
      <c r="JKB26" s="662"/>
      <c r="JKC26" s="662"/>
      <c r="JKD26" s="662"/>
      <c r="JKE26" s="662"/>
      <c r="JKF26" s="662"/>
      <c r="JKG26" s="662"/>
      <c r="JKH26" s="662"/>
      <c r="JKI26" s="662"/>
      <c r="JKJ26" s="662"/>
      <c r="JKK26" s="662"/>
      <c r="JKL26" s="662"/>
      <c r="JKM26" s="662"/>
      <c r="JKN26" s="662"/>
      <c r="JKO26" s="662"/>
      <c r="JKP26" s="662"/>
      <c r="JKQ26" s="662"/>
      <c r="JKR26" s="662"/>
      <c r="JKS26" s="662"/>
      <c r="JKT26" s="662"/>
      <c r="JKU26" s="662"/>
      <c r="JKV26" s="662"/>
      <c r="JKW26" s="662"/>
      <c r="JKX26" s="662"/>
      <c r="JKY26" s="662"/>
      <c r="JKZ26" s="662"/>
      <c r="JLA26" s="662"/>
      <c r="JLB26" s="662"/>
      <c r="JLC26" s="662"/>
      <c r="JLD26" s="662"/>
      <c r="JLE26" s="662"/>
      <c r="JLF26" s="662"/>
      <c r="JLG26" s="662"/>
      <c r="JLH26" s="662"/>
      <c r="JLI26" s="662"/>
      <c r="JLJ26" s="662"/>
      <c r="JLK26" s="662"/>
      <c r="JLL26" s="662"/>
      <c r="JLM26" s="662"/>
      <c r="JLN26" s="662"/>
      <c r="JLO26" s="662"/>
      <c r="JLP26" s="662"/>
      <c r="JLQ26" s="662"/>
      <c r="JLR26" s="662"/>
      <c r="JLS26" s="662"/>
      <c r="JLT26" s="662"/>
      <c r="JLU26" s="662"/>
      <c r="JLV26" s="662"/>
      <c r="JLW26" s="662"/>
      <c r="JLX26" s="662"/>
      <c r="JLY26" s="662"/>
      <c r="JLZ26" s="662"/>
      <c r="JMA26" s="662"/>
      <c r="JMB26" s="662"/>
      <c r="JMC26" s="662"/>
      <c r="JMD26" s="662"/>
      <c r="JME26" s="662"/>
      <c r="JMF26" s="662"/>
      <c r="JMG26" s="662"/>
      <c r="JMH26" s="662"/>
      <c r="JMI26" s="662"/>
      <c r="JMJ26" s="662"/>
      <c r="JMK26" s="662"/>
      <c r="JML26" s="662"/>
      <c r="JMM26" s="662"/>
      <c r="JMN26" s="662"/>
      <c r="JMO26" s="662"/>
      <c r="JMP26" s="662"/>
      <c r="JMQ26" s="662"/>
      <c r="JMR26" s="662"/>
      <c r="JMS26" s="662"/>
      <c r="JMT26" s="662"/>
      <c r="JMU26" s="662"/>
      <c r="JMV26" s="662"/>
      <c r="JMW26" s="662"/>
      <c r="JMX26" s="662"/>
      <c r="JMY26" s="662"/>
      <c r="JMZ26" s="662"/>
      <c r="JNA26" s="662"/>
      <c r="JNB26" s="662"/>
      <c r="JNC26" s="662"/>
      <c r="JND26" s="662"/>
      <c r="JNE26" s="662"/>
      <c r="JNF26" s="662"/>
      <c r="JNG26" s="662"/>
      <c r="JNH26" s="662"/>
      <c r="JNI26" s="662"/>
      <c r="JNJ26" s="662"/>
      <c r="JNK26" s="662"/>
      <c r="JNL26" s="662"/>
      <c r="JNM26" s="662"/>
      <c r="JNN26" s="662"/>
      <c r="JNO26" s="662"/>
      <c r="JNP26" s="662"/>
      <c r="JNQ26" s="662"/>
      <c r="JNR26" s="662"/>
      <c r="JNS26" s="662"/>
      <c r="JNT26" s="662"/>
      <c r="JNU26" s="662"/>
      <c r="JNV26" s="662"/>
      <c r="JNW26" s="662"/>
      <c r="JNX26" s="662"/>
      <c r="JNY26" s="662"/>
      <c r="JNZ26" s="662"/>
      <c r="JOA26" s="662"/>
      <c r="JOB26" s="662"/>
      <c r="JOC26" s="662"/>
      <c r="JOD26" s="662"/>
      <c r="JOE26" s="662"/>
      <c r="JOF26" s="662"/>
      <c r="JOG26" s="662"/>
      <c r="JOH26" s="662"/>
      <c r="JOI26" s="662"/>
      <c r="JOJ26" s="662"/>
      <c r="JOK26" s="662"/>
      <c r="JOL26" s="662"/>
      <c r="JOM26" s="662"/>
      <c r="JON26" s="662"/>
      <c r="JOO26" s="662"/>
      <c r="JOP26" s="662"/>
      <c r="JOQ26" s="662"/>
      <c r="JOR26" s="662"/>
      <c r="JOS26" s="662"/>
      <c r="JOT26" s="662"/>
      <c r="JOU26" s="662"/>
      <c r="JOV26" s="662"/>
      <c r="JOW26" s="662"/>
      <c r="JOX26" s="662"/>
      <c r="JOY26" s="662"/>
      <c r="JOZ26" s="662"/>
      <c r="JPA26" s="662"/>
      <c r="JPB26" s="662"/>
      <c r="JPC26" s="662"/>
      <c r="JPD26" s="662"/>
      <c r="JPE26" s="662"/>
      <c r="JPF26" s="662"/>
      <c r="JPG26" s="662"/>
      <c r="JPH26" s="662"/>
      <c r="JPI26" s="662"/>
      <c r="JPJ26" s="662"/>
      <c r="JPK26" s="662"/>
      <c r="JPL26" s="662"/>
      <c r="JPM26" s="662"/>
      <c r="JPN26" s="662"/>
      <c r="JPO26" s="662"/>
      <c r="JPP26" s="662"/>
      <c r="JPQ26" s="662"/>
      <c r="JPR26" s="662"/>
      <c r="JPS26" s="662"/>
      <c r="JPT26" s="662"/>
      <c r="JPU26" s="662"/>
      <c r="JPV26" s="662"/>
      <c r="JPW26" s="662"/>
      <c r="JPX26" s="662"/>
      <c r="JPY26" s="662"/>
      <c r="JPZ26" s="662"/>
      <c r="JQA26" s="662"/>
      <c r="JQB26" s="662"/>
      <c r="JQC26" s="662"/>
      <c r="JQD26" s="662"/>
      <c r="JQE26" s="662"/>
      <c r="JQF26" s="662"/>
      <c r="JQG26" s="662"/>
      <c r="JQH26" s="662"/>
      <c r="JQI26" s="662"/>
      <c r="JQJ26" s="662"/>
      <c r="JQK26" s="662"/>
      <c r="JQL26" s="662"/>
      <c r="JQM26" s="662"/>
      <c r="JQN26" s="662"/>
      <c r="JQO26" s="662"/>
      <c r="JQP26" s="662"/>
      <c r="JQQ26" s="662"/>
      <c r="JQR26" s="662"/>
      <c r="JQS26" s="662"/>
      <c r="JQT26" s="662"/>
      <c r="JQU26" s="662"/>
      <c r="JQV26" s="662"/>
      <c r="JQW26" s="662"/>
      <c r="JQX26" s="662"/>
      <c r="JQY26" s="662"/>
      <c r="JQZ26" s="662"/>
      <c r="JRA26" s="662"/>
      <c r="JRB26" s="662"/>
      <c r="JRC26" s="662"/>
      <c r="JRD26" s="662"/>
      <c r="JRE26" s="662"/>
      <c r="JRF26" s="662"/>
      <c r="JRG26" s="662"/>
      <c r="JRH26" s="662"/>
      <c r="JRI26" s="662"/>
      <c r="JRJ26" s="662"/>
      <c r="JRK26" s="662"/>
      <c r="JRL26" s="662"/>
      <c r="JRM26" s="662"/>
      <c r="JRN26" s="662"/>
      <c r="JRO26" s="662"/>
      <c r="JRP26" s="662"/>
      <c r="JRQ26" s="662"/>
      <c r="JRR26" s="662"/>
      <c r="JRS26" s="662"/>
      <c r="JRT26" s="662"/>
      <c r="JRU26" s="662"/>
      <c r="JRV26" s="662"/>
      <c r="JRW26" s="662"/>
      <c r="JRX26" s="662"/>
      <c r="JRY26" s="662"/>
      <c r="JRZ26" s="662"/>
      <c r="JSA26" s="662"/>
      <c r="JSB26" s="662"/>
      <c r="JSC26" s="662"/>
      <c r="JSD26" s="662"/>
      <c r="JSE26" s="662"/>
      <c r="JSF26" s="662"/>
      <c r="JSG26" s="662"/>
      <c r="JSH26" s="662"/>
      <c r="JSI26" s="662"/>
      <c r="JSJ26" s="662"/>
      <c r="JSK26" s="662"/>
      <c r="JSL26" s="662"/>
      <c r="JSM26" s="662"/>
      <c r="JSN26" s="662"/>
      <c r="JSO26" s="662"/>
      <c r="JSP26" s="662"/>
      <c r="JSQ26" s="662"/>
      <c r="JSR26" s="662"/>
      <c r="JSS26" s="662"/>
      <c r="JST26" s="662"/>
      <c r="JSU26" s="662"/>
      <c r="JSV26" s="662"/>
      <c r="JSW26" s="662"/>
      <c r="JSX26" s="662"/>
      <c r="JSY26" s="662"/>
      <c r="JSZ26" s="662"/>
      <c r="JTA26" s="662"/>
      <c r="JTB26" s="662"/>
      <c r="JTC26" s="662"/>
      <c r="JTD26" s="662"/>
      <c r="JTE26" s="662"/>
      <c r="JTF26" s="662"/>
      <c r="JTG26" s="662"/>
      <c r="JTH26" s="662"/>
      <c r="JTI26" s="662"/>
      <c r="JTJ26" s="662"/>
      <c r="JTK26" s="662"/>
      <c r="JTL26" s="662"/>
      <c r="JTM26" s="662"/>
      <c r="JTN26" s="662"/>
      <c r="JTO26" s="662"/>
      <c r="JTP26" s="662"/>
      <c r="JTQ26" s="662"/>
      <c r="JTR26" s="662"/>
      <c r="JTS26" s="662"/>
      <c r="JTT26" s="662"/>
      <c r="JTU26" s="662"/>
      <c r="JTV26" s="662"/>
      <c r="JTW26" s="662"/>
      <c r="JTX26" s="662"/>
      <c r="JTY26" s="662"/>
      <c r="JTZ26" s="662"/>
      <c r="JUA26" s="662"/>
      <c r="JUB26" s="662"/>
      <c r="JUC26" s="662"/>
      <c r="JUD26" s="662"/>
      <c r="JUE26" s="662"/>
      <c r="JUF26" s="662"/>
      <c r="JUG26" s="662"/>
      <c r="JUH26" s="662"/>
      <c r="JUI26" s="662"/>
      <c r="JUJ26" s="662"/>
      <c r="JUK26" s="662"/>
      <c r="JUL26" s="662"/>
      <c r="JUM26" s="662"/>
      <c r="JUN26" s="662"/>
      <c r="JUO26" s="662"/>
      <c r="JUP26" s="662"/>
      <c r="JUQ26" s="662"/>
      <c r="JUR26" s="662"/>
      <c r="JUS26" s="662"/>
      <c r="JUT26" s="662"/>
      <c r="JUU26" s="662"/>
      <c r="JUV26" s="662"/>
      <c r="JUW26" s="662"/>
      <c r="JUX26" s="662"/>
      <c r="JUY26" s="662"/>
      <c r="JUZ26" s="662"/>
      <c r="JVA26" s="662"/>
      <c r="JVB26" s="662"/>
      <c r="JVC26" s="662"/>
      <c r="JVD26" s="662"/>
      <c r="JVE26" s="662"/>
      <c r="JVF26" s="662"/>
      <c r="JVG26" s="662"/>
      <c r="JVH26" s="662"/>
      <c r="JVI26" s="662"/>
      <c r="JVJ26" s="662"/>
      <c r="JVK26" s="662"/>
      <c r="JVL26" s="662"/>
      <c r="JVM26" s="662"/>
      <c r="JVN26" s="662"/>
      <c r="JVO26" s="662"/>
      <c r="JVP26" s="662"/>
      <c r="JVQ26" s="662"/>
      <c r="JVR26" s="662"/>
      <c r="JVS26" s="662"/>
      <c r="JVT26" s="662"/>
      <c r="JVU26" s="662"/>
      <c r="JVV26" s="662"/>
      <c r="JVW26" s="662"/>
      <c r="JVX26" s="662"/>
      <c r="JVY26" s="662"/>
      <c r="JVZ26" s="662"/>
      <c r="JWA26" s="662"/>
      <c r="JWB26" s="662"/>
      <c r="JWC26" s="662"/>
      <c r="JWD26" s="662"/>
      <c r="JWE26" s="662"/>
      <c r="JWF26" s="662"/>
      <c r="JWG26" s="662"/>
      <c r="JWH26" s="662"/>
      <c r="JWI26" s="662"/>
      <c r="JWJ26" s="662"/>
      <c r="JWK26" s="662"/>
      <c r="JWL26" s="662"/>
      <c r="JWM26" s="662"/>
      <c r="JWN26" s="662"/>
      <c r="JWO26" s="662"/>
      <c r="JWP26" s="662"/>
      <c r="JWQ26" s="662"/>
      <c r="JWR26" s="662"/>
      <c r="JWS26" s="662"/>
      <c r="JWT26" s="662"/>
      <c r="JWU26" s="662"/>
      <c r="JWV26" s="662"/>
      <c r="JWW26" s="662"/>
      <c r="JWX26" s="662"/>
      <c r="JWY26" s="662"/>
      <c r="JWZ26" s="662"/>
      <c r="JXA26" s="662"/>
      <c r="JXB26" s="662"/>
      <c r="JXC26" s="662"/>
      <c r="JXD26" s="662"/>
      <c r="JXE26" s="662"/>
      <c r="JXF26" s="662"/>
      <c r="JXG26" s="662"/>
      <c r="JXH26" s="662"/>
      <c r="JXI26" s="662"/>
      <c r="JXJ26" s="662"/>
      <c r="JXK26" s="662"/>
      <c r="JXL26" s="662"/>
      <c r="JXM26" s="662"/>
      <c r="JXN26" s="662"/>
      <c r="JXO26" s="662"/>
      <c r="JXP26" s="662"/>
      <c r="JXQ26" s="662"/>
      <c r="JXR26" s="662"/>
      <c r="JXS26" s="662"/>
      <c r="JXT26" s="662"/>
      <c r="JXU26" s="662"/>
      <c r="JXV26" s="662"/>
      <c r="JXW26" s="662"/>
      <c r="JXX26" s="662"/>
      <c r="JXY26" s="662"/>
      <c r="JXZ26" s="662"/>
      <c r="JYA26" s="662"/>
      <c r="JYB26" s="662"/>
      <c r="JYC26" s="662"/>
      <c r="JYD26" s="662"/>
      <c r="JYE26" s="662"/>
      <c r="JYF26" s="662"/>
      <c r="JYG26" s="662"/>
      <c r="JYH26" s="662"/>
      <c r="JYI26" s="662"/>
      <c r="JYJ26" s="662"/>
      <c r="JYK26" s="662"/>
      <c r="JYL26" s="662"/>
      <c r="JYM26" s="662"/>
      <c r="JYN26" s="662"/>
      <c r="JYO26" s="662"/>
      <c r="JYP26" s="662"/>
      <c r="JYQ26" s="662"/>
      <c r="JYR26" s="662"/>
      <c r="JYS26" s="662"/>
      <c r="JYT26" s="662"/>
      <c r="JYU26" s="662"/>
      <c r="JYV26" s="662"/>
      <c r="JYW26" s="662"/>
      <c r="JYX26" s="662"/>
      <c r="JYY26" s="662"/>
      <c r="JYZ26" s="662"/>
      <c r="JZA26" s="662"/>
      <c r="JZB26" s="662"/>
      <c r="JZC26" s="662"/>
      <c r="JZD26" s="662"/>
      <c r="JZE26" s="662"/>
      <c r="JZF26" s="662"/>
      <c r="JZG26" s="662"/>
      <c r="JZH26" s="662"/>
      <c r="JZI26" s="662"/>
      <c r="JZJ26" s="662"/>
      <c r="JZK26" s="662"/>
      <c r="JZL26" s="662"/>
      <c r="JZM26" s="662"/>
      <c r="JZN26" s="662"/>
      <c r="JZO26" s="662"/>
      <c r="JZP26" s="662"/>
      <c r="JZQ26" s="662"/>
      <c r="JZR26" s="662"/>
      <c r="JZS26" s="662"/>
      <c r="JZT26" s="662"/>
      <c r="JZU26" s="662"/>
      <c r="JZV26" s="662"/>
      <c r="JZW26" s="662"/>
      <c r="JZX26" s="662"/>
      <c r="JZY26" s="662"/>
      <c r="JZZ26" s="662"/>
      <c r="KAA26" s="662"/>
      <c r="KAB26" s="662"/>
      <c r="KAC26" s="662"/>
      <c r="KAD26" s="662"/>
      <c r="KAE26" s="662"/>
      <c r="KAF26" s="662"/>
      <c r="KAG26" s="662"/>
      <c r="KAH26" s="662"/>
      <c r="KAI26" s="662"/>
      <c r="KAJ26" s="662"/>
      <c r="KAK26" s="662"/>
      <c r="KAL26" s="662"/>
      <c r="KAM26" s="662"/>
      <c r="KAN26" s="662"/>
      <c r="KAO26" s="662"/>
      <c r="KAP26" s="662"/>
      <c r="KAQ26" s="662"/>
      <c r="KAR26" s="662"/>
      <c r="KAS26" s="662"/>
      <c r="KAT26" s="662"/>
      <c r="KAU26" s="662"/>
      <c r="KAV26" s="662"/>
      <c r="KAW26" s="662"/>
      <c r="KAX26" s="662"/>
      <c r="KAY26" s="662"/>
      <c r="KAZ26" s="662"/>
      <c r="KBA26" s="662"/>
      <c r="KBB26" s="662"/>
      <c r="KBC26" s="662"/>
      <c r="KBD26" s="662"/>
      <c r="KBE26" s="662"/>
      <c r="KBF26" s="662"/>
      <c r="KBG26" s="662"/>
      <c r="KBH26" s="662"/>
      <c r="KBI26" s="662"/>
      <c r="KBJ26" s="662"/>
      <c r="KBK26" s="662"/>
      <c r="KBL26" s="662"/>
      <c r="KBM26" s="662"/>
      <c r="KBN26" s="662"/>
      <c r="KBO26" s="662"/>
      <c r="KBP26" s="662"/>
      <c r="KBQ26" s="662"/>
      <c r="KBR26" s="662"/>
      <c r="KBS26" s="662"/>
      <c r="KBT26" s="662"/>
      <c r="KBU26" s="662"/>
      <c r="KBV26" s="662"/>
      <c r="KBW26" s="662"/>
      <c r="KBX26" s="662"/>
      <c r="KBY26" s="662"/>
      <c r="KBZ26" s="662"/>
      <c r="KCA26" s="662"/>
      <c r="KCB26" s="662"/>
      <c r="KCC26" s="662"/>
      <c r="KCD26" s="662"/>
      <c r="KCE26" s="662"/>
      <c r="KCF26" s="662"/>
      <c r="KCG26" s="662"/>
      <c r="KCH26" s="662"/>
      <c r="KCI26" s="662"/>
      <c r="KCJ26" s="662"/>
      <c r="KCK26" s="662"/>
      <c r="KCL26" s="662"/>
      <c r="KCM26" s="662"/>
      <c r="KCN26" s="662"/>
      <c r="KCO26" s="662"/>
      <c r="KCP26" s="662"/>
      <c r="KCQ26" s="662"/>
      <c r="KCR26" s="662"/>
      <c r="KCS26" s="662"/>
      <c r="KCT26" s="662"/>
      <c r="KCU26" s="662"/>
      <c r="KCV26" s="662"/>
      <c r="KCW26" s="662"/>
      <c r="KCX26" s="662"/>
      <c r="KCY26" s="662"/>
      <c r="KCZ26" s="662"/>
      <c r="KDA26" s="662"/>
      <c r="KDB26" s="662"/>
      <c r="KDC26" s="662"/>
      <c r="KDD26" s="662"/>
      <c r="KDE26" s="662"/>
      <c r="KDF26" s="662"/>
      <c r="KDG26" s="662"/>
      <c r="KDH26" s="662"/>
      <c r="KDI26" s="662"/>
      <c r="KDJ26" s="662"/>
      <c r="KDK26" s="662"/>
      <c r="KDL26" s="662"/>
      <c r="KDM26" s="662"/>
      <c r="KDN26" s="662"/>
      <c r="KDO26" s="662"/>
      <c r="KDP26" s="662"/>
      <c r="KDQ26" s="662"/>
      <c r="KDR26" s="662"/>
      <c r="KDS26" s="662"/>
      <c r="KDT26" s="662"/>
      <c r="KDU26" s="662"/>
      <c r="KDV26" s="662"/>
      <c r="KDW26" s="662"/>
      <c r="KDX26" s="662"/>
      <c r="KDY26" s="662"/>
      <c r="KDZ26" s="662"/>
      <c r="KEA26" s="662"/>
      <c r="KEB26" s="662"/>
      <c r="KEC26" s="662"/>
      <c r="KED26" s="662"/>
      <c r="KEE26" s="662"/>
      <c r="KEF26" s="662"/>
      <c r="KEG26" s="662"/>
      <c r="KEH26" s="662"/>
      <c r="KEI26" s="662"/>
      <c r="KEJ26" s="662"/>
      <c r="KEK26" s="662"/>
      <c r="KEL26" s="662"/>
      <c r="KEM26" s="662"/>
      <c r="KEN26" s="662"/>
      <c r="KEO26" s="662"/>
      <c r="KEP26" s="662"/>
      <c r="KEQ26" s="662"/>
      <c r="KER26" s="662"/>
      <c r="KES26" s="662"/>
      <c r="KET26" s="662"/>
      <c r="KEU26" s="662"/>
      <c r="KEV26" s="662"/>
      <c r="KEW26" s="662"/>
      <c r="KEX26" s="662"/>
      <c r="KEY26" s="662"/>
      <c r="KEZ26" s="662"/>
      <c r="KFA26" s="662"/>
      <c r="KFB26" s="662"/>
      <c r="KFC26" s="662"/>
      <c r="KFD26" s="662"/>
      <c r="KFE26" s="662"/>
      <c r="KFF26" s="662"/>
      <c r="KFG26" s="662"/>
      <c r="KFH26" s="662"/>
      <c r="KFI26" s="662"/>
      <c r="KFJ26" s="662"/>
      <c r="KFK26" s="662"/>
      <c r="KFL26" s="662"/>
      <c r="KFM26" s="662"/>
      <c r="KFN26" s="662"/>
      <c r="KFO26" s="662"/>
      <c r="KFP26" s="662"/>
      <c r="KFQ26" s="662"/>
      <c r="KFR26" s="662"/>
      <c r="KFS26" s="662"/>
      <c r="KFT26" s="662"/>
      <c r="KFU26" s="662"/>
      <c r="KFV26" s="662"/>
      <c r="KFW26" s="662"/>
      <c r="KFX26" s="662"/>
      <c r="KFY26" s="662"/>
      <c r="KFZ26" s="662"/>
      <c r="KGA26" s="662"/>
      <c r="KGB26" s="662"/>
      <c r="KGC26" s="662"/>
      <c r="KGD26" s="662"/>
      <c r="KGE26" s="662"/>
      <c r="KGF26" s="662"/>
      <c r="KGG26" s="662"/>
      <c r="KGH26" s="662"/>
      <c r="KGI26" s="662"/>
      <c r="KGJ26" s="662"/>
      <c r="KGK26" s="662"/>
      <c r="KGL26" s="662"/>
      <c r="KGM26" s="662"/>
      <c r="KGN26" s="662"/>
      <c r="KGO26" s="662"/>
      <c r="KGP26" s="662"/>
      <c r="KGQ26" s="662"/>
      <c r="KGR26" s="662"/>
      <c r="KGS26" s="662"/>
      <c r="KGT26" s="662"/>
      <c r="KGU26" s="662"/>
      <c r="KGV26" s="662"/>
      <c r="KGW26" s="662"/>
      <c r="KGX26" s="662"/>
      <c r="KGY26" s="662"/>
      <c r="KGZ26" s="662"/>
      <c r="KHA26" s="662"/>
      <c r="KHB26" s="662"/>
      <c r="KHC26" s="662"/>
      <c r="KHD26" s="662"/>
      <c r="KHE26" s="662"/>
      <c r="KHF26" s="662"/>
      <c r="KHG26" s="662"/>
      <c r="KHH26" s="662"/>
      <c r="KHI26" s="662"/>
      <c r="KHJ26" s="662"/>
      <c r="KHK26" s="662"/>
      <c r="KHL26" s="662"/>
      <c r="KHM26" s="662"/>
      <c r="KHN26" s="662"/>
      <c r="KHO26" s="662"/>
      <c r="KHP26" s="662"/>
      <c r="KHQ26" s="662"/>
      <c r="KHR26" s="662"/>
      <c r="KHS26" s="662"/>
      <c r="KHT26" s="662"/>
      <c r="KHU26" s="662"/>
      <c r="KHV26" s="662"/>
      <c r="KHW26" s="662"/>
      <c r="KHX26" s="662"/>
      <c r="KHY26" s="662"/>
      <c r="KHZ26" s="662"/>
      <c r="KIA26" s="662"/>
      <c r="KIB26" s="662"/>
      <c r="KIC26" s="662"/>
      <c r="KID26" s="662"/>
      <c r="KIE26" s="662"/>
      <c r="KIF26" s="662"/>
      <c r="KIG26" s="662"/>
      <c r="KIH26" s="662"/>
      <c r="KII26" s="662"/>
      <c r="KIJ26" s="662"/>
      <c r="KIK26" s="662"/>
      <c r="KIL26" s="662"/>
      <c r="KIM26" s="662"/>
      <c r="KIN26" s="662"/>
      <c r="KIO26" s="662"/>
      <c r="KIP26" s="662"/>
      <c r="KIQ26" s="662"/>
      <c r="KIR26" s="662"/>
      <c r="KIS26" s="662"/>
      <c r="KIT26" s="662"/>
      <c r="KIU26" s="662"/>
      <c r="KIV26" s="662"/>
      <c r="KIW26" s="662"/>
      <c r="KIX26" s="662"/>
      <c r="KIY26" s="662"/>
      <c r="KIZ26" s="662"/>
      <c r="KJA26" s="662"/>
      <c r="KJB26" s="662"/>
      <c r="KJC26" s="662"/>
      <c r="KJD26" s="662"/>
      <c r="KJE26" s="662"/>
      <c r="KJF26" s="662"/>
      <c r="KJG26" s="662"/>
      <c r="KJH26" s="662"/>
      <c r="KJI26" s="662"/>
      <c r="KJJ26" s="662"/>
      <c r="KJK26" s="662"/>
      <c r="KJL26" s="662"/>
      <c r="KJM26" s="662"/>
      <c r="KJN26" s="662"/>
      <c r="KJO26" s="662"/>
      <c r="KJP26" s="662"/>
      <c r="KJQ26" s="662"/>
      <c r="KJR26" s="662"/>
      <c r="KJS26" s="662"/>
      <c r="KJT26" s="662"/>
      <c r="KJU26" s="662"/>
      <c r="KJV26" s="662"/>
      <c r="KJW26" s="662"/>
      <c r="KJX26" s="662"/>
      <c r="KJY26" s="662"/>
      <c r="KJZ26" s="662"/>
      <c r="KKA26" s="662"/>
      <c r="KKB26" s="662"/>
      <c r="KKC26" s="662"/>
      <c r="KKD26" s="662"/>
      <c r="KKE26" s="662"/>
      <c r="KKF26" s="662"/>
      <c r="KKG26" s="662"/>
      <c r="KKH26" s="662"/>
      <c r="KKI26" s="662"/>
      <c r="KKJ26" s="662"/>
      <c r="KKK26" s="662"/>
      <c r="KKL26" s="662"/>
      <c r="KKM26" s="662"/>
      <c r="KKN26" s="662"/>
      <c r="KKO26" s="662"/>
      <c r="KKP26" s="662"/>
      <c r="KKQ26" s="662"/>
      <c r="KKR26" s="662"/>
      <c r="KKS26" s="662"/>
      <c r="KKT26" s="662"/>
      <c r="KKU26" s="662"/>
      <c r="KKV26" s="662"/>
      <c r="KKW26" s="662"/>
      <c r="KKX26" s="662"/>
      <c r="KKY26" s="662"/>
      <c r="KKZ26" s="662"/>
      <c r="KLA26" s="662"/>
      <c r="KLB26" s="662"/>
      <c r="KLC26" s="662"/>
      <c r="KLD26" s="662"/>
      <c r="KLE26" s="662"/>
      <c r="KLF26" s="662"/>
      <c r="KLG26" s="662"/>
      <c r="KLH26" s="662"/>
      <c r="KLI26" s="662"/>
      <c r="KLJ26" s="662"/>
      <c r="KLK26" s="662"/>
      <c r="KLL26" s="662"/>
      <c r="KLM26" s="662"/>
      <c r="KLN26" s="662"/>
      <c r="KLO26" s="662"/>
      <c r="KLP26" s="662"/>
      <c r="KLQ26" s="662"/>
      <c r="KLR26" s="662"/>
      <c r="KLS26" s="662"/>
      <c r="KLT26" s="662"/>
      <c r="KLU26" s="662"/>
      <c r="KLV26" s="662"/>
      <c r="KLW26" s="662"/>
      <c r="KLX26" s="662"/>
      <c r="KLY26" s="662"/>
      <c r="KLZ26" s="662"/>
      <c r="KMA26" s="662"/>
      <c r="KMB26" s="662"/>
      <c r="KMC26" s="662"/>
      <c r="KMD26" s="662"/>
      <c r="KME26" s="662"/>
      <c r="KMF26" s="662"/>
      <c r="KMG26" s="662"/>
      <c r="KMH26" s="662"/>
      <c r="KMI26" s="662"/>
      <c r="KMJ26" s="662"/>
      <c r="KMK26" s="662"/>
      <c r="KML26" s="662"/>
      <c r="KMM26" s="662"/>
      <c r="KMN26" s="662"/>
      <c r="KMO26" s="662"/>
      <c r="KMP26" s="662"/>
      <c r="KMQ26" s="662"/>
      <c r="KMR26" s="662"/>
      <c r="KMS26" s="662"/>
      <c r="KMT26" s="662"/>
      <c r="KMU26" s="662"/>
      <c r="KMV26" s="662"/>
      <c r="KMW26" s="662"/>
      <c r="KMX26" s="662"/>
      <c r="KMY26" s="662"/>
      <c r="KMZ26" s="662"/>
      <c r="KNA26" s="662"/>
      <c r="KNB26" s="662"/>
      <c r="KNC26" s="662"/>
      <c r="KND26" s="662"/>
      <c r="KNE26" s="662"/>
      <c r="KNF26" s="662"/>
      <c r="KNG26" s="662"/>
      <c r="KNH26" s="662"/>
      <c r="KNI26" s="662"/>
      <c r="KNJ26" s="662"/>
      <c r="KNK26" s="662"/>
      <c r="KNL26" s="662"/>
      <c r="KNM26" s="662"/>
      <c r="KNN26" s="662"/>
      <c r="KNO26" s="662"/>
      <c r="KNP26" s="662"/>
      <c r="KNQ26" s="662"/>
      <c r="KNR26" s="662"/>
      <c r="KNS26" s="662"/>
      <c r="KNT26" s="662"/>
      <c r="KNU26" s="662"/>
      <c r="KNV26" s="662"/>
      <c r="KNW26" s="662"/>
      <c r="KNX26" s="662"/>
      <c r="KNY26" s="662"/>
      <c r="KNZ26" s="662"/>
      <c r="KOA26" s="662"/>
      <c r="KOB26" s="662"/>
      <c r="KOC26" s="662"/>
      <c r="KOD26" s="662"/>
      <c r="KOE26" s="662"/>
      <c r="KOF26" s="662"/>
      <c r="KOG26" s="662"/>
      <c r="KOH26" s="662"/>
      <c r="KOI26" s="662"/>
      <c r="KOJ26" s="662"/>
      <c r="KOK26" s="662"/>
      <c r="KOL26" s="662"/>
      <c r="KOM26" s="662"/>
      <c r="KON26" s="662"/>
      <c r="KOO26" s="662"/>
      <c r="KOP26" s="662"/>
      <c r="KOQ26" s="662"/>
      <c r="KOR26" s="662"/>
      <c r="KOS26" s="662"/>
      <c r="KOT26" s="662"/>
      <c r="KOU26" s="662"/>
      <c r="KOV26" s="662"/>
      <c r="KOW26" s="662"/>
      <c r="KOX26" s="662"/>
      <c r="KOY26" s="662"/>
      <c r="KOZ26" s="662"/>
      <c r="KPA26" s="662"/>
      <c r="KPB26" s="662"/>
      <c r="KPC26" s="662"/>
      <c r="KPD26" s="662"/>
      <c r="KPE26" s="662"/>
      <c r="KPF26" s="662"/>
      <c r="KPG26" s="662"/>
      <c r="KPH26" s="662"/>
      <c r="KPI26" s="662"/>
      <c r="KPJ26" s="662"/>
      <c r="KPK26" s="662"/>
      <c r="KPL26" s="662"/>
      <c r="KPM26" s="662"/>
      <c r="KPN26" s="662"/>
      <c r="KPO26" s="662"/>
      <c r="KPP26" s="662"/>
      <c r="KPQ26" s="662"/>
      <c r="KPR26" s="662"/>
      <c r="KPS26" s="662"/>
      <c r="KPT26" s="662"/>
      <c r="KPU26" s="662"/>
      <c r="KPV26" s="662"/>
      <c r="KPW26" s="662"/>
      <c r="KPX26" s="662"/>
      <c r="KPY26" s="662"/>
      <c r="KPZ26" s="662"/>
      <c r="KQA26" s="662"/>
      <c r="KQB26" s="662"/>
      <c r="KQC26" s="662"/>
      <c r="KQD26" s="662"/>
      <c r="KQE26" s="662"/>
      <c r="KQF26" s="662"/>
      <c r="KQG26" s="662"/>
      <c r="KQH26" s="662"/>
      <c r="KQI26" s="662"/>
      <c r="KQJ26" s="662"/>
      <c r="KQK26" s="662"/>
      <c r="KQL26" s="662"/>
      <c r="KQM26" s="662"/>
      <c r="KQN26" s="662"/>
      <c r="KQO26" s="662"/>
      <c r="KQP26" s="662"/>
      <c r="KQQ26" s="662"/>
      <c r="KQR26" s="662"/>
      <c r="KQS26" s="662"/>
      <c r="KQT26" s="662"/>
      <c r="KQU26" s="662"/>
      <c r="KQV26" s="662"/>
      <c r="KQW26" s="662"/>
      <c r="KQX26" s="662"/>
      <c r="KQY26" s="662"/>
      <c r="KQZ26" s="662"/>
      <c r="KRA26" s="662"/>
      <c r="KRB26" s="662"/>
      <c r="KRC26" s="662"/>
      <c r="KRD26" s="662"/>
      <c r="KRE26" s="662"/>
      <c r="KRF26" s="662"/>
      <c r="KRG26" s="662"/>
      <c r="KRH26" s="662"/>
      <c r="KRI26" s="662"/>
      <c r="KRJ26" s="662"/>
      <c r="KRK26" s="662"/>
      <c r="KRL26" s="662"/>
      <c r="KRM26" s="662"/>
      <c r="KRN26" s="662"/>
      <c r="KRO26" s="662"/>
      <c r="KRP26" s="662"/>
      <c r="KRQ26" s="662"/>
      <c r="KRR26" s="662"/>
      <c r="KRS26" s="662"/>
      <c r="KRT26" s="662"/>
      <c r="KRU26" s="662"/>
      <c r="KRV26" s="662"/>
      <c r="KRW26" s="662"/>
      <c r="KRX26" s="662"/>
      <c r="KRY26" s="662"/>
      <c r="KRZ26" s="662"/>
      <c r="KSA26" s="662"/>
      <c r="KSB26" s="662"/>
      <c r="KSC26" s="662"/>
      <c r="KSD26" s="662"/>
      <c r="KSE26" s="662"/>
      <c r="KSF26" s="662"/>
      <c r="KSG26" s="662"/>
      <c r="KSH26" s="662"/>
      <c r="KSI26" s="662"/>
      <c r="KSJ26" s="662"/>
      <c r="KSK26" s="662"/>
      <c r="KSL26" s="662"/>
      <c r="KSM26" s="662"/>
      <c r="KSN26" s="662"/>
      <c r="KSO26" s="662"/>
      <c r="KSP26" s="662"/>
      <c r="KSQ26" s="662"/>
      <c r="KSR26" s="662"/>
      <c r="KSS26" s="662"/>
      <c r="KST26" s="662"/>
      <c r="KSU26" s="662"/>
      <c r="KSV26" s="662"/>
      <c r="KSW26" s="662"/>
      <c r="KSX26" s="662"/>
      <c r="KSY26" s="662"/>
      <c r="KSZ26" s="662"/>
      <c r="KTA26" s="662"/>
      <c r="KTB26" s="662"/>
      <c r="KTC26" s="662"/>
      <c r="KTD26" s="662"/>
      <c r="KTE26" s="662"/>
      <c r="KTF26" s="662"/>
      <c r="KTG26" s="662"/>
      <c r="KTH26" s="662"/>
      <c r="KTI26" s="662"/>
      <c r="KTJ26" s="662"/>
      <c r="KTK26" s="662"/>
      <c r="KTL26" s="662"/>
      <c r="KTM26" s="662"/>
      <c r="KTN26" s="662"/>
      <c r="KTO26" s="662"/>
      <c r="KTP26" s="662"/>
      <c r="KTQ26" s="662"/>
      <c r="KTR26" s="662"/>
      <c r="KTS26" s="662"/>
      <c r="KTT26" s="662"/>
      <c r="KTU26" s="662"/>
      <c r="KTV26" s="662"/>
      <c r="KTW26" s="662"/>
      <c r="KTX26" s="662"/>
      <c r="KTY26" s="662"/>
      <c r="KTZ26" s="662"/>
      <c r="KUA26" s="662"/>
      <c r="KUB26" s="662"/>
      <c r="KUC26" s="662"/>
      <c r="KUD26" s="662"/>
      <c r="KUE26" s="662"/>
      <c r="KUF26" s="662"/>
      <c r="KUG26" s="662"/>
      <c r="KUH26" s="662"/>
      <c r="KUI26" s="662"/>
      <c r="KUJ26" s="662"/>
      <c r="KUK26" s="662"/>
      <c r="KUL26" s="662"/>
      <c r="KUM26" s="662"/>
      <c r="KUN26" s="662"/>
      <c r="KUO26" s="662"/>
      <c r="KUP26" s="662"/>
      <c r="KUQ26" s="662"/>
      <c r="KUR26" s="662"/>
      <c r="KUS26" s="662"/>
      <c r="KUT26" s="662"/>
      <c r="KUU26" s="662"/>
      <c r="KUV26" s="662"/>
      <c r="KUW26" s="662"/>
      <c r="KUX26" s="662"/>
      <c r="KUY26" s="662"/>
      <c r="KUZ26" s="662"/>
      <c r="KVA26" s="662"/>
      <c r="KVB26" s="662"/>
      <c r="KVC26" s="662"/>
      <c r="KVD26" s="662"/>
      <c r="KVE26" s="662"/>
      <c r="KVF26" s="662"/>
      <c r="KVG26" s="662"/>
      <c r="KVH26" s="662"/>
      <c r="KVI26" s="662"/>
      <c r="KVJ26" s="662"/>
      <c r="KVK26" s="662"/>
      <c r="KVL26" s="662"/>
      <c r="KVM26" s="662"/>
      <c r="KVN26" s="662"/>
      <c r="KVO26" s="662"/>
      <c r="KVP26" s="662"/>
      <c r="KVQ26" s="662"/>
      <c r="KVR26" s="662"/>
      <c r="KVS26" s="662"/>
      <c r="KVT26" s="662"/>
      <c r="KVU26" s="662"/>
      <c r="KVV26" s="662"/>
      <c r="KVW26" s="662"/>
      <c r="KVX26" s="662"/>
      <c r="KVY26" s="662"/>
      <c r="KVZ26" s="662"/>
      <c r="KWA26" s="662"/>
      <c r="KWB26" s="662"/>
      <c r="KWC26" s="662"/>
      <c r="KWD26" s="662"/>
      <c r="KWE26" s="662"/>
      <c r="KWF26" s="662"/>
      <c r="KWG26" s="662"/>
      <c r="KWH26" s="662"/>
      <c r="KWI26" s="662"/>
      <c r="KWJ26" s="662"/>
      <c r="KWK26" s="662"/>
      <c r="KWL26" s="662"/>
      <c r="KWM26" s="662"/>
      <c r="KWN26" s="662"/>
      <c r="KWO26" s="662"/>
      <c r="KWP26" s="662"/>
      <c r="KWQ26" s="662"/>
      <c r="KWR26" s="662"/>
      <c r="KWS26" s="662"/>
      <c r="KWT26" s="662"/>
      <c r="KWU26" s="662"/>
      <c r="KWV26" s="662"/>
      <c r="KWW26" s="662"/>
      <c r="KWX26" s="662"/>
      <c r="KWY26" s="662"/>
      <c r="KWZ26" s="662"/>
      <c r="KXA26" s="662"/>
      <c r="KXB26" s="662"/>
      <c r="KXC26" s="662"/>
      <c r="KXD26" s="662"/>
      <c r="KXE26" s="662"/>
      <c r="KXF26" s="662"/>
      <c r="KXG26" s="662"/>
      <c r="KXH26" s="662"/>
      <c r="KXI26" s="662"/>
      <c r="KXJ26" s="662"/>
      <c r="KXK26" s="662"/>
      <c r="KXL26" s="662"/>
      <c r="KXM26" s="662"/>
      <c r="KXN26" s="662"/>
      <c r="KXO26" s="662"/>
      <c r="KXP26" s="662"/>
      <c r="KXQ26" s="662"/>
      <c r="KXR26" s="662"/>
      <c r="KXS26" s="662"/>
      <c r="KXT26" s="662"/>
      <c r="KXU26" s="662"/>
      <c r="KXV26" s="662"/>
      <c r="KXW26" s="662"/>
      <c r="KXX26" s="662"/>
      <c r="KXY26" s="662"/>
      <c r="KXZ26" s="662"/>
      <c r="KYA26" s="662"/>
      <c r="KYB26" s="662"/>
      <c r="KYC26" s="662"/>
      <c r="KYD26" s="662"/>
      <c r="KYE26" s="662"/>
      <c r="KYF26" s="662"/>
      <c r="KYG26" s="662"/>
      <c r="KYH26" s="662"/>
      <c r="KYI26" s="662"/>
      <c r="KYJ26" s="662"/>
      <c r="KYK26" s="662"/>
      <c r="KYL26" s="662"/>
      <c r="KYM26" s="662"/>
      <c r="KYN26" s="662"/>
      <c r="KYO26" s="662"/>
      <c r="KYP26" s="662"/>
      <c r="KYQ26" s="662"/>
      <c r="KYR26" s="662"/>
      <c r="KYS26" s="662"/>
      <c r="KYT26" s="662"/>
      <c r="KYU26" s="662"/>
      <c r="KYV26" s="662"/>
      <c r="KYW26" s="662"/>
      <c r="KYX26" s="662"/>
      <c r="KYY26" s="662"/>
      <c r="KYZ26" s="662"/>
      <c r="KZA26" s="662"/>
      <c r="KZB26" s="662"/>
      <c r="KZC26" s="662"/>
      <c r="KZD26" s="662"/>
      <c r="KZE26" s="662"/>
      <c r="KZF26" s="662"/>
      <c r="KZG26" s="662"/>
      <c r="KZH26" s="662"/>
      <c r="KZI26" s="662"/>
      <c r="KZJ26" s="662"/>
      <c r="KZK26" s="662"/>
      <c r="KZL26" s="662"/>
      <c r="KZM26" s="662"/>
      <c r="KZN26" s="662"/>
      <c r="KZO26" s="662"/>
      <c r="KZP26" s="662"/>
      <c r="KZQ26" s="662"/>
      <c r="KZR26" s="662"/>
      <c r="KZS26" s="662"/>
      <c r="KZT26" s="662"/>
      <c r="KZU26" s="662"/>
      <c r="KZV26" s="662"/>
      <c r="KZW26" s="662"/>
      <c r="KZX26" s="662"/>
      <c r="KZY26" s="662"/>
      <c r="KZZ26" s="662"/>
      <c r="LAA26" s="662"/>
      <c r="LAB26" s="662"/>
      <c r="LAC26" s="662"/>
      <c r="LAD26" s="662"/>
      <c r="LAE26" s="662"/>
      <c r="LAF26" s="662"/>
      <c r="LAG26" s="662"/>
      <c r="LAH26" s="662"/>
      <c r="LAI26" s="662"/>
      <c r="LAJ26" s="662"/>
      <c r="LAK26" s="662"/>
      <c r="LAL26" s="662"/>
      <c r="LAM26" s="662"/>
      <c r="LAN26" s="662"/>
      <c r="LAO26" s="662"/>
      <c r="LAP26" s="662"/>
      <c r="LAQ26" s="662"/>
      <c r="LAR26" s="662"/>
      <c r="LAS26" s="662"/>
      <c r="LAT26" s="662"/>
      <c r="LAU26" s="662"/>
      <c r="LAV26" s="662"/>
      <c r="LAW26" s="662"/>
      <c r="LAX26" s="662"/>
      <c r="LAY26" s="662"/>
      <c r="LAZ26" s="662"/>
      <c r="LBA26" s="662"/>
      <c r="LBB26" s="662"/>
      <c r="LBC26" s="662"/>
      <c r="LBD26" s="662"/>
      <c r="LBE26" s="662"/>
      <c r="LBF26" s="662"/>
      <c r="LBG26" s="662"/>
      <c r="LBH26" s="662"/>
      <c r="LBI26" s="662"/>
      <c r="LBJ26" s="662"/>
      <c r="LBK26" s="662"/>
      <c r="LBL26" s="662"/>
      <c r="LBM26" s="662"/>
      <c r="LBN26" s="662"/>
      <c r="LBO26" s="662"/>
      <c r="LBP26" s="662"/>
      <c r="LBQ26" s="662"/>
      <c r="LBR26" s="662"/>
      <c r="LBS26" s="662"/>
      <c r="LBT26" s="662"/>
      <c r="LBU26" s="662"/>
      <c r="LBV26" s="662"/>
      <c r="LBW26" s="662"/>
      <c r="LBX26" s="662"/>
      <c r="LBY26" s="662"/>
      <c r="LBZ26" s="662"/>
      <c r="LCA26" s="662"/>
      <c r="LCB26" s="662"/>
      <c r="LCC26" s="662"/>
      <c r="LCD26" s="662"/>
      <c r="LCE26" s="662"/>
      <c r="LCF26" s="662"/>
      <c r="LCG26" s="662"/>
      <c r="LCH26" s="662"/>
      <c r="LCI26" s="662"/>
      <c r="LCJ26" s="662"/>
      <c r="LCK26" s="662"/>
      <c r="LCL26" s="662"/>
      <c r="LCM26" s="662"/>
      <c r="LCN26" s="662"/>
      <c r="LCO26" s="662"/>
      <c r="LCP26" s="662"/>
      <c r="LCQ26" s="662"/>
      <c r="LCR26" s="662"/>
      <c r="LCS26" s="662"/>
      <c r="LCT26" s="662"/>
      <c r="LCU26" s="662"/>
      <c r="LCV26" s="662"/>
      <c r="LCW26" s="662"/>
      <c r="LCX26" s="662"/>
      <c r="LCY26" s="662"/>
      <c r="LCZ26" s="662"/>
      <c r="LDA26" s="662"/>
      <c r="LDB26" s="662"/>
      <c r="LDC26" s="662"/>
      <c r="LDD26" s="662"/>
      <c r="LDE26" s="662"/>
      <c r="LDF26" s="662"/>
      <c r="LDG26" s="662"/>
      <c r="LDH26" s="662"/>
      <c r="LDI26" s="662"/>
      <c r="LDJ26" s="662"/>
      <c r="LDK26" s="662"/>
      <c r="LDL26" s="662"/>
      <c r="LDM26" s="662"/>
      <c r="LDN26" s="662"/>
      <c r="LDO26" s="662"/>
      <c r="LDP26" s="662"/>
      <c r="LDQ26" s="662"/>
      <c r="LDR26" s="662"/>
      <c r="LDS26" s="662"/>
      <c r="LDT26" s="662"/>
      <c r="LDU26" s="662"/>
      <c r="LDV26" s="662"/>
      <c r="LDW26" s="662"/>
      <c r="LDX26" s="662"/>
      <c r="LDY26" s="662"/>
      <c r="LDZ26" s="662"/>
      <c r="LEA26" s="662"/>
      <c r="LEB26" s="662"/>
      <c r="LEC26" s="662"/>
      <c r="LED26" s="662"/>
      <c r="LEE26" s="662"/>
      <c r="LEF26" s="662"/>
      <c r="LEG26" s="662"/>
      <c r="LEH26" s="662"/>
      <c r="LEI26" s="662"/>
      <c r="LEJ26" s="662"/>
      <c r="LEK26" s="662"/>
      <c r="LEL26" s="662"/>
      <c r="LEM26" s="662"/>
      <c r="LEN26" s="662"/>
      <c r="LEO26" s="662"/>
      <c r="LEP26" s="662"/>
      <c r="LEQ26" s="662"/>
      <c r="LER26" s="662"/>
      <c r="LES26" s="662"/>
      <c r="LET26" s="662"/>
      <c r="LEU26" s="662"/>
      <c r="LEV26" s="662"/>
      <c r="LEW26" s="662"/>
      <c r="LEX26" s="662"/>
      <c r="LEY26" s="662"/>
      <c r="LEZ26" s="662"/>
      <c r="LFA26" s="662"/>
      <c r="LFB26" s="662"/>
      <c r="LFC26" s="662"/>
      <c r="LFD26" s="662"/>
      <c r="LFE26" s="662"/>
      <c r="LFF26" s="662"/>
      <c r="LFG26" s="662"/>
      <c r="LFH26" s="662"/>
      <c r="LFI26" s="662"/>
      <c r="LFJ26" s="662"/>
      <c r="LFK26" s="662"/>
      <c r="LFL26" s="662"/>
      <c r="LFM26" s="662"/>
      <c r="LFN26" s="662"/>
      <c r="LFO26" s="662"/>
      <c r="LFP26" s="662"/>
      <c r="LFQ26" s="662"/>
      <c r="LFR26" s="662"/>
      <c r="LFS26" s="662"/>
      <c r="LFT26" s="662"/>
      <c r="LFU26" s="662"/>
      <c r="LFV26" s="662"/>
      <c r="LFW26" s="662"/>
      <c r="LFX26" s="662"/>
      <c r="LFY26" s="662"/>
      <c r="LFZ26" s="662"/>
      <c r="LGA26" s="662"/>
      <c r="LGB26" s="662"/>
      <c r="LGC26" s="662"/>
      <c r="LGD26" s="662"/>
      <c r="LGE26" s="662"/>
      <c r="LGF26" s="662"/>
      <c r="LGG26" s="662"/>
      <c r="LGH26" s="662"/>
      <c r="LGI26" s="662"/>
      <c r="LGJ26" s="662"/>
      <c r="LGK26" s="662"/>
      <c r="LGL26" s="662"/>
      <c r="LGM26" s="662"/>
      <c r="LGN26" s="662"/>
      <c r="LGO26" s="662"/>
      <c r="LGP26" s="662"/>
      <c r="LGQ26" s="662"/>
      <c r="LGR26" s="662"/>
      <c r="LGS26" s="662"/>
      <c r="LGT26" s="662"/>
      <c r="LGU26" s="662"/>
      <c r="LGV26" s="662"/>
      <c r="LGW26" s="662"/>
      <c r="LGX26" s="662"/>
      <c r="LGY26" s="662"/>
      <c r="LGZ26" s="662"/>
      <c r="LHA26" s="662"/>
      <c r="LHB26" s="662"/>
      <c r="LHC26" s="662"/>
      <c r="LHD26" s="662"/>
      <c r="LHE26" s="662"/>
      <c r="LHF26" s="662"/>
      <c r="LHG26" s="662"/>
      <c r="LHH26" s="662"/>
      <c r="LHI26" s="662"/>
      <c r="LHJ26" s="662"/>
      <c r="LHK26" s="662"/>
      <c r="LHL26" s="662"/>
      <c r="LHM26" s="662"/>
      <c r="LHN26" s="662"/>
      <c r="LHO26" s="662"/>
      <c r="LHP26" s="662"/>
      <c r="LHQ26" s="662"/>
      <c r="LHR26" s="662"/>
      <c r="LHS26" s="662"/>
      <c r="LHT26" s="662"/>
      <c r="LHU26" s="662"/>
      <c r="LHV26" s="662"/>
      <c r="LHW26" s="662"/>
      <c r="LHX26" s="662"/>
      <c r="LHY26" s="662"/>
      <c r="LHZ26" s="662"/>
      <c r="LIA26" s="662"/>
      <c r="LIB26" s="662"/>
      <c r="LIC26" s="662"/>
      <c r="LID26" s="662"/>
      <c r="LIE26" s="662"/>
      <c r="LIF26" s="662"/>
      <c r="LIG26" s="662"/>
      <c r="LIH26" s="662"/>
      <c r="LII26" s="662"/>
      <c r="LIJ26" s="662"/>
      <c r="LIK26" s="662"/>
      <c r="LIL26" s="662"/>
      <c r="LIM26" s="662"/>
      <c r="LIN26" s="662"/>
      <c r="LIO26" s="662"/>
      <c r="LIP26" s="662"/>
      <c r="LIQ26" s="662"/>
      <c r="LIR26" s="662"/>
      <c r="LIS26" s="662"/>
      <c r="LIT26" s="662"/>
      <c r="LIU26" s="662"/>
      <c r="LIV26" s="662"/>
      <c r="LIW26" s="662"/>
      <c r="LIX26" s="662"/>
      <c r="LIY26" s="662"/>
      <c r="LIZ26" s="662"/>
      <c r="LJA26" s="662"/>
      <c r="LJB26" s="662"/>
      <c r="LJC26" s="662"/>
      <c r="LJD26" s="662"/>
      <c r="LJE26" s="662"/>
      <c r="LJF26" s="662"/>
      <c r="LJG26" s="662"/>
      <c r="LJH26" s="662"/>
      <c r="LJI26" s="662"/>
      <c r="LJJ26" s="662"/>
      <c r="LJK26" s="662"/>
      <c r="LJL26" s="662"/>
      <c r="LJM26" s="662"/>
      <c r="LJN26" s="662"/>
      <c r="LJO26" s="662"/>
      <c r="LJP26" s="662"/>
      <c r="LJQ26" s="662"/>
      <c r="LJR26" s="662"/>
      <c r="LJS26" s="662"/>
      <c r="LJT26" s="662"/>
      <c r="LJU26" s="662"/>
      <c r="LJV26" s="662"/>
      <c r="LJW26" s="662"/>
      <c r="LJX26" s="662"/>
      <c r="LJY26" s="662"/>
      <c r="LJZ26" s="662"/>
      <c r="LKA26" s="662"/>
      <c r="LKB26" s="662"/>
      <c r="LKC26" s="662"/>
      <c r="LKD26" s="662"/>
      <c r="LKE26" s="662"/>
      <c r="LKF26" s="662"/>
      <c r="LKG26" s="662"/>
      <c r="LKH26" s="662"/>
      <c r="LKI26" s="662"/>
      <c r="LKJ26" s="662"/>
      <c r="LKK26" s="662"/>
      <c r="LKL26" s="662"/>
      <c r="LKM26" s="662"/>
      <c r="LKN26" s="662"/>
      <c r="LKO26" s="662"/>
      <c r="LKP26" s="662"/>
      <c r="LKQ26" s="662"/>
      <c r="LKR26" s="662"/>
      <c r="LKS26" s="662"/>
      <c r="LKT26" s="662"/>
      <c r="LKU26" s="662"/>
      <c r="LKV26" s="662"/>
      <c r="LKW26" s="662"/>
      <c r="LKX26" s="662"/>
      <c r="LKY26" s="662"/>
      <c r="LKZ26" s="662"/>
      <c r="LLA26" s="662"/>
      <c r="LLB26" s="662"/>
      <c r="LLC26" s="662"/>
      <c r="LLD26" s="662"/>
      <c r="LLE26" s="662"/>
      <c r="LLF26" s="662"/>
      <c r="LLG26" s="662"/>
      <c r="LLH26" s="662"/>
      <c r="LLI26" s="662"/>
      <c r="LLJ26" s="662"/>
      <c r="LLK26" s="662"/>
      <c r="LLL26" s="662"/>
      <c r="LLM26" s="662"/>
      <c r="LLN26" s="662"/>
      <c r="LLO26" s="662"/>
      <c r="LLP26" s="662"/>
      <c r="LLQ26" s="662"/>
      <c r="LLR26" s="662"/>
      <c r="LLS26" s="662"/>
      <c r="LLT26" s="662"/>
      <c r="LLU26" s="662"/>
      <c r="LLV26" s="662"/>
      <c r="LLW26" s="662"/>
      <c r="LLX26" s="662"/>
      <c r="LLY26" s="662"/>
      <c r="LLZ26" s="662"/>
      <c r="LMA26" s="662"/>
      <c r="LMB26" s="662"/>
      <c r="LMC26" s="662"/>
      <c r="LMD26" s="662"/>
      <c r="LME26" s="662"/>
      <c r="LMF26" s="662"/>
      <c r="LMG26" s="662"/>
      <c r="LMH26" s="662"/>
      <c r="LMI26" s="662"/>
      <c r="LMJ26" s="662"/>
      <c r="LMK26" s="662"/>
      <c r="LML26" s="662"/>
      <c r="LMM26" s="662"/>
      <c r="LMN26" s="662"/>
      <c r="LMO26" s="662"/>
      <c r="LMP26" s="662"/>
      <c r="LMQ26" s="662"/>
      <c r="LMR26" s="662"/>
      <c r="LMS26" s="662"/>
      <c r="LMT26" s="662"/>
      <c r="LMU26" s="662"/>
      <c r="LMV26" s="662"/>
      <c r="LMW26" s="662"/>
      <c r="LMX26" s="662"/>
      <c r="LMY26" s="662"/>
      <c r="LMZ26" s="662"/>
      <c r="LNA26" s="662"/>
      <c r="LNB26" s="662"/>
      <c r="LNC26" s="662"/>
      <c r="LND26" s="662"/>
      <c r="LNE26" s="662"/>
      <c r="LNF26" s="662"/>
      <c r="LNG26" s="662"/>
      <c r="LNH26" s="662"/>
      <c r="LNI26" s="662"/>
      <c r="LNJ26" s="662"/>
      <c r="LNK26" s="662"/>
      <c r="LNL26" s="662"/>
      <c r="LNM26" s="662"/>
      <c r="LNN26" s="662"/>
      <c r="LNO26" s="662"/>
      <c r="LNP26" s="662"/>
      <c r="LNQ26" s="662"/>
      <c r="LNR26" s="662"/>
      <c r="LNS26" s="662"/>
      <c r="LNT26" s="662"/>
      <c r="LNU26" s="662"/>
      <c r="LNV26" s="662"/>
      <c r="LNW26" s="662"/>
      <c r="LNX26" s="662"/>
      <c r="LNY26" s="662"/>
      <c r="LNZ26" s="662"/>
      <c r="LOA26" s="662"/>
      <c r="LOB26" s="662"/>
      <c r="LOC26" s="662"/>
      <c r="LOD26" s="662"/>
      <c r="LOE26" s="662"/>
      <c r="LOF26" s="662"/>
      <c r="LOG26" s="662"/>
      <c r="LOH26" s="662"/>
      <c r="LOI26" s="662"/>
      <c r="LOJ26" s="662"/>
      <c r="LOK26" s="662"/>
      <c r="LOL26" s="662"/>
      <c r="LOM26" s="662"/>
      <c r="LON26" s="662"/>
      <c r="LOO26" s="662"/>
      <c r="LOP26" s="662"/>
      <c r="LOQ26" s="662"/>
      <c r="LOR26" s="662"/>
      <c r="LOS26" s="662"/>
      <c r="LOT26" s="662"/>
      <c r="LOU26" s="662"/>
      <c r="LOV26" s="662"/>
      <c r="LOW26" s="662"/>
      <c r="LOX26" s="662"/>
      <c r="LOY26" s="662"/>
      <c r="LOZ26" s="662"/>
      <c r="LPA26" s="662"/>
      <c r="LPB26" s="662"/>
      <c r="LPC26" s="662"/>
      <c r="LPD26" s="662"/>
      <c r="LPE26" s="662"/>
      <c r="LPF26" s="662"/>
      <c r="LPG26" s="662"/>
      <c r="LPH26" s="662"/>
      <c r="LPI26" s="662"/>
      <c r="LPJ26" s="662"/>
      <c r="LPK26" s="662"/>
      <c r="LPL26" s="662"/>
      <c r="LPM26" s="662"/>
      <c r="LPN26" s="662"/>
      <c r="LPO26" s="662"/>
      <c r="LPP26" s="662"/>
      <c r="LPQ26" s="662"/>
      <c r="LPR26" s="662"/>
      <c r="LPS26" s="662"/>
      <c r="LPT26" s="662"/>
      <c r="LPU26" s="662"/>
      <c r="LPV26" s="662"/>
      <c r="LPW26" s="662"/>
      <c r="LPX26" s="662"/>
      <c r="LPY26" s="662"/>
      <c r="LPZ26" s="662"/>
      <c r="LQA26" s="662"/>
      <c r="LQB26" s="662"/>
      <c r="LQC26" s="662"/>
      <c r="LQD26" s="662"/>
      <c r="LQE26" s="662"/>
      <c r="LQF26" s="662"/>
      <c r="LQG26" s="662"/>
      <c r="LQH26" s="662"/>
      <c r="LQI26" s="662"/>
      <c r="LQJ26" s="662"/>
      <c r="LQK26" s="662"/>
      <c r="LQL26" s="662"/>
      <c r="LQM26" s="662"/>
      <c r="LQN26" s="662"/>
      <c r="LQO26" s="662"/>
      <c r="LQP26" s="662"/>
      <c r="LQQ26" s="662"/>
      <c r="LQR26" s="662"/>
      <c r="LQS26" s="662"/>
      <c r="LQT26" s="662"/>
      <c r="LQU26" s="662"/>
      <c r="LQV26" s="662"/>
      <c r="LQW26" s="662"/>
      <c r="LQX26" s="662"/>
      <c r="LQY26" s="662"/>
      <c r="LQZ26" s="662"/>
      <c r="LRA26" s="662"/>
      <c r="LRB26" s="662"/>
      <c r="LRC26" s="662"/>
      <c r="LRD26" s="662"/>
      <c r="LRE26" s="662"/>
      <c r="LRF26" s="662"/>
      <c r="LRG26" s="662"/>
      <c r="LRH26" s="662"/>
      <c r="LRI26" s="662"/>
      <c r="LRJ26" s="662"/>
      <c r="LRK26" s="662"/>
      <c r="LRL26" s="662"/>
      <c r="LRM26" s="662"/>
      <c r="LRN26" s="662"/>
      <c r="LRO26" s="662"/>
      <c r="LRP26" s="662"/>
      <c r="LRQ26" s="662"/>
      <c r="LRR26" s="662"/>
      <c r="LRS26" s="662"/>
      <c r="LRT26" s="662"/>
      <c r="LRU26" s="662"/>
      <c r="LRV26" s="662"/>
      <c r="LRW26" s="662"/>
      <c r="LRX26" s="662"/>
      <c r="LRY26" s="662"/>
      <c r="LRZ26" s="662"/>
      <c r="LSA26" s="662"/>
      <c r="LSB26" s="662"/>
      <c r="LSC26" s="662"/>
      <c r="LSD26" s="662"/>
      <c r="LSE26" s="662"/>
      <c r="LSF26" s="662"/>
      <c r="LSG26" s="662"/>
      <c r="LSH26" s="662"/>
      <c r="LSI26" s="662"/>
      <c r="LSJ26" s="662"/>
      <c r="LSK26" s="662"/>
      <c r="LSL26" s="662"/>
      <c r="LSM26" s="662"/>
      <c r="LSN26" s="662"/>
      <c r="LSO26" s="662"/>
      <c r="LSP26" s="662"/>
      <c r="LSQ26" s="662"/>
      <c r="LSR26" s="662"/>
      <c r="LSS26" s="662"/>
      <c r="LST26" s="662"/>
      <c r="LSU26" s="662"/>
      <c r="LSV26" s="662"/>
      <c r="LSW26" s="662"/>
      <c r="LSX26" s="662"/>
      <c r="LSY26" s="662"/>
      <c r="LSZ26" s="662"/>
      <c r="LTA26" s="662"/>
      <c r="LTB26" s="662"/>
      <c r="LTC26" s="662"/>
      <c r="LTD26" s="662"/>
      <c r="LTE26" s="662"/>
      <c r="LTF26" s="662"/>
      <c r="LTG26" s="662"/>
      <c r="LTH26" s="662"/>
      <c r="LTI26" s="662"/>
      <c r="LTJ26" s="662"/>
      <c r="LTK26" s="662"/>
      <c r="LTL26" s="662"/>
      <c r="LTM26" s="662"/>
      <c r="LTN26" s="662"/>
      <c r="LTO26" s="662"/>
      <c r="LTP26" s="662"/>
      <c r="LTQ26" s="662"/>
      <c r="LTR26" s="662"/>
      <c r="LTS26" s="662"/>
      <c r="LTT26" s="662"/>
      <c r="LTU26" s="662"/>
      <c r="LTV26" s="662"/>
      <c r="LTW26" s="662"/>
      <c r="LTX26" s="662"/>
      <c r="LTY26" s="662"/>
      <c r="LTZ26" s="662"/>
      <c r="LUA26" s="662"/>
      <c r="LUB26" s="662"/>
      <c r="LUC26" s="662"/>
      <c r="LUD26" s="662"/>
      <c r="LUE26" s="662"/>
      <c r="LUF26" s="662"/>
      <c r="LUG26" s="662"/>
      <c r="LUH26" s="662"/>
      <c r="LUI26" s="662"/>
      <c r="LUJ26" s="662"/>
      <c r="LUK26" s="662"/>
      <c r="LUL26" s="662"/>
      <c r="LUM26" s="662"/>
      <c r="LUN26" s="662"/>
      <c r="LUO26" s="662"/>
      <c r="LUP26" s="662"/>
      <c r="LUQ26" s="662"/>
      <c r="LUR26" s="662"/>
      <c r="LUS26" s="662"/>
      <c r="LUT26" s="662"/>
      <c r="LUU26" s="662"/>
      <c r="LUV26" s="662"/>
      <c r="LUW26" s="662"/>
      <c r="LUX26" s="662"/>
      <c r="LUY26" s="662"/>
      <c r="LUZ26" s="662"/>
      <c r="LVA26" s="662"/>
      <c r="LVB26" s="662"/>
      <c r="LVC26" s="662"/>
      <c r="LVD26" s="662"/>
      <c r="LVE26" s="662"/>
      <c r="LVF26" s="662"/>
      <c r="LVG26" s="662"/>
      <c r="LVH26" s="662"/>
      <c r="LVI26" s="662"/>
      <c r="LVJ26" s="662"/>
      <c r="LVK26" s="662"/>
      <c r="LVL26" s="662"/>
      <c r="LVM26" s="662"/>
      <c r="LVN26" s="662"/>
      <c r="LVO26" s="662"/>
      <c r="LVP26" s="662"/>
      <c r="LVQ26" s="662"/>
      <c r="LVR26" s="662"/>
      <c r="LVS26" s="662"/>
      <c r="LVT26" s="662"/>
      <c r="LVU26" s="662"/>
      <c r="LVV26" s="662"/>
      <c r="LVW26" s="662"/>
      <c r="LVX26" s="662"/>
      <c r="LVY26" s="662"/>
      <c r="LVZ26" s="662"/>
      <c r="LWA26" s="662"/>
      <c r="LWB26" s="662"/>
      <c r="LWC26" s="662"/>
      <c r="LWD26" s="662"/>
      <c r="LWE26" s="662"/>
      <c r="LWF26" s="662"/>
      <c r="LWG26" s="662"/>
      <c r="LWH26" s="662"/>
      <c r="LWI26" s="662"/>
      <c r="LWJ26" s="662"/>
      <c r="LWK26" s="662"/>
      <c r="LWL26" s="662"/>
      <c r="LWM26" s="662"/>
      <c r="LWN26" s="662"/>
      <c r="LWO26" s="662"/>
      <c r="LWP26" s="662"/>
      <c r="LWQ26" s="662"/>
      <c r="LWR26" s="662"/>
      <c r="LWS26" s="662"/>
      <c r="LWT26" s="662"/>
      <c r="LWU26" s="662"/>
      <c r="LWV26" s="662"/>
      <c r="LWW26" s="662"/>
      <c r="LWX26" s="662"/>
      <c r="LWY26" s="662"/>
      <c r="LWZ26" s="662"/>
      <c r="LXA26" s="662"/>
      <c r="LXB26" s="662"/>
      <c r="LXC26" s="662"/>
      <c r="LXD26" s="662"/>
      <c r="LXE26" s="662"/>
      <c r="LXF26" s="662"/>
      <c r="LXG26" s="662"/>
      <c r="LXH26" s="662"/>
      <c r="LXI26" s="662"/>
      <c r="LXJ26" s="662"/>
      <c r="LXK26" s="662"/>
      <c r="LXL26" s="662"/>
      <c r="LXM26" s="662"/>
      <c r="LXN26" s="662"/>
      <c r="LXO26" s="662"/>
      <c r="LXP26" s="662"/>
      <c r="LXQ26" s="662"/>
      <c r="LXR26" s="662"/>
      <c r="LXS26" s="662"/>
      <c r="LXT26" s="662"/>
      <c r="LXU26" s="662"/>
      <c r="LXV26" s="662"/>
      <c r="LXW26" s="662"/>
      <c r="LXX26" s="662"/>
      <c r="LXY26" s="662"/>
      <c r="LXZ26" s="662"/>
      <c r="LYA26" s="662"/>
      <c r="LYB26" s="662"/>
      <c r="LYC26" s="662"/>
      <c r="LYD26" s="662"/>
      <c r="LYE26" s="662"/>
      <c r="LYF26" s="662"/>
      <c r="LYG26" s="662"/>
      <c r="LYH26" s="662"/>
      <c r="LYI26" s="662"/>
      <c r="LYJ26" s="662"/>
      <c r="LYK26" s="662"/>
      <c r="LYL26" s="662"/>
      <c r="LYM26" s="662"/>
      <c r="LYN26" s="662"/>
      <c r="LYO26" s="662"/>
      <c r="LYP26" s="662"/>
      <c r="LYQ26" s="662"/>
      <c r="LYR26" s="662"/>
      <c r="LYS26" s="662"/>
      <c r="LYT26" s="662"/>
      <c r="LYU26" s="662"/>
      <c r="LYV26" s="662"/>
      <c r="LYW26" s="662"/>
      <c r="LYX26" s="662"/>
      <c r="LYY26" s="662"/>
      <c r="LYZ26" s="662"/>
      <c r="LZA26" s="662"/>
      <c r="LZB26" s="662"/>
      <c r="LZC26" s="662"/>
      <c r="LZD26" s="662"/>
      <c r="LZE26" s="662"/>
      <c r="LZF26" s="662"/>
      <c r="LZG26" s="662"/>
      <c r="LZH26" s="662"/>
      <c r="LZI26" s="662"/>
      <c r="LZJ26" s="662"/>
      <c r="LZK26" s="662"/>
      <c r="LZL26" s="662"/>
      <c r="LZM26" s="662"/>
      <c r="LZN26" s="662"/>
      <c r="LZO26" s="662"/>
      <c r="LZP26" s="662"/>
      <c r="LZQ26" s="662"/>
      <c r="LZR26" s="662"/>
      <c r="LZS26" s="662"/>
      <c r="LZT26" s="662"/>
      <c r="LZU26" s="662"/>
      <c r="LZV26" s="662"/>
      <c r="LZW26" s="662"/>
      <c r="LZX26" s="662"/>
      <c r="LZY26" s="662"/>
      <c r="LZZ26" s="662"/>
      <c r="MAA26" s="662"/>
      <c r="MAB26" s="662"/>
      <c r="MAC26" s="662"/>
      <c r="MAD26" s="662"/>
      <c r="MAE26" s="662"/>
      <c r="MAF26" s="662"/>
      <c r="MAG26" s="662"/>
      <c r="MAH26" s="662"/>
      <c r="MAI26" s="662"/>
      <c r="MAJ26" s="662"/>
      <c r="MAK26" s="662"/>
      <c r="MAL26" s="662"/>
      <c r="MAM26" s="662"/>
      <c r="MAN26" s="662"/>
      <c r="MAO26" s="662"/>
      <c r="MAP26" s="662"/>
      <c r="MAQ26" s="662"/>
      <c r="MAR26" s="662"/>
      <c r="MAS26" s="662"/>
      <c r="MAT26" s="662"/>
      <c r="MAU26" s="662"/>
      <c r="MAV26" s="662"/>
      <c r="MAW26" s="662"/>
      <c r="MAX26" s="662"/>
      <c r="MAY26" s="662"/>
      <c r="MAZ26" s="662"/>
      <c r="MBA26" s="662"/>
      <c r="MBB26" s="662"/>
      <c r="MBC26" s="662"/>
      <c r="MBD26" s="662"/>
      <c r="MBE26" s="662"/>
      <c r="MBF26" s="662"/>
      <c r="MBG26" s="662"/>
      <c r="MBH26" s="662"/>
      <c r="MBI26" s="662"/>
      <c r="MBJ26" s="662"/>
      <c r="MBK26" s="662"/>
      <c r="MBL26" s="662"/>
      <c r="MBM26" s="662"/>
      <c r="MBN26" s="662"/>
      <c r="MBO26" s="662"/>
      <c r="MBP26" s="662"/>
      <c r="MBQ26" s="662"/>
      <c r="MBR26" s="662"/>
      <c r="MBS26" s="662"/>
      <c r="MBT26" s="662"/>
      <c r="MBU26" s="662"/>
      <c r="MBV26" s="662"/>
      <c r="MBW26" s="662"/>
      <c r="MBX26" s="662"/>
      <c r="MBY26" s="662"/>
      <c r="MBZ26" s="662"/>
      <c r="MCA26" s="662"/>
      <c r="MCB26" s="662"/>
      <c r="MCC26" s="662"/>
      <c r="MCD26" s="662"/>
      <c r="MCE26" s="662"/>
      <c r="MCF26" s="662"/>
      <c r="MCG26" s="662"/>
      <c r="MCH26" s="662"/>
      <c r="MCI26" s="662"/>
      <c r="MCJ26" s="662"/>
      <c r="MCK26" s="662"/>
      <c r="MCL26" s="662"/>
      <c r="MCM26" s="662"/>
      <c r="MCN26" s="662"/>
      <c r="MCO26" s="662"/>
      <c r="MCP26" s="662"/>
      <c r="MCQ26" s="662"/>
      <c r="MCR26" s="662"/>
      <c r="MCS26" s="662"/>
      <c r="MCT26" s="662"/>
      <c r="MCU26" s="662"/>
      <c r="MCV26" s="662"/>
      <c r="MCW26" s="662"/>
      <c r="MCX26" s="662"/>
      <c r="MCY26" s="662"/>
      <c r="MCZ26" s="662"/>
      <c r="MDA26" s="662"/>
      <c r="MDB26" s="662"/>
      <c r="MDC26" s="662"/>
      <c r="MDD26" s="662"/>
      <c r="MDE26" s="662"/>
      <c r="MDF26" s="662"/>
      <c r="MDG26" s="662"/>
      <c r="MDH26" s="662"/>
      <c r="MDI26" s="662"/>
      <c r="MDJ26" s="662"/>
      <c r="MDK26" s="662"/>
      <c r="MDL26" s="662"/>
      <c r="MDM26" s="662"/>
      <c r="MDN26" s="662"/>
      <c r="MDO26" s="662"/>
      <c r="MDP26" s="662"/>
      <c r="MDQ26" s="662"/>
      <c r="MDR26" s="662"/>
      <c r="MDS26" s="662"/>
      <c r="MDT26" s="662"/>
      <c r="MDU26" s="662"/>
      <c r="MDV26" s="662"/>
      <c r="MDW26" s="662"/>
      <c r="MDX26" s="662"/>
      <c r="MDY26" s="662"/>
      <c r="MDZ26" s="662"/>
      <c r="MEA26" s="662"/>
      <c r="MEB26" s="662"/>
      <c r="MEC26" s="662"/>
      <c r="MED26" s="662"/>
      <c r="MEE26" s="662"/>
      <c r="MEF26" s="662"/>
      <c r="MEG26" s="662"/>
      <c r="MEH26" s="662"/>
      <c r="MEI26" s="662"/>
      <c r="MEJ26" s="662"/>
      <c r="MEK26" s="662"/>
      <c r="MEL26" s="662"/>
      <c r="MEM26" s="662"/>
      <c r="MEN26" s="662"/>
      <c r="MEO26" s="662"/>
      <c r="MEP26" s="662"/>
      <c r="MEQ26" s="662"/>
      <c r="MER26" s="662"/>
      <c r="MES26" s="662"/>
      <c r="MET26" s="662"/>
      <c r="MEU26" s="662"/>
      <c r="MEV26" s="662"/>
      <c r="MEW26" s="662"/>
      <c r="MEX26" s="662"/>
      <c r="MEY26" s="662"/>
      <c r="MEZ26" s="662"/>
      <c r="MFA26" s="662"/>
      <c r="MFB26" s="662"/>
      <c r="MFC26" s="662"/>
      <c r="MFD26" s="662"/>
      <c r="MFE26" s="662"/>
      <c r="MFF26" s="662"/>
      <c r="MFG26" s="662"/>
      <c r="MFH26" s="662"/>
      <c r="MFI26" s="662"/>
      <c r="MFJ26" s="662"/>
      <c r="MFK26" s="662"/>
      <c r="MFL26" s="662"/>
      <c r="MFM26" s="662"/>
      <c r="MFN26" s="662"/>
      <c r="MFO26" s="662"/>
      <c r="MFP26" s="662"/>
      <c r="MFQ26" s="662"/>
      <c r="MFR26" s="662"/>
      <c r="MFS26" s="662"/>
      <c r="MFT26" s="662"/>
      <c r="MFU26" s="662"/>
      <c r="MFV26" s="662"/>
      <c r="MFW26" s="662"/>
      <c r="MFX26" s="662"/>
      <c r="MFY26" s="662"/>
      <c r="MFZ26" s="662"/>
      <c r="MGA26" s="662"/>
      <c r="MGB26" s="662"/>
      <c r="MGC26" s="662"/>
      <c r="MGD26" s="662"/>
      <c r="MGE26" s="662"/>
      <c r="MGF26" s="662"/>
      <c r="MGG26" s="662"/>
      <c r="MGH26" s="662"/>
      <c r="MGI26" s="662"/>
      <c r="MGJ26" s="662"/>
      <c r="MGK26" s="662"/>
      <c r="MGL26" s="662"/>
      <c r="MGM26" s="662"/>
      <c r="MGN26" s="662"/>
      <c r="MGO26" s="662"/>
      <c r="MGP26" s="662"/>
      <c r="MGQ26" s="662"/>
      <c r="MGR26" s="662"/>
      <c r="MGS26" s="662"/>
      <c r="MGT26" s="662"/>
      <c r="MGU26" s="662"/>
      <c r="MGV26" s="662"/>
      <c r="MGW26" s="662"/>
      <c r="MGX26" s="662"/>
      <c r="MGY26" s="662"/>
      <c r="MGZ26" s="662"/>
      <c r="MHA26" s="662"/>
      <c r="MHB26" s="662"/>
      <c r="MHC26" s="662"/>
      <c r="MHD26" s="662"/>
      <c r="MHE26" s="662"/>
      <c r="MHF26" s="662"/>
      <c r="MHG26" s="662"/>
      <c r="MHH26" s="662"/>
      <c r="MHI26" s="662"/>
      <c r="MHJ26" s="662"/>
      <c r="MHK26" s="662"/>
      <c r="MHL26" s="662"/>
      <c r="MHM26" s="662"/>
      <c r="MHN26" s="662"/>
      <c r="MHO26" s="662"/>
      <c r="MHP26" s="662"/>
      <c r="MHQ26" s="662"/>
      <c r="MHR26" s="662"/>
      <c r="MHS26" s="662"/>
      <c r="MHT26" s="662"/>
      <c r="MHU26" s="662"/>
      <c r="MHV26" s="662"/>
      <c r="MHW26" s="662"/>
      <c r="MHX26" s="662"/>
      <c r="MHY26" s="662"/>
      <c r="MHZ26" s="662"/>
      <c r="MIA26" s="662"/>
      <c r="MIB26" s="662"/>
      <c r="MIC26" s="662"/>
      <c r="MID26" s="662"/>
      <c r="MIE26" s="662"/>
      <c r="MIF26" s="662"/>
      <c r="MIG26" s="662"/>
      <c r="MIH26" s="662"/>
      <c r="MII26" s="662"/>
      <c r="MIJ26" s="662"/>
      <c r="MIK26" s="662"/>
      <c r="MIL26" s="662"/>
      <c r="MIM26" s="662"/>
      <c r="MIN26" s="662"/>
      <c r="MIO26" s="662"/>
      <c r="MIP26" s="662"/>
      <c r="MIQ26" s="662"/>
      <c r="MIR26" s="662"/>
      <c r="MIS26" s="662"/>
      <c r="MIT26" s="662"/>
      <c r="MIU26" s="662"/>
      <c r="MIV26" s="662"/>
      <c r="MIW26" s="662"/>
      <c r="MIX26" s="662"/>
      <c r="MIY26" s="662"/>
      <c r="MIZ26" s="662"/>
      <c r="MJA26" s="662"/>
      <c r="MJB26" s="662"/>
      <c r="MJC26" s="662"/>
      <c r="MJD26" s="662"/>
      <c r="MJE26" s="662"/>
      <c r="MJF26" s="662"/>
      <c r="MJG26" s="662"/>
      <c r="MJH26" s="662"/>
      <c r="MJI26" s="662"/>
      <c r="MJJ26" s="662"/>
      <c r="MJK26" s="662"/>
      <c r="MJL26" s="662"/>
      <c r="MJM26" s="662"/>
      <c r="MJN26" s="662"/>
      <c r="MJO26" s="662"/>
      <c r="MJP26" s="662"/>
      <c r="MJQ26" s="662"/>
      <c r="MJR26" s="662"/>
      <c r="MJS26" s="662"/>
      <c r="MJT26" s="662"/>
      <c r="MJU26" s="662"/>
      <c r="MJV26" s="662"/>
      <c r="MJW26" s="662"/>
      <c r="MJX26" s="662"/>
      <c r="MJY26" s="662"/>
      <c r="MJZ26" s="662"/>
      <c r="MKA26" s="662"/>
      <c r="MKB26" s="662"/>
      <c r="MKC26" s="662"/>
      <c r="MKD26" s="662"/>
      <c r="MKE26" s="662"/>
      <c r="MKF26" s="662"/>
      <c r="MKG26" s="662"/>
      <c r="MKH26" s="662"/>
      <c r="MKI26" s="662"/>
      <c r="MKJ26" s="662"/>
      <c r="MKK26" s="662"/>
      <c r="MKL26" s="662"/>
      <c r="MKM26" s="662"/>
      <c r="MKN26" s="662"/>
      <c r="MKO26" s="662"/>
      <c r="MKP26" s="662"/>
      <c r="MKQ26" s="662"/>
      <c r="MKR26" s="662"/>
      <c r="MKS26" s="662"/>
      <c r="MKT26" s="662"/>
      <c r="MKU26" s="662"/>
      <c r="MKV26" s="662"/>
      <c r="MKW26" s="662"/>
      <c r="MKX26" s="662"/>
      <c r="MKY26" s="662"/>
      <c r="MKZ26" s="662"/>
      <c r="MLA26" s="662"/>
      <c r="MLB26" s="662"/>
      <c r="MLC26" s="662"/>
      <c r="MLD26" s="662"/>
      <c r="MLE26" s="662"/>
      <c r="MLF26" s="662"/>
      <c r="MLG26" s="662"/>
      <c r="MLH26" s="662"/>
      <c r="MLI26" s="662"/>
      <c r="MLJ26" s="662"/>
      <c r="MLK26" s="662"/>
      <c r="MLL26" s="662"/>
      <c r="MLM26" s="662"/>
      <c r="MLN26" s="662"/>
      <c r="MLO26" s="662"/>
      <c r="MLP26" s="662"/>
      <c r="MLQ26" s="662"/>
      <c r="MLR26" s="662"/>
      <c r="MLS26" s="662"/>
      <c r="MLT26" s="662"/>
      <c r="MLU26" s="662"/>
      <c r="MLV26" s="662"/>
      <c r="MLW26" s="662"/>
      <c r="MLX26" s="662"/>
      <c r="MLY26" s="662"/>
      <c r="MLZ26" s="662"/>
      <c r="MMA26" s="662"/>
      <c r="MMB26" s="662"/>
      <c r="MMC26" s="662"/>
      <c r="MMD26" s="662"/>
      <c r="MME26" s="662"/>
      <c r="MMF26" s="662"/>
      <c r="MMG26" s="662"/>
      <c r="MMH26" s="662"/>
      <c r="MMI26" s="662"/>
      <c r="MMJ26" s="662"/>
      <c r="MMK26" s="662"/>
      <c r="MML26" s="662"/>
      <c r="MMM26" s="662"/>
      <c r="MMN26" s="662"/>
      <c r="MMO26" s="662"/>
      <c r="MMP26" s="662"/>
      <c r="MMQ26" s="662"/>
      <c r="MMR26" s="662"/>
      <c r="MMS26" s="662"/>
      <c r="MMT26" s="662"/>
      <c r="MMU26" s="662"/>
      <c r="MMV26" s="662"/>
      <c r="MMW26" s="662"/>
      <c r="MMX26" s="662"/>
      <c r="MMY26" s="662"/>
      <c r="MMZ26" s="662"/>
      <c r="MNA26" s="662"/>
      <c r="MNB26" s="662"/>
      <c r="MNC26" s="662"/>
      <c r="MND26" s="662"/>
      <c r="MNE26" s="662"/>
      <c r="MNF26" s="662"/>
      <c r="MNG26" s="662"/>
      <c r="MNH26" s="662"/>
      <c r="MNI26" s="662"/>
      <c r="MNJ26" s="662"/>
      <c r="MNK26" s="662"/>
      <c r="MNL26" s="662"/>
      <c r="MNM26" s="662"/>
      <c r="MNN26" s="662"/>
      <c r="MNO26" s="662"/>
      <c r="MNP26" s="662"/>
      <c r="MNQ26" s="662"/>
      <c r="MNR26" s="662"/>
      <c r="MNS26" s="662"/>
      <c r="MNT26" s="662"/>
      <c r="MNU26" s="662"/>
      <c r="MNV26" s="662"/>
      <c r="MNW26" s="662"/>
      <c r="MNX26" s="662"/>
      <c r="MNY26" s="662"/>
      <c r="MNZ26" s="662"/>
      <c r="MOA26" s="662"/>
      <c r="MOB26" s="662"/>
      <c r="MOC26" s="662"/>
      <c r="MOD26" s="662"/>
      <c r="MOE26" s="662"/>
      <c r="MOF26" s="662"/>
      <c r="MOG26" s="662"/>
      <c r="MOH26" s="662"/>
      <c r="MOI26" s="662"/>
      <c r="MOJ26" s="662"/>
      <c r="MOK26" s="662"/>
      <c r="MOL26" s="662"/>
      <c r="MOM26" s="662"/>
      <c r="MON26" s="662"/>
      <c r="MOO26" s="662"/>
      <c r="MOP26" s="662"/>
      <c r="MOQ26" s="662"/>
      <c r="MOR26" s="662"/>
      <c r="MOS26" s="662"/>
      <c r="MOT26" s="662"/>
      <c r="MOU26" s="662"/>
      <c r="MOV26" s="662"/>
      <c r="MOW26" s="662"/>
      <c r="MOX26" s="662"/>
      <c r="MOY26" s="662"/>
      <c r="MOZ26" s="662"/>
      <c r="MPA26" s="662"/>
      <c r="MPB26" s="662"/>
      <c r="MPC26" s="662"/>
      <c r="MPD26" s="662"/>
      <c r="MPE26" s="662"/>
      <c r="MPF26" s="662"/>
      <c r="MPG26" s="662"/>
      <c r="MPH26" s="662"/>
      <c r="MPI26" s="662"/>
      <c r="MPJ26" s="662"/>
      <c r="MPK26" s="662"/>
      <c r="MPL26" s="662"/>
      <c r="MPM26" s="662"/>
      <c r="MPN26" s="662"/>
      <c r="MPO26" s="662"/>
      <c r="MPP26" s="662"/>
      <c r="MPQ26" s="662"/>
      <c r="MPR26" s="662"/>
      <c r="MPS26" s="662"/>
      <c r="MPT26" s="662"/>
      <c r="MPU26" s="662"/>
      <c r="MPV26" s="662"/>
      <c r="MPW26" s="662"/>
      <c r="MPX26" s="662"/>
      <c r="MPY26" s="662"/>
      <c r="MPZ26" s="662"/>
      <c r="MQA26" s="662"/>
      <c r="MQB26" s="662"/>
      <c r="MQC26" s="662"/>
      <c r="MQD26" s="662"/>
      <c r="MQE26" s="662"/>
      <c r="MQF26" s="662"/>
      <c r="MQG26" s="662"/>
      <c r="MQH26" s="662"/>
      <c r="MQI26" s="662"/>
      <c r="MQJ26" s="662"/>
      <c r="MQK26" s="662"/>
      <c r="MQL26" s="662"/>
      <c r="MQM26" s="662"/>
      <c r="MQN26" s="662"/>
      <c r="MQO26" s="662"/>
      <c r="MQP26" s="662"/>
      <c r="MQQ26" s="662"/>
      <c r="MQR26" s="662"/>
      <c r="MQS26" s="662"/>
      <c r="MQT26" s="662"/>
      <c r="MQU26" s="662"/>
      <c r="MQV26" s="662"/>
      <c r="MQW26" s="662"/>
      <c r="MQX26" s="662"/>
      <c r="MQY26" s="662"/>
      <c r="MQZ26" s="662"/>
      <c r="MRA26" s="662"/>
      <c r="MRB26" s="662"/>
      <c r="MRC26" s="662"/>
      <c r="MRD26" s="662"/>
      <c r="MRE26" s="662"/>
      <c r="MRF26" s="662"/>
      <c r="MRG26" s="662"/>
      <c r="MRH26" s="662"/>
      <c r="MRI26" s="662"/>
      <c r="MRJ26" s="662"/>
      <c r="MRK26" s="662"/>
      <c r="MRL26" s="662"/>
      <c r="MRM26" s="662"/>
      <c r="MRN26" s="662"/>
      <c r="MRO26" s="662"/>
      <c r="MRP26" s="662"/>
      <c r="MRQ26" s="662"/>
      <c r="MRR26" s="662"/>
      <c r="MRS26" s="662"/>
      <c r="MRT26" s="662"/>
      <c r="MRU26" s="662"/>
      <c r="MRV26" s="662"/>
      <c r="MRW26" s="662"/>
      <c r="MRX26" s="662"/>
      <c r="MRY26" s="662"/>
      <c r="MRZ26" s="662"/>
      <c r="MSA26" s="662"/>
      <c r="MSB26" s="662"/>
      <c r="MSC26" s="662"/>
      <c r="MSD26" s="662"/>
      <c r="MSE26" s="662"/>
      <c r="MSF26" s="662"/>
      <c r="MSG26" s="662"/>
      <c r="MSH26" s="662"/>
      <c r="MSI26" s="662"/>
      <c r="MSJ26" s="662"/>
      <c r="MSK26" s="662"/>
      <c r="MSL26" s="662"/>
      <c r="MSM26" s="662"/>
      <c r="MSN26" s="662"/>
      <c r="MSO26" s="662"/>
      <c r="MSP26" s="662"/>
      <c r="MSQ26" s="662"/>
      <c r="MSR26" s="662"/>
      <c r="MSS26" s="662"/>
      <c r="MST26" s="662"/>
      <c r="MSU26" s="662"/>
      <c r="MSV26" s="662"/>
      <c r="MSW26" s="662"/>
      <c r="MSX26" s="662"/>
      <c r="MSY26" s="662"/>
      <c r="MSZ26" s="662"/>
      <c r="MTA26" s="662"/>
      <c r="MTB26" s="662"/>
      <c r="MTC26" s="662"/>
      <c r="MTD26" s="662"/>
      <c r="MTE26" s="662"/>
      <c r="MTF26" s="662"/>
      <c r="MTG26" s="662"/>
      <c r="MTH26" s="662"/>
      <c r="MTI26" s="662"/>
      <c r="MTJ26" s="662"/>
      <c r="MTK26" s="662"/>
      <c r="MTL26" s="662"/>
      <c r="MTM26" s="662"/>
      <c r="MTN26" s="662"/>
      <c r="MTO26" s="662"/>
      <c r="MTP26" s="662"/>
      <c r="MTQ26" s="662"/>
      <c r="MTR26" s="662"/>
      <c r="MTS26" s="662"/>
      <c r="MTT26" s="662"/>
      <c r="MTU26" s="662"/>
      <c r="MTV26" s="662"/>
      <c r="MTW26" s="662"/>
      <c r="MTX26" s="662"/>
      <c r="MTY26" s="662"/>
      <c r="MTZ26" s="662"/>
      <c r="MUA26" s="662"/>
      <c r="MUB26" s="662"/>
      <c r="MUC26" s="662"/>
      <c r="MUD26" s="662"/>
      <c r="MUE26" s="662"/>
      <c r="MUF26" s="662"/>
      <c r="MUG26" s="662"/>
      <c r="MUH26" s="662"/>
      <c r="MUI26" s="662"/>
      <c r="MUJ26" s="662"/>
      <c r="MUK26" s="662"/>
      <c r="MUL26" s="662"/>
      <c r="MUM26" s="662"/>
      <c r="MUN26" s="662"/>
      <c r="MUO26" s="662"/>
      <c r="MUP26" s="662"/>
      <c r="MUQ26" s="662"/>
      <c r="MUR26" s="662"/>
      <c r="MUS26" s="662"/>
      <c r="MUT26" s="662"/>
      <c r="MUU26" s="662"/>
      <c r="MUV26" s="662"/>
      <c r="MUW26" s="662"/>
      <c r="MUX26" s="662"/>
      <c r="MUY26" s="662"/>
      <c r="MUZ26" s="662"/>
      <c r="MVA26" s="662"/>
      <c r="MVB26" s="662"/>
      <c r="MVC26" s="662"/>
      <c r="MVD26" s="662"/>
      <c r="MVE26" s="662"/>
      <c r="MVF26" s="662"/>
      <c r="MVG26" s="662"/>
      <c r="MVH26" s="662"/>
      <c r="MVI26" s="662"/>
      <c r="MVJ26" s="662"/>
      <c r="MVK26" s="662"/>
      <c r="MVL26" s="662"/>
      <c r="MVM26" s="662"/>
      <c r="MVN26" s="662"/>
      <c r="MVO26" s="662"/>
      <c r="MVP26" s="662"/>
      <c r="MVQ26" s="662"/>
      <c r="MVR26" s="662"/>
      <c r="MVS26" s="662"/>
      <c r="MVT26" s="662"/>
      <c r="MVU26" s="662"/>
      <c r="MVV26" s="662"/>
      <c r="MVW26" s="662"/>
      <c r="MVX26" s="662"/>
      <c r="MVY26" s="662"/>
      <c r="MVZ26" s="662"/>
      <c r="MWA26" s="662"/>
      <c r="MWB26" s="662"/>
      <c r="MWC26" s="662"/>
      <c r="MWD26" s="662"/>
      <c r="MWE26" s="662"/>
      <c r="MWF26" s="662"/>
      <c r="MWG26" s="662"/>
      <c r="MWH26" s="662"/>
      <c r="MWI26" s="662"/>
      <c r="MWJ26" s="662"/>
      <c r="MWK26" s="662"/>
      <c r="MWL26" s="662"/>
      <c r="MWM26" s="662"/>
      <c r="MWN26" s="662"/>
      <c r="MWO26" s="662"/>
      <c r="MWP26" s="662"/>
      <c r="MWQ26" s="662"/>
      <c r="MWR26" s="662"/>
      <c r="MWS26" s="662"/>
      <c r="MWT26" s="662"/>
      <c r="MWU26" s="662"/>
      <c r="MWV26" s="662"/>
      <c r="MWW26" s="662"/>
      <c r="MWX26" s="662"/>
      <c r="MWY26" s="662"/>
      <c r="MWZ26" s="662"/>
      <c r="MXA26" s="662"/>
      <c r="MXB26" s="662"/>
      <c r="MXC26" s="662"/>
      <c r="MXD26" s="662"/>
      <c r="MXE26" s="662"/>
      <c r="MXF26" s="662"/>
      <c r="MXG26" s="662"/>
      <c r="MXH26" s="662"/>
      <c r="MXI26" s="662"/>
      <c r="MXJ26" s="662"/>
      <c r="MXK26" s="662"/>
      <c r="MXL26" s="662"/>
      <c r="MXM26" s="662"/>
      <c r="MXN26" s="662"/>
      <c r="MXO26" s="662"/>
      <c r="MXP26" s="662"/>
      <c r="MXQ26" s="662"/>
      <c r="MXR26" s="662"/>
      <c r="MXS26" s="662"/>
      <c r="MXT26" s="662"/>
      <c r="MXU26" s="662"/>
      <c r="MXV26" s="662"/>
      <c r="MXW26" s="662"/>
      <c r="MXX26" s="662"/>
      <c r="MXY26" s="662"/>
      <c r="MXZ26" s="662"/>
      <c r="MYA26" s="662"/>
      <c r="MYB26" s="662"/>
      <c r="MYC26" s="662"/>
      <c r="MYD26" s="662"/>
      <c r="MYE26" s="662"/>
      <c r="MYF26" s="662"/>
      <c r="MYG26" s="662"/>
      <c r="MYH26" s="662"/>
      <c r="MYI26" s="662"/>
      <c r="MYJ26" s="662"/>
      <c r="MYK26" s="662"/>
      <c r="MYL26" s="662"/>
      <c r="MYM26" s="662"/>
      <c r="MYN26" s="662"/>
      <c r="MYO26" s="662"/>
      <c r="MYP26" s="662"/>
      <c r="MYQ26" s="662"/>
      <c r="MYR26" s="662"/>
      <c r="MYS26" s="662"/>
      <c r="MYT26" s="662"/>
      <c r="MYU26" s="662"/>
      <c r="MYV26" s="662"/>
      <c r="MYW26" s="662"/>
      <c r="MYX26" s="662"/>
      <c r="MYY26" s="662"/>
      <c r="MYZ26" s="662"/>
      <c r="MZA26" s="662"/>
      <c r="MZB26" s="662"/>
      <c r="MZC26" s="662"/>
      <c r="MZD26" s="662"/>
      <c r="MZE26" s="662"/>
      <c r="MZF26" s="662"/>
      <c r="MZG26" s="662"/>
      <c r="MZH26" s="662"/>
      <c r="MZI26" s="662"/>
      <c r="MZJ26" s="662"/>
      <c r="MZK26" s="662"/>
      <c r="MZL26" s="662"/>
      <c r="MZM26" s="662"/>
      <c r="MZN26" s="662"/>
      <c r="MZO26" s="662"/>
      <c r="MZP26" s="662"/>
      <c r="MZQ26" s="662"/>
      <c r="MZR26" s="662"/>
      <c r="MZS26" s="662"/>
      <c r="MZT26" s="662"/>
      <c r="MZU26" s="662"/>
      <c r="MZV26" s="662"/>
      <c r="MZW26" s="662"/>
      <c r="MZX26" s="662"/>
      <c r="MZY26" s="662"/>
      <c r="MZZ26" s="662"/>
      <c r="NAA26" s="662"/>
      <c r="NAB26" s="662"/>
      <c r="NAC26" s="662"/>
      <c r="NAD26" s="662"/>
      <c r="NAE26" s="662"/>
      <c r="NAF26" s="662"/>
      <c r="NAG26" s="662"/>
      <c r="NAH26" s="662"/>
      <c r="NAI26" s="662"/>
      <c r="NAJ26" s="662"/>
      <c r="NAK26" s="662"/>
      <c r="NAL26" s="662"/>
      <c r="NAM26" s="662"/>
      <c r="NAN26" s="662"/>
      <c r="NAO26" s="662"/>
      <c r="NAP26" s="662"/>
      <c r="NAQ26" s="662"/>
      <c r="NAR26" s="662"/>
      <c r="NAS26" s="662"/>
      <c r="NAT26" s="662"/>
      <c r="NAU26" s="662"/>
      <c r="NAV26" s="662"/>
      <c r="NAW26" s="662"/>
      <c r="NAX26" s="662"/>
      <c r="NAY26" s="662"/>
      <c r="NAZ26" s="662"/>
      <c r="NBA26" s="662"/>
      <c r="NBB26" s="662"/>
      <c r="NBC26" s="662"/>
      <c r="NBD26" s="662"/>
      <c r="NBE26" s="662"/>
      <c r="NBF26" s="662"/>
      <c r="NBG26" s="662"/>
      <c r="NBH26" s="662"/>
      <c r="NBI26" s="662"/>
      <c r="NBJ26" s="662"/>
      <c r="NBK26" s="662"/>
      <c r="NBL26" s="662"/>
      <c r="NBM26" s="662"/>
      <c r="NBN26" s="662"/>
      <c r="NBO26" s="662"/>
      <c r="NBP26" s="662"/>
      <c r="NBQ26" s="662"/>
      <c r="NBR26" s="662"/>
      <c r="NBS26" s="662"/>
      <c r="NBT26" s="662"/>
      <c r="NBU26" s="662"/>
      <c r="NBV26" s="662"/>
      <c r="NBW26" s="662"/>
      <c r="NBX26" s="662"/>
      <c r="NBY26" s="662"/>
      <c r="NBZ26" s="662"/>
      <c r="NCA26" s="662"/>
      <c r="NCB26" s="662"/>
      <c r="NCC26" s="662"/>
      <c r="NCD26" s="662"/>
      <c r="NCE26" s="662"/>
      <c r="NCF26" s="662"/>
      <c r="NCG26" s="662"/>
      <c r="NCH26" s="662"/>
      <c r="NCI26" s="662"/>
      <c r="NCJ26" s="662"/>
      <c r="NCK26" s="662"/>
      <c r="NCL26" s="662"/>
      <c r="NCM26" s="662"/>
      <c r="NCN26" s="662"/>
      <c r="NCO26" s="662"/>
      <c r="NCP26" s="662"/>
      <c r="NCQ26" s="662"/>
      <c r="NCR26" s="662"/>
      <c r="NCS26" s="662"/>
      <c r="NCT26" s="662"/>
      <c r="NCU26" s="662"/>
      <c r="NCV26" s="662"/>
      <c r="NCW26" s="662"/>
      <c r="NCX26" s="662"/>
      <c r="NCY26" s="662"/>
      <c r="NCZ26" s="662"/>
      <c r="NDA26" s="662"/>
      <c r="NDB26" s="662"/>
      <c r="NDC26" s="662"/>
      <c r="NDD26" s="662"/>
      <c r="NDE26" s="662"/>
      <c r="NDF26" s="662"/>
      <c r="NDG26" s="662"/>
      <c r="NDH26" s="662"/>
      <c r="NDI26" s="662"/>
      <c r="NDJ26" s="662"/>
      <c r="NDK26" s="662"/>
      <c r="NDL26" s="662"/>
      <c r="NDM26" s="662"/>
      <c r="NDN26" s="662"/>
      <c r="NDO26" s="662"/>
      <c r="NDP26" s="662"/>
      <c r="NDQ26" s="662"/>
      <c r="NDR26" s="662"/>
      <c r="NDS26" s="662"/>
      <c r="NDT26" s="662"/>
      <c r="NDU26" s="662"/>
      <c r="NDV26" s="662"/>
      <c r="NDW26" s="662"/>
      <c r="NDX26" s="662"/>
      <c r="NDY26" s="662"/>
      <c r="NDZ26" s="662"/>
      <c r="NEA26" s="662"/>
      <c r="NEB26" s="662"/>
      <c r="NEC26" s="662"/>
      <c r="NED26" s="662"/>
      <c r="NEE26" s="662"/>
      <c r="NEF26" s="662"/>
      <c r="NEG26" s="662"/>
      <c r="NEH26" s="662"/>
      <c r="NEI26" s="662"/>
      <c r="NEJ26" s="662"/>
      <c r="NEK26" s="662"/>
      <c r="NEL26" s="662"/>
      <c r="NEM26" s="662"/>
      <c r="NEN26" s="662"/>
      <c r="NEO26" s="662"/>
      <c r="NEP26" s="662"/>
      <c r="NEQ26" s="662"/>
      <c r="NER26" s="662"/>
      <c r="NES26" s="662"/>
      <c r="NET26" s="662"/>
      <c r="NEU26" s="662"/>
      <c r="NEV26" s="662"/>
      <c r="NEW26" s="662"/>
      <c r="NEX26" s="662"/>
      <c r="NEY26" s="662"/>
      <c r="NEZ26" s="662"/>
      <c r="NFA26" s="662"/>
      <c r="NFB26" s="662"/>
      <c r="NFC26" s="662"/>
      <c r="NFD26" s="662"/>
      <c r="NFE26" s="662"/>
      <c r="NFF26" s="662"/>
      <c r="NFG26" s="662"/>
      <c r="NFH26" s="662"/>
      <c r="NFI26" s="662"/>
      <c r="NFJ26" s="662"/>
      <c r="NFK26" s="662"/>
      <c r="NFL26" s="662"/>
      <c r="NFM26" s="662"/>
      <c r="NFN26" s="662"/>
      <c r="NFO26" s="662"/>
      <c r="NFP26" s="662"/>
      <c r="NFQ26" s="662"/>
      <c r="NFR26" s="662"/>
      <c r="NFS26" s="662"/>
      <c r="NFT26" s="662"/>
      <c r="NFU26" s="662"/>
      <c r="NFV26" s="662"/>
      <c r="NFW26" s="662"/>
      <c r="NFX26" s="662"/>
      <c r="NFY26" s="662"/>
      <c r="NFZ26" s="662"/>
      <c r="NGA26" s="662"/>
      <c r="NGB26" s="662"/>
      <c r="NGC26" s="662"/>
      <c r="NGD26" s="662"/>
      <c r="NGE26" s="662"/>
      <c r="NGF26" s="662"/>
      <c r="NGG26" s="662"/>
      <c r="NGH26" s="662"/>
      <c r="NGI26" s="662"/>
      <c r="NGJ26" s="662"/>
      <c r="NGK26" s="662"/>
      <c r="NGL26" s="662"/>
      <c r="NGM26" s="662"/>
      <c r="NGN26" s="662"/>
      <c r="NGO26" s="662"/>
      <c r="NGP26" s="662"/>
      <c r="NGQ26" s="662"/>
      <c r="NGR26" s="662"/>
      <c r="NGS26" s="662"/>
      <c r="NGT26" s="662"/>
      <c r="NGU26" s="662"/>
      <c r="NGV26" s="662"/>
      <c r="NGW26" s="662"/>
      <c r="NGX26" s="662"/>
      <c r="NGY26" s="662"/>
      <c r="NGZ26" s="662"/>
      <c r="NHA26" s="662"/>
      <c r="NHB26" s="662"/>
      <c r="NHC26" s="662"/>
      <c r="NHD26" s="662"/>
      <c r="NHE26" s="662"/>
      <c r="NHF26" s="662"/>
      <c r="NHG26" s="662"/>
      <c r="NHH26" s="662"/>
      <c r="NHI26" s="662"/>
      <c r="NHJ26" s="662"/>
      <c r="NHK26" s="662"/>
      <c r="NHL26" s="662"/>
      <c r="NHM26" s="662"/>
      <c r="NHN26" s="662"/>
      <c r="NHO26" s="662"/>
      <c r="NHP26" s="662"/>
      <c r="NHQ26" s="662"/>
      <c r="NHR26" s="662"/>
      <c r="NHS26" s="662"/>
      <c r="NHT26" s="662"/>
      <c r="NHU26" s="662"/>
      <c r="NHV26" s="662"/>
      <c r="NHW26" s="662"/>
      <c r="NHX26" s="662"/>
      <c r="NHY26" s="662"/>
      <c r="NHZ26" s="662"/>
      <c r="NIA26" s="662"/>
      <c r="NIB26" s="662"/>
      <c r="NIC26" s="662"/>
      <c r="NID26" s="662"/>
      <c r="NIE26" s="662"/>
      <c r="NIF26" s="662"/>
      <c r="NIG26" s="662"/>
      <c r="NIH26" s="662"/>
      <c r="NII26" s="662"/>
      <c r="NIJ26" s="662"/>
      <c r="NIK26" s="662"/>
      <c r="NIL26" s="662"/>
      <c r="NIM26" s="662"/>
      <c r="NIN26" s="662"/>
      <c r="NIO26" s="662"/>
      <c r="NIP26" s="662"/>
      <c r="NIQ26" s="662"/>
      <c r="NIR26" s="662"/>
      <c r="NIS26" s="662"/>
      <c r="NIT26" s="662"/>
      <c r="NIU26" s="662"/>
      <c r="NIV26" s="662"/>
      <c r="NIW26" s="662"/>
      <c r="NIX26" s="662"/>
      <c r="NIY26" s="662"/>
      <c r="NIZ26" s="662"/>
      <c r="NJA26" s="662"/>
      <c r="NJB26" s="662"/>
      <c r="NJC26" s="662"/>
      <c r="NJD26" s="662"/>
      <c r="NJE26" s="662"/>
      <c r="NJF26" s="662"/>
      <c r="NJG26" s="662"/>
      <c r="NJH26" s="662"/>
      <c r="NJI26" s="662"/>
      <c r="NJJ26" s="662"/>
      <c r="NJK26" s="662"/>
      <c r="NJL26" s="662"/>
      <c r="NJM26" s="662"/>
      <c r="NJN26" s="662"/>
      <c r="NJO26" s="662"/>
      <c r="NJP26" s="662"/>
      <c r="NJQ26" s="662"/>
      <c r="NJR26" s="662"/>
      <c r="NJS26" s="662"/>
      <c r="NJT26" s="662"/>
      <c r="NJU26" s="662"/>
      <c r="NJV26" s="662"/>
      <c r="NJW26" s="662"/>
      <c r="NJX26" s="662"/>
      <c r="NJY26" s="662"/>
      <c r="NJZ26" s="662"/>
      <c r="NKA26" s="662"/>
      <c r="NKB26" s="662"/>
      <c r="NKC26" s="662"/>
      <c r="NKD26" s="662"/>
      <c r="NKE26" s="662"/>
      <c r="NKF26" s="662"/>
      <c r="NKG26" s="662"/>
      <c r="NKH26" s="662"/>
      <c r="NKI26" s="662"/>
      <c r="NKJ26" s="662"/>
      <c r="NKK26" s="662"/>
      <c r="NKL26" s="662"/>
      <c r="NKM26" s="662"/>
      <c r="NKN26" s="662"/>
      <c r="NKO26" s="662"/>
      <c r="NKP26" s="662"/>
      <c r="NKQ26" s="662"/>
      <c r="NKR26" s="662"/>
      <c r="NKS26" s="662"/>
      <c r="NKT26" s="662"/>
      <c r="NKU26" s="662"/>
      <c r="NKV26" s="662"/>
      <c r="NKW26" s="662"/>
      <c r="NKX26" s="662"/>
      <c r="NKY26" s="662"/>
      <c r="NKZ26" s="662"/>
      <c r="NLA26" s="662"/>
      <c r="NLB26" s="662"/>
      <c r="NLC26" s="662"/>
      <c r="NLD26" s="662"/>
      <c r="NLE26" s="662"/>
      <c r="NLF26" s="662"/>
      <c r="NLG26" s="662"/>
      <c r="NLH26" s="662"/>
      <c r="NLI26" s="662"/>
      <c r="NLJ26" s="662"/>
      <c r="NLK26" s="662"/>
      <c r="NLL26" s="662"/>
      <c r="NLM26" s="662"/>
      <c r="NLN26" s="662"/>
      <c r="NLO26" s="662"/>
      <c r="NLP26" s="662"/>
      <c r="NLQ26" s="662"/>
      <c r="NLR26" s="662"/>
      <c r="NLS26" s="662"/>
      <c r="NLT26" s="662"/>
      <c r="NLU26" s="662"/>
      <c r="NLV26" s="662"/>
      <c r="NLW26" s="662"/>
      <c r="NLX26" s="662"/>
      <c r="NLY26" s="662"/>
      <c r="NLZ26" s="662"/>
      <c r="NMA26" s="662"/>
      <c r="NMB26" s="662"/>
      <c r="NMC26" s="662"/>
      <c r="NMD26" s="662"/>
      <c r="NME26" s="662"/>
      <c r="NMF26" s="662"/>
      <c r="NMG26" s="662"/>
      <c r="NMH26" s="662"/>
      <c r="NMI26" s="662"/>
      <c r="NMJ26" s="662"/>
      <c r="NMK26" s="662"/>
      <c r="NML26" s="662"/>
      <c r="NMM26" s="662"/>
      <c r="NMN26" s="662"/>
      <c r="NMO26" s="662"/>
      <c r="NMP26" s="662"/>
      <c r="NMQ26" s="662"/>
      <c r="NMR26" s="662"/>
      <c r="NMS26" s="662"/>
      <c r="NMT26" s="662"/>
      <c r="NMU26" s="662"/>
      <c r="NMV26" s="662"/>
      <c r="NMW26" s="662"/>
      <c r="NMX26" s="662"/>
      <c r="NMY26" s="662"/>
      <c r="NMZ26" s="662"/>
      <c r="NNA26" s="662"/>
      <c r="NNB26" s="662"/>
      <c r="NNC26" s="662"/>
      <c r="NND26" s="662"/>
      <c r="NNE26" s="662"/>
      <c r="NNF26" s="662"/>
      <c r="NNG26" s="662"/>
      <c r="NNH26" s="662"/>
      <c r="NNI26" s="662"/>
      <c r="NNJ26" s="662"/>
      <c r="NNK26" s="662"/>
      <c r="NNL26" s="662"/>
      <c r="NNM26" s="662"/>
      <c r="NNN26" s="662"/>
      <c r="NNO26" s="662"/>
      <c r="NNP26" s="662"/>
      <c r="NNQ26" s="662"/>
      <c r="NNR26" s="662"/>
      <c r="NNS26" s="662"/>
      <c r="NNT26" s="662"/>
      <c r="NNU26" s="662"/>
      <c r="NNV26" s="662"/>
      <c r="NNW26" s="662"/>
      <c r="NNX26" s="662"/>
      <c r="NNY26" s="662"/>
      <c r="NNZ26" s="662"/>
      <c r="NOA26" s="662"/>
      <c r="NOB26" s="662"/>
      <c r="NOC26" s="662"/>
      <c r="NOD26" s="662"/>
      <c r="NOE26" s="662"/>
      <c r="NOF26" s="662"/>
      <c r="NOG26" s="662"/>
      <c r="NOH26" s="662"/>
      <c r="NOI26" s="662"/>
      <c r="NOJ26" s="662"/>
      <c r="NOK26" s="662"/>
      <c r="NOL26" s="662"/>
      <c r="NOM26" s="662"/>
      <c r="NON26" s="662"/>
      <c r="NOO26" s="662"/>
      <c r="NOP26" s="662"/>
      <c r="NOQ26" s="662"/>
      <c r="NOR26" s="662"/>
      <c r="NOS26" s="662"/>
      <c r="NOT26" s="662"/>
      <c r="NOU26" s="662"/>
      <c r="NOV26" s="662"/>
      <c r="NOW26" s="662"/>
      <c r="NOX26" s="662"/>
      <c r="NOY26" s="662"/>
      <c r="NOZ26" s="662"/>
      <c r="NPA26" s="662"/>
      <c r="NPB26" s="662"/>
      <c r="NPC26" s="662"/>
      <c r="NPD26" s="662"/>
      <c r="NPE26" s="662"/>
      <c r="NPF26" s="662"/>
      <c r="NPG26" s="662"/>
      <c r="NPH26" s="662"/>
      <c r="NPI26" s="662"/>
      <c r="NPJ26" s="662"/>
      <c r="NPK26" s="662"/>
      <c r="NPL26" s="662"/>
      <c r="NPM26" s="662"/>
      <c r="NPN26" s="662"/>
      <c r="NPO26" s="662"/>
      <c r="NPP26" s="662"/>
      <c r="NPQ26" s="662"/>
      <c r="NPR26" s="662"/>
      <c r="NPS26" s="662"/>
      <c r="NPT26" s="662"/>
      <c r="NPU26" s="662"/>
      <c r="NPV26" s="662"/>
      <c r="NPW26" s="662"/>
      <c r="NPX26" s="662"/>
      <c r="NPY26" s="662"/>
      <c r="NPZ26" s="662"/>
      <c r="NQA26" s="662"/>
      <c r="NQB26" s="662"/>
      <c r="NQC26" s="662"/>
      <c r="NQD26" s="662"/>
      <c r="NQE26" s="662"/>
      <c r="NQF26" s="662"/>
      <c r="NQG26" s="662"/>
      <c r="NQH26" s="662"/>
      <c r="NQI26" s="662"/>
      <c r="NQJ26" s="662"/>
      <c r="NQK26" s="662"/>
      <c r="NQL26" s="662"/>
      <c r="NQM26" s="662"/>
      <c r="NQN26" s="662"/>
      <c r="NQO26" s="662"/>
      <c r="NQP26" s="662"/>
      <c r="NQQ26" s="662"/>
      <c r="NQR26" s="662"/>
      <c r="NQS26" s="662"/>
      <c r="NQT26" s="662"/>
      <c r="NQU26" s="662"/>
      <c r="NQV26" s="662"/>
      <c r="NQW26" s="662"/>
      <c r="NQX26" s="662"/>
      <c r="NQY26" s="662"/>
      <c r="NQZ26" s="662"/>
      <c r="NRA26" s="662"/>
      <c r="NRB26" s="662"/>
      <c r="NRC26" s="662"/>
      <c r="NRD26" s="662"/>
      <c r="NRE26" s="662"/>
      <c r="NRF26" s="662"/>
      <c r="NRG26" s="662"/>
      <c r="NRH26" s="662"/>
      <c r="NRI26" s="662"/>
      <c r="NRJ26" s="662"/>
      <c r="NRK26" s="662"/>
      <c r="NRL26" s="662"/>
      <c r="NRM26" s="662"/>
      <c r="NRN26" s="662"/>
      <c r="NRO26" s="662"/>
      <c r="NRP26" s="662"/>
      <c r="NRQ26" s="662"/>
      <c r="NRR26" s="662"/>
      <c r="NRS26" s="662"/>
      <c r="NRT26" s="662"/>
      <c r="NRU26" s="662"/>
      <c r="NRV26" s="662"/>
      <c r="NRW26" s="662"/>
      <c r="NRX26" s="662"/>
      <c r="NRY26" s="662"/>
      <c r="NRZ26" s="662"/>
      <c r="NSA26" s="662"/>
      <c r="NSB26" s="662"/>
      <c r="NSC26" s="662"/>
      <c r="NSD26" s="662"/>
      <c r="NSE26" s="662"/>
      <c r="NSF26" s="662"/>
      <c r="NSG26" s="662"/>
      <c r="NSH26" s="662"/>
      <c r="NSI26" s="662"/>
      <c r="NSJ26" s="662"/>
      <c r="NSK26" s="662"/>
      <c r="NSL26" s="662"/>
      <c r="NSM26" s="662"/>
      <c r="NSN26" s="662"/>
      <c r="NSO26" s="662"/>
      <c r="NSP26" s="662"/>
      <c r="NSQ26" s="662"/>
      <c r="NSR26" s="662"/>
      <c r="NSS26" s="662"/>
      <c r="NST26" s="662"/>
      <c r="NSU26" s="662"/>
      <c r="NSV26" s="662"/>
      <c r="NSW26" s="662"/>
      <c r="NSX26" s="662"/>
      <c r="NSY26" s="662"/>
      <c r="NSZ26" s="662"/>
      <c r="NTA26" s="662"/>
      <c r="NTB26" s="662"/>
      <c r="NTC26" s="662"/>
      <c r="NTD26" s="662"/>
      <c r="NTE26" s="662"/>
      <c r="NTF26" s="662"/>
      <c r="NTG26" s="662"/>
      <c r="NTH26" s="662"/>
      <c r="NTI26" s="662"/>
      <c r="NTJ26" s="662"/>
      <c r="NTK26" s="662"/>
      <c r="NTL26" s="662"/>
      <c r="NTM26" s="662"/>
      <c r="NTN26" s="662"/>
      <c r="NTO26" s="662"/>
      <c r="NTP26" s="662"/>
      <c r="NTQ26" s="662"/>
      <c r="NTR26" s="662"/>
      <c r="NTS26" s="662"/>
      <c r="NTT26" s="662"/>
      <c r="NTU26" s="662"/>
      <c r="NTV26" s="662"/>
      <c r="NTW26" s="662"/>
      <c r="NTX26" s="662"/>
      <c r="NTY26" s="662"/>
      <c r="NTZ26" s="662"/>
      <c r="NUA26" s="662"/>
      <c r="NUB26" s="662"/>
      <c r="NUC26" s="662"/>
      <c r="NUD26" s="662"/>
      <c r="NUE26" s="662"/>
      <c r="NUF26" s="662"/>
      <c r="NUG26" s="662"/>
      <c r="NUH26" s="662"/>
      <c r="NUI26" s="662"/>
      <c r="NUJ26" s="662"/>
      <c r="NUK26" s="662"/>
      <c r="NUL26" s="662"/>
      <c r="NUM26" s="662"/>
      <c r="NUN26" s="662"/>
      <c r="NUO26" s="662"/>
      <c r="NUP26" s="662"/>
      <c r="NUQ26" s="662"/>
      <c r="NUR26" s="662"/>
      <c r="NUS26" s="662"/>
      <c r="NUT26" s="662"/>
      <c r="NUU26" s="662"/>
      <c r="NUV26" s="662"/>
      <c r="NUW26" s="662"/>
      <c r="NUX26" s="662"/>
      <c r="NUY26" s="662"/>
      <c r="NUZ26" s="662"/>
      <c r="NVA26" s="662"/>
      <c r="NVB26" s="662"/>
      <c r="NVC26" s="662"/>
      <c r="NVD26" s="662"/>
      <c r="NVE26" s="662"/>
      <c r="NVF26" s="662"/>
      <c r="NVG26" s="662"/>
      <c r="NVH26" s="662"/>
      <c r="NVI26" s="662"/>
      <c r="NVJ26" s="662"/>
      <c r="NVK26" s="662"/>
      <c r="NVL26" s="662"/>
      <c r="NVM26" s="662"/>
      <c r="NVN26" s="662"/>
      <c r="NVO26" s="662"/>
      <c r="NVP26" s="662"/>
      <c r="NVQ26" s="662"/>
      <c r="NVR26" s="662"/>
      <c r="NVS26" s="662"/>
      <c r="NVT26" s="662"/>
      <c r="NVU26" s="662"/>
      <c r="NVV26" s="662"/>
      <c r="NVW26" s="662"/>
      <c r="NVX26" s="662"/>
      <c r="NVY26" s="662"/>
      <c r="NVZ26" s="662"/>
      <c r="NWA26" s="662"/>
      <c r="NWB26" s="662"/>
      <c r="NWC26" s="662"/>
      <c r="NWD26" s="662"/>
      <c r="NWE26" s="662"/>
      <c r="NWF26" s="662"/>
      <c r="NWG26" s="662"/>
      <c r="NWH26" s="662"/>
      <c r="NWI26" s="662"/>
      <c r="NWJ26" s="662"/>
      <c r="NWK26" s="662"/>
      <c r="NWL26" s="662"/>
      <c r="NWM26" s="662"/>
      <c r="NWN26" s="662"/>
      <c r="NWO26" s="662"/>
      <c r="NWP26" s="662"/>
      <c r="NWQ26" s="662"/>
      <c r="NWR26" s="662"/>
      <c r="NWS26" s="662"/>
      <c r="NWT26" s="662"/>
      <c r="NWU26" s="662"/>
      <c r="NWV26" s="662"/>
      <c r="NWW26" s="662"/>
      <c r="NWX26" s="662"/>
      <c r="NWY26" s="662"/>
      <c r="NWZ26" s="662"/>
      <c r="NXA26" s="662"/>
      <c r="NXB26" s="662"/>
      <c r="NXC26" s="662"/>
      <c r="NXD26" s="662"/>
      <c r="NXE26" s="662"/>
      <c r="NXF26" s="662"/>
      <c r="NXG26" s="662"/>
      <c r="NXH26" s="662"/>
      <c r="NXI26" s="662"/>
      <c r="NXJ26" s="662"/>
      <c r="NXK26" s="662"/>
      <c r="NXL26" s="662"/>
      <c r="NXM26" s="662"/>
      <c r="NXN26" s="662"/>
      <c r="NXO26" s="662"/>
      <c r="NXP26" s="662"/>
      <c r="NXQ26" s="662"/>
      <c r="NXR26" s="662"/>
      <c r="NXS26" s="662"/>
      <c r="NXT26" s="662"/>
      <c r="NXU26" s="662"/>
      <c r="NXV26" s="662"/>
      <c r="NXW26" s="662"/>
      <c r="NXX26" s="662"/>
      <c r="NXY26" s="662"/>
      <c r="NXZ26" s="662"/>
      <c r="NYA26" s="662"/>
      <c r="NYB26" s="662"/>
      <c r="NYC26" s="662"/>
      <c r="NYD26" s="662"/>
      <c r="NYE26" s="662"/>
      <c r="NYF26" s="662"/>
      <c r="NYG26" s="662"/>
      <c r="NYH26" s="662"/>
      <c r="NYI26" s="662"/>
      <c r="NYJ26" s="662"/>
      <c r="NYK26" s="662"/>
      <c r="NYL26" s="662"/>
      <c r="NYM26" s="662"/>
      <c r="NYN26" s="662"/>
      <c r="NYO26" s="662"/>
      <c r="NYP26" s="662"/>
      <c r="NYQ26" s="662"/>
      <c r="NYR26" s="662"/>
      <c r="NYS26" s="662"/>
      <c r="NYT26" s="662"/>
      <c r="NYU26" s="662"/>
      <c r="NYV26" s="662"/>
      <c r="NYW26" s="662"/>
      <c r="NYX26" s="662"/>
      <c r="NYY26" s="662"/>
      <c r="NYZ26" s="662"/>
      <c r="NZA26" s="662"/>
      <c r="NZB26" s="662"/>
      <c r="NZC26" s="662"/>
      <c r="NZD26" s="662"/>
      <c r="NZE26" s="662"/>
      <c r="NZF26" s="662"/>
      <c r="NZG26" s="662"/>
      <c r="NZH26" s="662"/>
      <c r="NZI26" s="662"/>
      <c r="NZJ26" s="662"/>
      <c r="NZK26" s="662"/>
      <c r="NZL26" s="662"/>
      <c r="NZM26" s="662"/>
      <c r="NZN26" s="662"/>
      <c r="NZO26" s="662"/>
      <c r="NZP26" s="662"/>
      <c r="NZQ26" s="662"/>
      <c r="NZR26" s="662"/>
      <c r="NZS26" s="662"/>
      <c r="NZT26" s="662"/>
      <c r="NZU26" s="662"/>
      <c r="NZV26" s="662"/>
      <c r="NZW26" s="662"/>
      <c r="NZX26" s="662"/>
      <c r="NZY26" s="662"/>
      <c r="NZZ26" s="662"/>
      <c r="OAA26" s="662"/>
      <c r="OAB26" s="662"/>
      <c r="OAC26" s="662"/>
      <c r="OAD26" s="662"/>
      <c r="OAE26" s="662"/>
      <c r="OAF26" s="662"/>
      <c r="OAG26" s="662"/>
      <c r="OAH26" s="662"/>
      <c r="OAI26" s="662"/>
      <c r="OAJ26" s="662"/>
      <c r="OAK26" s="662"/>
      <c r="OAL26" s="662"/>
      <c r="OAM26" s="662"/>
      <c r="OAN26" s="662"/>
      <c r="OAO26" s="662"/>
      <c r="OAP26" s="662"/>
      <c r="OAQ26" s="662"/>
      <c r="OAR26" s="662"/>
      <c r="OAS26" s="662"/>
      <c r="OAT26" s="662"/>
      <c r="OAU26" s="662"/>
      <c r="OAV26" s="662"/>
      <c r="OAW26" s="662"/>
      <c r="OAX26" s="662"/>
      <c r="OAY26" s="662"/>
      <c r="OAZ26" s="662"/>
      <c r="OBA26" s="662"/>
      <c r="OBB26" s="662"/>
      <c r="OBC26" s="662"/>
      <c r="OBD26" s="662"/>
      <c r="OBE26" s="662"/>
      <c r="OBF26" s="662"/>
      <c r="OBG26" s="662"/>
      <c r="OBH26" s="662"/>
      <c r="OBI26" s="662"/>
      <c r="OBJ26" s="662"/>
      <c r="OBK26" s="662"/>
      <c r="OBL26" s="662"/>
      <c r="OBM26" s="662"/>
      <c r="OBN26" s="662"/>
      <c r="OBO26" s="662"/>
      <c r="OBP26" s="662"/>
      <c r="OBQ26" s="662"/>
      <c r="OBR26" s="662"/>
      <c r="OBS26" s="662"/>
      <c r="OBT26" s="662"/>
      <c r="OBU26" s="662"/>
      <c r="OBV26" s="662"/>
      <c r="OBW26" s="662"/>
      <c r="OBX26" s="662"/>
      <c r="OBY26" s="662"/>
      <c r="OBZ26" s="662"/>
      <c r="OCA26" s="662"/>
      <c r="OCB26" s="662"/>
      <c r="OCC26" s="662"/>
      <c r="OCD26" s="662"/>
      <c r="OCE26" s="662"/>
      <c r="OCF26" s="662"/>
      <c r="OCG26" s="662"/>
      <c r="OCH26" s="662"/>
      <c r="OCI26" s="662"/>
      <c r="OCJ26" s="662"/>
      <c r="OCK26" s="662"/>
      <c r="OCL26" s="662"/>
      <c r="OCM26" s="662"/>
      <c r="OCN26" s="662"/>
      <c r="OCO26" s="662"/>
      <c r="OCP26" s="662"/>
      <c r="OCQ26" s="662"/>
      <c r="OCR26" s="662"/>
      <c r="OCS26" s="662"/>
      <c r="OCT26" s="662"/>
      <c r="OCU26" s="662"/>
      <c r="OCV26" s="662"/>
      <c r="OCW26" s="662"/>
      <c r="OCX26" s="662"/>
      <c r="OCY26" s="662"/>
      <c r="OCZ26" s="662"/>
      <c r="ODA26" s="662"/>
      <c r="ODB26" s="662"/>
      <c r="ODC26" s="662"/>
      <c r="ODD26" s="662"/>
      <c r="ODE26" s="662"/>
      <c r="ODF26" s="662"/>
      <c r="ODG26" s="662"/>
      <c r="ODH26" s="662"/>
      <c r="ODI26" s="662"/>
      <c r="ODJ26" s="662"/>
      <c r="ODK26" s="662"/>
      <c r="ODL26" s="662"/>
      <c r="ODM26" s="662"/>
      <c r="ODN26" s="662"/>
      <c r="ODO26" s="662"/>
      <c r="ODP26" s="662"/>
      <c r="ODQ26" s="662"/>
      <c r="ODR26" s="662"/>
      <c r="ODS26" s="662"/>
      <c r="ODT26" s="662"/>
      <c r="ODU26" s="662"/>
      <c r="ODV26" s="662"/>
      <c r="ODW26" s="662"/>
      <c r="ODX26" s="662"/>
      <c r="ODY26" s="662"/>
      <c r="ODZ26" s="662"/>
      <c r="OEA26" s="662"/>
      <c r="OEB26" s="662"/>
      <c r="OEC26" s="662"/>
      <c r="OED26" s="662"/>
      <c r="OEE26" s="662"/>
      <c r="OEF26" s="662"/>
      <c r="OEG26" s="662"/>
      <c r="OEH26" s="662"/>
      <c r="OEI26" s="662"/>
      <c r="OEJ26" s="662"/>
      <c r="OEK26" s="662"/>
      <c r="OEL26" s="662"/>
      <c r="OEM26" s="662"/>
      <c r="OEN26" s="662"/>
      <c r="OEO26" s="662"/>
      <c r="OEP26" s="662"/>
      <c r="OEQ26" s="662"/>
      <c r="OER26" s="662"/>
      <c r="OES26" s="662"/>
      <c r="OET26" s="662"/>
      <c r="OEU26" s="662"/>
      <c r="OEV26" s="662"/>
      <c r="OEW26" s="662"/>
      <c r="OEX26" s="662"/>
      <c r="OEY26" s="662"/>
      <c r="OEZ26" s="662"/>
      <c r="OFA26" s="662"/>
      <c r="OFB26" s="662"/>
      <c r="OFC26" s="662"/>
      <c r="OFD26" s="662"/>
      <c r="OFE26" s="662"/>
      <c r="OFF26" s="662"/>
      <c r="OFG26" s="662"/>
      <c r="OFH26" s="662"/>
      <c r="OFI26" s="662"/>
      <c r="OFJ26" s="662"/>
      <c r="OFK26" s="662"/>
      <c r="OFL26" s="662"/>
      <c r="OFM26" s="662"/>
      <c r="OFN26" s="662"/>
      <c r="OFO26" s="662"/>
      <c r="OFP26" s="662"/>
      <c r="OFQ26" s="662"/>
      <c r="OFR26" s="662"/>
      <c r="OFS26" s="662"/>
      <c r="OFT26" s="662"/>
      <c r="OFU26" s="662"/>
      <c r="OFV26" s="662"/>
      <c r="OFW26" s="662"/>
      <c r="OFX26" s="662"/>
      <c r="OFY26" s="662"/>
      <c r="OFZ26" s="662"/>
      <c r="OGA26" s="662"/>
      <c r="OGB26" s="662"/>
      <c r="OGC26" s="662"/>
      <c r="OGD26" s="662"/>
      <c r="OGE26" s="662"/>
      <c r="OGF26" s="662"/>
      <c r="OGG26" s="662"/>
      <c r="OGH26" s="662"/>
      <c r="OGI26" s="662"/>
      <c r="OGJ26" s="662"/>
      <c r="OGK26" s="662"/>
      <c r="OGL26" s="662"/>
      <c r="OGM26" s="662"/>
      <c r="OGN26" s="662"/>
      <c r="OGO26" s="662"/>
      <c r="OGP26" s="662"/>
      <c r="OGQ26" s="662"/>
      <c r="OGR26" s="662"/>
      <c r="OGS26" s="662"/>
      <c r="OGT26" s="662"/>
      <c r="OGU26" s="662"/>
      <c r="OGV26" s="662"/>
      <c r="OGW26" s="662"/>
      <c r="OGX26" s="662"/>
      <c r="OGY26" s="662"/>
      <c r="OGZ26" s="662"/>
      <c r="OHA26" s="662"/>
      <c r="OHB26" s="662"/>
      <c r="OHC26" s="662"/>
      <c r="OHD26" s="662"/>
      <c r="OHE26" s="662"/>
      <c r="OHF26" s="662"/>
      <c r="OHG26" s="662"/>
      <c r="OHH26" s="662"/>
      <c r="OHI26" s="662"/>
      <c r="OHJ26" s="662"/>
      <c r="OHK26" s="662"/>
      <c r="OHL26" s="662"/>
      <c r="OHM26" s="662"/>
      <c r="OHN26" s="662"/>
      <c r="OHO26" s="662"/>
      <c r="OHP26" s="662"/>
      <c r="OHQ26" s="662"/>
      <c r="OHR26" s="662"/>
      <c r="OHS26" s="662"/>
      <c r="OHT26" s="662"/>
      <c r="OHU26" s="662"/>
      <c r="OHV26" s="662"/>
      <c r="OHW26" s="662"/>
      <c r="OHX26" s="662"/>
      <c r="OHY26" s="662"/>
      <c r="OHZ26" s="662"/>
      <c r="OIA26" s="662"/>
      <c r="OIB26" s="662"/>
      <c r="OIC26" s="662"/>
      <c r="OID26" s="662"/>
      <c r="OIE26" s="662"/>
      <c r="OIF26" s="662"/>
      <c r="OIG26" s="662"/>
      <c r="OIH26" s="662"/>
      <c r="OII26" s="662"/>
      <c r="OIJ26" s="662"/>
      <c r="OIK26" s="662"/>
      <c r="OIL26" s="662"/>
      <c r="OIM26" s="662"/>
      <c r="OIN26" s="662"/>
      <c r="OIO26" s="662"/>
      <c r="OIP26" s="662"/>
      <c r="OIQ26" s="662"/>
      <c r="OIR26" s="662"/>
      <c r="OIS26" s="662"/>
      <c r="OIT26" s="662"/>
      <c r="OIU26" s="662"/>
      <c r="OIV26" s="662"/>
      <c r="OIW26" s="662"/>
      <c r="OIX26" s="662"/>
      <c r="OIY26" s="662"/>
      <c r="OIZ26" s="662"/>
      <c r="OJA26" s="662"/>
      <c r="OJB26" s="662"/>
      <c r="OJC26" s="662"/>
      <c r="OJD26" s="662"/>
      <c r="OJE26" s="662"/>
      <c r="OJF26" s="662"/>
      <c r="OJG26" s="662"/>
      <c r="OJH26" s="662"/>
      <c r="OJI26" s="662"/>
      <c r="OJJ26" s="662"/>
      <c r="OJK26" s="662"/>
      <c r="OJL26" s="662"/>
      <c r="OJM26" s="662"/>
      <c r="OJN26" s="662"/>
      <c r="OJO26" s="662"/>
      <c r="OJP26" s="662"/>
      <c r="OJQ26" s="662"/>
      <c r="OJR26" s="662"/>
      <c r="OJS26" s="662"/>
      <c r="OJT26" s="662"/>
      <c r="OJU26" s="662"/>
      <c r="OJV26" s="662"/>
      <c r="OJW26" s="662"/>
      <c r="OJX26" s="662"/>
      <c r="OJY26" s="662"/>
      <c r="OJZ26" s="662"/>
      <c r="OKA26" s="662"/>
      <c r="OKB26" s="662"/>
      <c r="OKC26" s="662"/>
      <c r="OKD26" s="662"/>
      <c r="OKE26" s="662"/>
      <c r="OKF26" s="662"/>
      <c r="OKG26" s="662"/>
      <c r="OKH26" s="662"/>
      <c r="OKI26" s="662"/>
      <c r="OKJ26" s="662"/>
      <c r="OKK26" s="662"/>
      <c r="OKL26" s="662"/>
      <c r="OKM26" s="662"/>
      <c r="OKN26" s="662"/>
      <c r="OKO26" s="662"/>
      <c r="OKP26" s="662"/>
      <c r="OKQ26" s="662"/>
      <c r="OKR26" s="662"/>
      <c r="OKS26" s="662"/>
      <c r="OKT26" s="662"/>
      <c r="OKU26" s="662"/>
      <c r="OKV26" s="662"/>
      <c r="OKW26" s="662"/>
      <c r="OKX26" s="662"/>
      <c r="OKY26" s="662"/>
      <c r="OKZ26" s="662"/>
      <c r="OLA26" s="662"/>
      <c r="OLB26" s="662"/>
      <c r="OLC26" s="662"/>
      <c r="OLD26" s="662"/>
      <c r="OLE26" s="662"/>
      <c r="OLF26" s="662"/>
      <c r="OLG26" s="662"/>
      <c r="OLH26" s="662"/>
      <c r="OLI26" s="662"/>
      <c r="OLJ26" s="662"/>
      <c r="OLK26" s="662"/>
      <c r="OLL26" s="662"/>
      <c r="OLM26" s="662"/>
      <c r="OLN26" s="662"/>
      <c r="OLO26" s="662"/>
      <c r="OLP26" s="662"/>
      <c r="OLQ26" s="662"/>
      <c r="OLR26" s="662"/>
      <c r="OLS26" s="662"/>
      <c r="OLT26" s="662"/>
      <c r="OLU26" s="662"/>
      <c r="OLV26" s="662"/>
      <c r="OLW26" s="662"/>
      <c r="OLX26" s="662"/>
      <c r="OLY26" s="662"/>
      <c r="OLZ26" s="662"/>
      <c r="OMA26" s="662"/>
      <c r="OMB26" s="662"/>
      <c r="OMC26" s="662"/>
      <c r="OMD26" s="662"/>
      <c r="OME26" s="662"/>
      <c r="OMF26" s="662"/>
      <c r="OMG26" s="662"/>
      <c r="OMH26" s="662"/>
      <c r="OMI26" s="662"/>
      <c r="OMJ26" s="662"/>
      <c r="OMK26" s="662"/>
      <c r="OML26" s="662"/>
      <c r="OMM26" s="662"/>
      <c r="OMN26" s="662"/>
      <c r="OMO26" s="662"/>
      <c r="OMP26" s="662"/>
      <c r="OMQ26" s="662"/>
      <c r="OMR26" s="662"/>
      <c r="OMS26" s="662"/>
      <c r="OMT26" s="662"/>
      <c r="OMU26" s="662"/>
      <c r="OMV26" s="662"/>
      <c r="OMW26" s="662"/>
      <c r="OMX26" s="662"/>
      <c r="OMY26" s="662"/>
      <c r="OMZ26" s="662"/>
      <c r="ONA26" s="662"/>
      <c r="ONB26" s="662"/>
      <c r="ONC26" s="662"/>
      <c r="OND26" s="662"/>
      <c r="ONE26" s="662"/>
      <c r="ONF26" s="662"/>
      <c r="ONG26" s="662"/>
      <c r="ONH26" s="662"/>
      <c r="ONI26" s="662"/>
      <c r="ONJ26" s="662"/>
      <c r="ONK26" s="662"/>
      <c r="ONL26" s="662"/>
      <c r="ONM26" s="662"/>
      <c r="ONN26" s="662"/>
      <c r="ONO26" s="662"/>
      <c r="ONP26" s="662"/>
      <c r="ONQ26" s="662"/>
      <c r="ONR26" s="662"/>
      <c r="ONS26" s="662"/>
      <c r="ONT26" s="662"/>
      <c r="ONU26" s="662"/>
      <c r="ONV26" s="662"/>
      <c r="ONW26" s="662"/>
      <c r="ONX26" s="662"/>
      <c r="ONY26" s="662"/>
      <c r="ONZ26" s="662"/>
      <c r="OOA26" s="662"/>
      <c r="OOB26" s="662"/>
      <c r="OOC26" s="662"/>
      <c r="OOD26" s="662"/>
      <c r="OOE26" s="662"/>
      <c r="OOF26" s="662"/>
      <c r="OOG26" s="662"/>
      <c r="OOH26" s="662"/>
      <c r="OOI26" s="662"/>
      <c r="OOJ26" s="662"/>
      <c r="OOK26" s="662"/>
      <c r="OOL26" s="662"/>
      <c r="OOM26" s="662"/>
      <c r="OON26" s="662"/>
      <c r="OOO26" s="662"/>
      <c r="OOP26" s="662"/>
      <c r="OOQ26" s="662"/>
      <c r="OOR26" s="662"/>
      <c r="OOS26" s="662"/>
      <c r="OOT26" s="662"/>
      <c r="OOU26" s="662"/>
      <c r="OOV26" s="662"/>
      <c r="OOW26" s="662"/>
      <c r="OOX26" s="662"/>
      <c r="OOY26" s="662"/>
      <c r="OOZ26" s="662"/>
      <c r="OPA26" s="662"/>
      <c r="OPB26" s="662"/>
      <c r="OPC26" s="662"/>
      <c r="OPD26" s="662"/>
      <c r="OPE26" s="662"/>
      <c r="OPF26" s="662"/>
      <c r="OPG26" s="662"/>
      <c r="OPH26" s="662"/>
      <c r="OPI26" s="662"/>
      <c r="OPJ26" s="662"/>
      <c r="OPK26" s="662"/>
      <c r="OPL26" s="662"/>
      <c r="OPM26" s="662"/>
      <c r="OPN26" s="662"/>
      <c r="OPO26" s="662"/>
      <c r="OPP26" s="662"/>
      <c r="OPQ26" s="662"/>
      <c r="OPR26" s="662"/>
      <c r="OPS26" s="662"/>
      <c r="OPT26" s="662"/>
      <c r="OPU26" s="662"/>
      <c r="OPV26" s="662"/>
      <c r="OPW26" s="662"/>
      <c r="OPX26" s="662"/>
      <c r="OPY26" s="662"/>
      <c r="OPZ26" s="662"/>
      <c r="OQA26" s="662"/>
      <c r="OQB26" s="662"/>
      <c r="OQC26" s="662"/>
      <c r="OQD26" s="662"/>
      <c r="OQE26" s="662"/>
      <c r="OQF26" s="662"/>
      <c r="OQG26" s="662"/>
      <c r="OQH26" s="662"/>
      <c r="OQI26" s="662"/>
      <c r="OQJ26" s="662"/>
      <c r="OQK26" s="662"/>
      <c r="OQL26" s="662"/>
      <c r="OQM26" s="662"/>
      <c r="OQN26" s="662"/>
      <c r="OQO26" s="662"/>
      <c r="OQP26" s="662"/>
      <c r="OQQ26" s="662"/>
      <c r="OQR26" s="662"/>
      <c r="OQS26" s="662"/>
      <c r="OQT26" s="662"/>
      <c r="OQU26" s="662"/>
      <c r="OQV26" s="662"/>
      <c r="OQW26" s="662"/>
      <c r="OQX26" s="662"/>
      <c r="OQY26" s="662"/>
      <c r="OQZ26" s="662"/>
      <c r="ORA26" s="662"/>
      <c r="ORB26" s="662"/>
      <c r="ORC26" s="662"/>
      <c r="ORD26" s="662"/>
      <c r="ORE26" s="662"/>
      <c r="ORF26" s="662"/>
      <c r="ORG26" s="662"/>
      <c r="ORH26" s="662"/>
      <c r="ORI26" s="662"/>
      <c r="ORJ26" s="662"/>
      <c r="ORK26" s="662"/>
      <c r="ORL26" s="662"/>
      <c r="ORM26" s="662"/>
      <c r="ORN26" s="662"/>
      <c r="ORO26" s="662"/>
      <c r="ORP26" s="662"/>
      <c r="ORQ26" s="662"/>
      <c r="ORR26" s="662"/>
      <c r="ORS26" s="662"/>
      <c r="ORT26" s="662"/>
      <c r="ORU26" s="662"/>
      <c r="ORV26" s="662"/>
      <c r="ORW26" s="662"/>
      <c r="ORX26" s="662"/>
      <c r="ORY26" s="662"/>
      <c r="ORZ26" s="662"/>
      <c r="OSA26" s="662"/>
      <c r="OSB26" s="662"/>
      <c r="OSC26" s="662"/>
      <c r="OSD26" s="662"/>
      <c r="OSE26" s="662"/>
      <c r="OSF26" s="662"/>
      <c r="OSG26" s="662"/>
      <c r="OSH26" s="662"/>
      <c r="OSI26" s="662"/>
      <c r="OSJ26" s="662"/>
      <c r="OSK26" s="662"/>
      <c r="OSL26" s="662"/>
      <c r="OSM26" s="662"/>
      <c r="OSN26" s="662"/>
      <c r="OSO26" s="662"/>
      <c r="OSP26" s="662"/>
      <c r="OSQ26" s="662"/>
      <c r="OSR26" s="662"/>
      <c r="OSS26" s="662"/>
      <c r="OST26" s="662"/>
      <c r="OSU26" s="662"/>
      <c r="OSV26" s="662"/>
      <c r="OSW26" s="662"/>
      <c r="OSX26" s="662"/>
      <c r="OSY26" s="662"/>
      <c r="OSZ26" s="662"/>
      <c r="OTA26" s="662"/>
      <c r="OTB26" s="662"/>
      <c r="OTC26" s="662"/>
      <c r="OTD26" s="662"/>
      <c r="OTE26" s="662"/>
      <c r="OTF26" s="662"/>
      <c r="OTG26" s="662"/>
      <c r="OTH26" s="662"/>
      <c r="OTI26" s="662"/>
      <c r="OTJ26" s="662"/>
      <c r="OTK26" s="662"/>
      <c r="OTL26" s="662"/>
      <c r="OTM26" s="662"/>
      <c r="OTN26" s="662"/>
      <c r="OTO26" s="662"/>
      <c r="OTP26" s="662"/>
      <c r="OTQ26" s="662"/>
      <c r="OTR26" s="662"/>
      <c r="OTS26" s="662"/>
      <c r="OTT26" s="662"/>
      <c r="OTU26" s="662"/>
      <c r="OTV26" s="662"/>
      <c r="OTW26" s="662"/>
      <c r="OTX26" s="662"/>
      <c r="OTY26" s="662"/>
      <c r="OTZ26" s="662"/>
      <c r="OUA26" s="662"/>
      <c r="OUB26" s="662"/>
      <c r="OUC26" s="662"/>
      <c r="OUD26" s="662"/>
      <c r="OUE26" s="662"/>
      <c r="OUF26" s="662"/>
      <c r="OUG26" s="662"/>
      <c r="OUH26" s="662"/>
      <c r="OUI26" s="662"/>
      <c r="OUJ26" s="662"/>
      <c r="OUK26" s="662"/>
      <c r="OUL26" s="662"/>
      <c r="OUM26" s="662"/>
      <c r="OUN26" s="662"/>
      <c r="OUO26" s="662"/>
      <c r="OUP26" s="662"/>
      <c r="OUQ26" s="662"/>
      <c r="OUR26" s="662"/>
      <c r="OUS26" s="662"/>
      <c r="OUT26" s="662"/>
      <c r="OUU26" s="662"/>
      <c r="OUV26" s="662"/>
      <c r="OUW26" s="662"/>
      <c r="OUX26" s="662"/>
      <c r="OUY26" s="662"/>
      <c r="OUZ26" s="662"/>
      <c r="OVA26" s="662"/>
      <c r="OVB26" s="662"/>
      <c r="OVC26" s="662"/>
      <c r="OVD26" s="662"/>
      <c r="OVE26" s="662"/>
      <c r="OVF26" s="662"/>
      <c r="OVG26" s="662"/>
      <c r="OVH26" s="662"/>
      <c r="OVI26" s="662"/>
      <c r="OVJ26" s="662"/>
      <c r="OVK26" s="662"/>
      <c r="OVL26" s="662"/>
      <c r="OVM26" s="662"/>
      <c r="OVN26" s="662"/>
      <c r="OVO26" s="662"/>
      <c r="OVP26" s="662"/>
      <c r="OVQ26" s="662"/>
      <c r="OVR26" s="662"/>
      <c r="OVS26" s="662"/>
      <c r="OVT26" s="662"/>
      <c r="OVU26" s="662"/>
      <c r="OVV26" s="662"/>
      <c r="OVW26" s="662"/>
      <c r="OVX26" s="662"/>
      <c r="OVY26" s="662"/>
      <c r="OVZ26" s="662"/>
      <c r="OWA26" s="662"/>
      <c r="OWB26" s="662"/>
      <c r="OWC26" s="662"/>
      <c r="OWD26" s="662"/>
      <c r="OWE26" s="662"/>
      <c r="OWF26" s="662"/>
      <c r="OWG26" s="662"/>
      <c r="OWH26" s="662"/>
      <c r="OWI26" s="662"/>
      <c r="OWJ26" s="662"/>
      <c r="OWK26" s="662"/>
      <c r="OWL26" s="662"/>
      <c r="OWM26" s="662"/>
      <c r="OWN26" s="662"/>
      <c r="OWO26" s="662"/>
      <c r="OWP26" s="662"/>
      <c r="OWQ26" s="662"/>
      <c r="OWR26" s="662"/>
      <c r="OWS26" s="662"/>
      <c r="OWT26" s="662"/>
      <c r="OWU26" s="662"/>
      <c r="OWV26" s="662"/>
      <c r="OWW26" s="662"/>
      <c r="OWX26" s="662"/>
      <c r="OWY26" s="662"/>
      <c r="OWZ26" s="662"/>
      <c r="OXA26" s="662"/>
      <c r="OXB26" s="662"/>
      <c r="OXC26" s="662"/>
      <c r="OXD26" s="662"/>
      <c r="OXE26" s="662"/>
      <c r="OXF26" s="662"/>
      <c r="OXG26" s="662"/>
      <c r="OXH26" s="662"/>
      <c r="OXI26" s="662"/>
      <c r="OXJ26" s="662"/>
      <c r="OXK26" s="662"/>
      <c r="OXL26" s="662"/>
      <c r="OXM26" s="662"/>
      <c r="OXN26" s="662"/>
      <c r="OXO26" s="662"/>
      <c r="OXP26" s="662"/>
      <c r="OXQ26" s="662"/>
      <c r="OXR26" s="662"/>
      <c r="OXS26" s="662"/>
      <c r="OXT26" s="662"/>
      <c r="OXU26" s="662"/>
      <c r="OXV26" s="662"/>
      <c r="OXW26" s="662"/>
      <c r="OXX26" s="662"/>
      <c r="OXY26" s="662"/>
      <c r="OXZ26" s="662"/>
      <c r="OYA26" s="662"/>
      <c r="OYB26" s="662"/>
      <c r="OYC26" s="662"/>
      <c r="OYD26" s="662"/>
      <c r="OYE26" s="662"/>
      <c r="OYF26" s="662"/>
      <c r="OYG26" s="662"/>
      <c r="OYH26" s="662"/>
      <c r="OYI26" s="662"/>
      <c r="OYJ26" s="662"/>
      <c r="OYK26" s="662"/>
      <c r="OYL26" s="662"/>
      <c r="OYM26" s="662"/>
      <c r="OYN26" s="662"/>
      <c r="OYO26" s="662"/>
      <c r="OYP26" s="662"/>
      <c r="OYQ26" s="662"/>
      <c r="OYR26" s="662"/>
      <c r="OYS26" s="662"/>
      <c r="OYT26" s="662"/>
      <c r="OYU26" s="662"/>
      <c r="OYV26" s="662"/>
      <c r="OYW26" s="662"/>
      <c r="OYX26" s="662"/>
      <c r="OYY26" s="662"/>
      <c r="OYZ26" s="662"/>
      <c r="OZA26" s="662"/>
      <c r="OZB26" s="662"/>
      <c r="OZC26" s="662"/>
      <c r="OZD26" s="662"/>
      <c r="OZE26" s="662"/>
      <c r="OZF26" s="662"/>
      <c r="OZG26" s="662"/>
      <c r="OZH26" s="662"/>
      <c r="OZI26" s="662"/>
      <c r="OZJ26" s="662"/>
      <c r="OZK26" s="662"/>
      <c r="OZL26" s="662"/>
      <c r="OZM26" s="662"/>
      <c r="OZN26" s="662"/>
      <c r="OZO26" s="662"/>
      <c r="OZP26" s="662"/>
      <c r="OZQ26" s="662"/>
      <c r="OZR26" s="662"/>
      <c r="OZS26" s="662"/>
      <c r="OZT26" s="662"/>
      <c r="OZU26" s="662"/>
      <c r="OZV26" s="662"/>
      <c r="OZW26" s="662"/>
      <c r="OZX26" s="662"/>
      <c r="OZY26" s="662"/>
      <c r="OZZ26" s="662"/>
      <c r="PAA26" s="662"/>
      <c r="PAB26" s="662"/>
      <c r="PAC26" s="662"/>
      <c r="PAD26" s="662"/>
      <c r="PAE26" s="662"/>
      <c r="PAF26" s="662"/>
      <c r="PAG26" s="662"/>
      <c r="PAH26" s="662"/>
      <c r="PAI26" s="662"/>
      <c r="PAJ26" s="662"/>
      <c r="PAK26" s="662"/>
      <c r="PAL26" s="662"/>
      <c r="PAM26" s="662"/>
      <c r="PAN26" s="662"/>
      <c r="PAO26" s="662"/>
      <c r="PAP26" s="662"/>
      <c r="PAQ26" s="662"/>
      <c r="PAR26" s="662"/>
      <c r="PAS26" s="662"/>
      <c r="PAT26" s="662"/>
      <c r="PAU26" s="662"/>
      <c r="PAV26" s="662"/>
      <c r="PAW26" s="662"/>
      <c r="PAX26" s="662"/>
      <c r="PAY26" s="662"/>
      <c r="PAZ26" s="662"/>
      <c r="PBA26" s="662"/>
      <c r="PBB26" s="662"/>
      <c r="PBC26" s="662"/>
      <c r="PBD26" s="662"/>
      <c r="PBE26" s="662"/>
      <c r="PBF26" s="662"/>
      <c r="PBG26" s="662"/>
      <c r="PBH26" s="662"/>
      <c r="PBI26" s="662"/>
      <c r="PBJ26" s="662"/>
      <c r="PBK26" s="662"/>
      <c r="PBL26" s="662"/>
      <c r="PBM26" s="662"/>
      <c r="PBN26" s="662"/>
      <c r="PBO26" s="662"/>
      <c r="PBP26" s="662"/>
      <c r="PBQ26" s="662"/>
      <c r="PBR26" s="662"/>
      <c r="PBS26" s="662"/>
      <c r="PBT26" s="662"/>
      <c r="PBU26" s="662"/>
      <c r="PBV26" s="662"/>
      <c r="PBW26" s="662"/>
      <c r="PBX26" s="662"/>
      <c r="PBY26" s="662"/>
      <c r="PBZ26" s="662"/>
      <c r="PCA26" s="662"/>
      <c r="PCB26" s="662"/>
      <c r="PCC26" s="662"/>
      <c r="PCD26" s="662"/>
      <c r="PCE26" s="662"/>
      <c r="PCF26" s="662"/>
      <c r="PCG26" s="662"/>
      <c r="PCH26" s="662"/>
      <c r="PCI26" s="662"/>
      <c r="PCJ26" s="662"/>
      <c r="PCK26" s="662"/>
      <c r="PCL26" s="662"/>
      <c r="PCM26" s="662"/>
      <c r="PCN26" s="662"/>
      <c r="PCO26" s="662"/>
      <c r="PCP26" s="662"/>
      <c r="PCQ26" s="662"/>
      <c r="PCR26" s="662"/>
      <c r="PCS26" s="662"/>
      <c r="PCT26" s="662"/>
      <c r="PCU26" s="662"/>
      <c r="PCV26" s="662"/>
      <c r="PCW26" s="662"/>
      <c r="PCX26" s="662"/>
      <c r="PCY26" s="662"/>
      <c r="PCZ26" s="662"/>
      <c r="PDA26" s="662"/>
      <c r="PDB26" s="662"/>
      <c r="PDC26" s="662"/>
      <c r="PDD26" s="662"/>
      <c r="PDE26" s="662"/>
      <c r="PDF26" s="662"/>
      <c r="PDG26" s="662"/>
      <c r="PDH26" s="662"/>
      <c r="PDI26" s="662"/>
      <c r="PDJ26" s="662"/>
      <c r="PDK26" s="662"/>
      <c r="PDL26" s="662"/>
      <c r="PDM26" s="662"/>
      <c r="PDN26" s="662"/>
      <c r="PDO26" s="662"/>
      <c r="PDP26" s="662"/>
      <c r="PDQ26" s="662"/>
      <c r="PDR26" s="662"/>
      <c r="PDS26" s="662"/>
      <c r="PDT26" s="662"/>
      <c r="PDU26" s="662"/>
      <c r="PDV26" s="662"/>
      <c r="PDW26" s="662"/>
      <c r="PDX26" s="662"/>
      <c r="PDY26" s="662"/>
      <c r="PDZ26" s="662"/>
      <c r="PEA26" s="662"/>
      <c r="PEB26" s="662"/>
      <c r="PEC26" s="662"/>
      <c r="PED26" s="662"/>
      <c r="PEE26" s="662"/>
      <c r="PEF26" s="662"/>
      <c r="PEG26" s="662"/>
      <c r="PEH26" s="662"/>
      <c r="PEI26" s="662"/>
      <c r="PEJ26" s="662"/>
      <c r="PEK26" s="662"/>
      <c r="PEL26" s="662"/>
      <c r="PEM26" s="662"/>
      <c r="PEN26" s="662"/>
      <c r="PEO26" s="662"/>
      <c r="PEP26" s="662"/>
      <c r="PEQ26" s="662"/>
      <c r="PER26" s="662"/>
      <c r="PES26" s="662"/>
      <c r="PET26" s="662"/>
      <c r="PEU26" s="662"/>
      <c r="PEV26" s="662"/>
      <c r="PEW26" s="662"/>
      <c r="PEX26" s="662"/>
      <c r="PEY26" s="662"/>
      <c r="PEZ26" s="662"/>
      <c r="PFA26" s="662"/>
      <c r="PFB26" s="662"/>
      <c r="PFC26" s="662"/>
      <c r="PFD26" s="662"/>
      <c r="PFE26" s="662"/>
      <c r="PFF26" s="662"/>
      <c r="PFG26" s="662"/>
      <c r="PFH26" s="662"/>
      <c r="PFI26" s="662"/>
      <c r="PFJ26" s="662"/>
      <c r="PFK26" s="662"/>
      <c r="PFL26" s="662"/>
      <c r="PFM26" s="662"/>
      <c r="PFN26" s="662"/>
      <c r="PFO26" s="662"/>
      <c r="PFP26" s="662"/>
      <c r="PFQ26" s="662"/>
      <c r="PFR26" s="662"/>
      <c r="PFS26" s="662"/>
      <c r="PFT26" s="662"/>
      <c r="PFU26" s="662"/>
      <c r="PFV26" s="662"/>
      <c r="PFW26" s="662"/>
      <c r="PFX26" s="662"/>
      <c r="PFY26" s="662"/>
      <c r="PFZ26" s="662"/>
      <c r="PGA26" s="662"/>
      <c r="PGB26" s="662"/>
      <c r="PGC26" s="662"/>
      <c r="PGD26" s="662"/>
      <c r="PGE26" s="662"/>
      <c r="PGF26" s="662"/>
      <c r="PGG26" s="662"/>
      <c r="PGH26" s="662"/>
      <c r="PGI26" s="662"/>
      <c r="PGJ26" s="662"/>
      <c r="PGK26" s="662"/>
      <c r="PGL26" s="662"/>
      <c r="PGM26" s="662"/>
      <c r="PGN26" s="662"/>
      <c r="PGO26" s="662"/>
      <c r="PGP26" s="662"/>
      <c r="PGQ26" s="662"/>
      <c r="PGR26" s="662"/>
      <c r="PGS26" s="662"/>
      <c r="PGT26" s="662"/>
      <c r="PGU26" s="662"/>
      <c r="PGV26" s="662"/>
      <c r="PGW26" s="662"/>
      <c r="PGX26" s="662"/>
      <c r="PGY26" s="662"/>
      <c r="PGZ26" s="662"/>
      <c r="PHA26" s="662"/>
      <c r="PHB26" s="662"/>
      <c r="PHC26" s="662"/>
      <c r="PHD26" s="662"/>
      <c r="PHE26" s="662"/>
      <c r="PHF26" s="662"/>
      <c r="PHG26" s="662"/>
      <c r="PHH26" s="662"/>
      <c r="PHI26" s="662"/>
      <c r="PHJ26" s="662"/>
      <c r="PHK26" s="662"/>
      <c r="PHL26" s="662"/>
      <c r="PHM26" s="662"/>
      <c r="PHN26" s="662"/>
      <c r="PHO26" s="662"/>
      <c r="PHP26" s="662"/>
      <c r="PHQ26" s="662"/>
      <c r="PHR26" s="662"/>
      <c r="PHS26" s="662"/>
      <c r="PHT26" s="662"/>
      <c r="PHU26" s="662"/>
      <c r="PHV26" s="662"/>
      <c r="PHW26" s="662"/>
      <c r="PHX26" s="662"/>
      <c r="PHY26" s="662"/>
      <c r="PHZ26" s="662"/>
      <c r="PIA26" s="662"/>
      <c r="PIB26" s="662"/>
      <c r="PIC26" s="662"/>
      <c r="PID26" s="662"/>
      <c r="PIE26" s="662"/>
      <c r="PIF26" s="662"/>
      <c r="PIG26" s="662"/>
      <c r="PIH26" s="662"/>
      <c r="PII26" s="662"/>
      <c r="PIJ26" s="662"/>
      <c r="PIK26" s="662"/>
      <c r="PIL26" s="662"/>
      <c r="PIM26" s="662"/>
      <c r="PIN26" s="662"/>
      <c r="PIO26" s="662"/>
      <c r="PIP26" s="662"/>
      <c r="PIQ26" s="662"/>
      <c r="PIR26" s="662"/>
      <c r="PIS26" s="662"/>
      <c r="PIT26" s="662"/>
      <c r="PIU26" s="662"/>
      <c r="PIV26" s="662"/>
      <c r="PIW26" s="662"/>
      <c r="PIX26" s="662"/>
      <c r="PIY26" s="662"/>
      <c r="PIZ26" s="662"/>
      <c r="PJA26" s="662"/>
      <c r="PJB26" s="662"/>
      <c r="PJC26" s="662"/>
      <c r="PJD26" s="662"/>
      <c r="PJE26" s="662"/>
      <c r="PJF26" s="662"/>
      <c r="PJG26" s="662"/>
      <c r="PJH26" s="662"/>
      <c r="PJI26" s="662"/>
      <c r="PJJ26" s="662"/>
      <c r="PJK26" s="662"/>
      <c r="PJL26" s="662"/>
      <c r="PJM26" s="662"/>
      <c r="PJN26" s="662"/>
      <c r="PJO26" s="662"/>
      <c r="PJP26" s="662"/>
      <c r="PJQ26" s="662"/>
      <c r="PJR26" s="662"/>
      <c r="PJS26" s="662"/>
      <c r="PJT26" s="662"/>
      <c r="PJU26" s="662"/>
      <c r="PJV26" s="662"/>
      <c r="PJW26" s="662"/>
      <c r="PJX26" s="662"/>
      <c r="PJY26" s="662"/>
      <c r="PJZ26" s="662"/>
      <c r="PKA26" s="662"/>
      <c r="PKB26" s="662"/>
      <c r="PKC26" s="662"/>
      <c r="PKD26" s="662"/>
      <c r="PKE26" s="662"/>
      <c r="PKF26" s="662"/>
      <c r="PKG26" s="662"/>
      <c r="PKH26" s="662"/>
      <c r="PKI26" s="662"/>
      <c r="PKJ26" s="662"/>
      <c r="PKK26" s="662"/>
      <c r="PKL26" s="662"/>
      <c r="PKM26" s="662"/>
      <c r="PKN26" s="662"/>
      <c r="PKO26" s="662"/>
      <c r="PKP26" s="662"/>
      <c r="PKQ26" s="662"/>
      <c r="PKR26" s="662"/>
      <c r="PKS26" s="662"/>
      <c r="PKT26" s="662"/>
      <c r="PKU26" s="662"/>
      <c r="PKV26" s="662"/>
      <c r="PKW26" s="662"/>
      <c r="PKX26" s="662"/>
      <c r="PKY26" s="662"/>
      <c r="PKZ26" s="662"/>
      <c r="PLA26" s="662"/>
      <c r="PLB26" s="662"/>
      <c r="PLC26" s="662"/>
      <c r="PLD26" s="662"/>
      <c r="PLE26" s="662"/>
      <c r="PLF26" s="662"/>
      <c r="PLG26" s="662"/>
      <c r="PLH26" s="662"/>
      <c r="PLI26" s="662"/>
      <c r="PLJ26" s="662"/>
      <c r="PLK26" s="662"/>
      <c r="PLL26" s="662"/>
      <c r="PLM26" s="662"/>
      <c r="PLN26" s="662"/>
      <c r="PLO26" s="662"/>
      <c r="PLP26" s="662"/>
      <c r="PLQ26" s="662"/>
      <c r="PLR26" s="662"/>
      <c r="PLS26" s="662"/>
      <c r="PLT26" s="662"/>
      <c r="PLU26" s="662"/>
      <c r="PLV26" s="662"/>
      <c r="PLW26" s="662"/>
      <c r="PLX26" s="662"/>
      <c r="PLY26" s="662"/>
      <c r="PLZ26" s="662"/>
      <c r="PMA26" s="662"/>
      <c r="PMB26" s="662"/>
      <c r="PMC26" s="662"/>
      <c r="PMD26" s="662"/>
      <c r="PME26" s="662"/>
      <c r="PMF26" s="662"/>
      <c r="PMG26" s="662"/>
      <c r="PMH26" s="662"/>
      <c r="PMI26" s="662"/>
      <c r="PMJ26" s="662"/>
      <c r="PMK26" s="662"/>
      <c r="PML26" s="662"/>
      <c r="PMM26" s="662"/>
      <c r="PMN26" s="662"/>
      <c r="PMO26" s="662"/>
      <c r="PMP26" s="662"/>
      <c r="PMQ26" s="662"/>
      <c r="PMR26" s="662"/>
      <c r="PMS26" s="662"/>
      <c r="PMT26" s="662"/>
      <c r="PMU26" s="662"/>
      <c r="PMV26" s="662"/>
      <c r="PMW26" s="662"/>
      <c r="PMX26" s="662"/>
      <c r="PMY26" s="662"/>
      <c r="PMZ26" s="662"/>
      <c r="PNA26" s="662"/>
      <c r="PNB26" s="662"/>
      <c r="PNC26" s="662"/>
      <c r="PND26" s="662"/>
      <c r="PNE26" s="662"/>
      <c r="PNF26" s="662"/>
      <c r="PNG26" s="662"/>
      <c r="PNH26" s="662"/>
      <c r="PNI26" s="662"/>
      <c r="PNJ26" s="662"/>
      <c r="PNK26" s="662"/>
      <c r="PNL26" s="662"/>
      <c r="PNM26" s="662"/>
      <c r="PNN26" s="662"/>
      <c r="PNO26" s="662"/>
      <c r="PNP26" s="662"/>
      <c r="PNQ26" s="662"/>
      <c r="PNR26" s="662"/>
      <c r="PNS26" s="662"/>
      <c r="PNT26" s="662"/>
      <c r="PNU26" s="662"/>
      <c r="PNV26" s="662"/>
      <c r="PNW26" s="662"/>
      <c r="PNX26" s="662"/>
      <c r="PNY26" s="662"/>
      <c r="PNZ26" s="662"/>
      <c r="POA26" s="662"/>
      <c r="POB26" s="662"/>
      <c r="POC26" s="662"/>
      <c r="POD26" s="662"/>
      <c r="POE26" s="662"/>
      <c r="POF26" s="662"/>
      <c r="POG26" s="662"/>
      <c r="POH26" s="662"/>
      <c r="POI26" s="662"/>
      <c r="POJ26" s="662"/>
      <c r="POK26" s="662"/>
      <c r="POL26" s="662"/>
      <c r="POM26" s="662"/>
      <c r="PON26" s="662"/>
      <c r="POO26" s="662"/>
      <c r="POP26" s="662"/>
      <c r="POQ26" s="662"/>
      <c r="POR26" s="662"/>
      <c r="POS26" s="662"/>
      <c r="POT26" s="662"/>
      <c r="POU26" s="662"/>
      <c r="POV26" s="662"/>
      <c r="POW26" s="662"/>
      <c r="POX26" s="662"/>
      <c r="POY26" s="662"/>
      <c r="POZ26" s="662"/>
      <c r="PPA26" s="662"/>
      <c r="PPB26" s="662"/>
      <c r="PPC26" s="662"/>
      <c r="PPD26" s="662"/>
      <c r="PPE26" s="662"/>
      <c r="PPF26" s="662"/>
      <c r="PPG26" s="662"/>
      <c r="PPH26" s="662"/>
      <c r="PPI26" s="662"/>
      <c r="PPJ26" s="662"/>
      <c r="PPK26" s="662"/>
      <c r="PPL26" s="662"/>
      <c r="PPM26" s="662"/>
      <c r="PPN26" s="662"/>
      <c r="PPO26" s="662"/>
      <c r="PPP26" s="662"/>
      <c r="PPQ26" s="662"/>
      <c r="PPR26" s="662"/>
      <c r="PPS26" s="662"/>
      <c r="PPT26" s="662"/>
      <c r="PPU26" s="662"/>
      <c r="PPV26" s="662"/>
      <c r="PPW26" s="662"/>
      <c r="PPX26" s="662"/>
      <c r="PPY26" s="662"/>
      <c r="PPZ26" s="662"/>
      <c r="PQA26" s="662"/>
      <c r="PQB26" s="662"/>
      <c r="PQC26" s="662"/>
      <c r="PQD26" s="662"/>
      <c r="PQE26" s="662"/>
      <c r="PQF26" s="662"/>
      <c r="PQG26" s="662"/>
      <c r="PQH26" s="662"/>
      <c r="PQI26" s="662"/>
      <c r="PQJ26" s="662"/>
      <c r="PQK26" s="662"/>
      <c r="PQL26" s="662"/>
      <c r="PQM26" s="662"/>
      <c r="PQN26" s="662"/>
      <c r="PQO26" s="662"/>
      <c r="PQP26" s="662"/>
      <c r="PQQ26" s="662"/>
      <c r="PQR26" s="662"/>
      <c r="PQS26" s="662"/>
      <c r="PQT26" s="662"/>
      <c r="PQU26" s="662"/>
      <c r="PQV26" s="662"/>
      <c r="PQW26" s="662"/>
      <c r="PQX26" s="662"/>
      <c r="PQY26" s="662"/>
      <c r="PQZ26" s="662"/>
      <c r="PRA26" s="662"/>
      <c r="PRB26" s="662"/>
      <c r="PRC26" s="662"/>
      <c r="PRD26" s="662"/>
      <c r="PRE26" s="662"/>
      <c r="PRF26" s="662"/>
      <c r="PRG26" s="662"/>
      <c r="PRH26" s="662"/>
      <c r="PRI26" s="662"/>
      <c r="PRJ26" s="662"/>
      <c r="PRK26" s="662"/>
      <c r="PRL26" s="662"/>
      <c r="PRM26" s="662"/>
      <c r="PRN26" s="662"/>
      <c r="PRO26" s="662"/>
      <c r="PRP26" s="662"/>
      <c r="PRQ26" s="662"/>
      <c r="PRR26" s="662"/>
      <c r="PRS26" s="662"/>
      <c r="PRT26" s="662"/>
      <c r="PRU26" s="662"/>
      <c r="PRV26" s="662"/>
      <c r="PRW26" s="662"/>
      <c r="PRX26" s="662"/>
      <c r="PRY26" s="662"/>
      <c r="PRZ26" s="662"/>
      <c r="PSA26" s="662"/>
      <c r="PSB26" s="662"/>
      <c r="PSC26" s="662"/>
      <c r="PSD26" s="662"/>
      <c r="PSE26" s="662"/>
      <c r="PSF26" s="662"/>
      <c r="PSG26" s="662"/>
      <c r="PSH26" s="662"/>
      <c r="PSI26" s="662"/>
      <c r="PSJ26" s="662"/>
      <c r="PSK26" s="662"/>
      <c r="PSL26" s="662"/>
      <c r="PSM26" s="662"/>
      <c r="PSN26" s="662"/>
      <c r="PSO26" s="662"/>
      <c r="PSP26" s="662"/>
      <c r="PSQ26" s="662"/>
      <c r="PSR26" s="662"/>
      <c r="PSS26" s="662"/>
      <c r="PST26" s="662"/>
      <c r="PSU26" s="662"/>
      <c r="PSV26" s="662"/>
      <c r="PSW26" s="662"/>
      <c r="PSX26" s="662"/>
      <c r="PSY26" s="662"/>
      <c r="PSZ26" s="662"/>
      <c r="PTA26" s="662"/>
      <c r="PTB26" s="662"/>
      <c r="PTC26" s="662"/>
      <c r="PTD26" s="662"/>
      <c r="PTE26" s="662"/>
      <c r="PTF26" s="662"/>
      <c r="PTG26" s="662"/>
      <c r="PTH26" s="662"/>
      <c r="PTI26" s="662"/>
      <c r="PTJ26" s="662"/>
      <c r="PTK26" s="662"/>
      <c r="PTL26" s="662"/>
      <c r="PTM26" s="662"/>
      <c r="PTN26" s="662"/>
      <c r="PTO26" s="662"/>
      <c r="PTP26" s="662"/>
      <c r="PTQ26" s="662"/>
      <c r="PTR26" s="662"/>
      <c r="PTS26" s="662"/>
      <c r="PTT26" s="662"/>
      <c r="PTU26" s="662"/>
      <c r="PTV26" s="662"/>
      <c r="PTW26" s="662"/>
      <c r="PTX26" s="662"/>
      <c r="PTY26" s="662"/>
      <c r="PTZ26" s="662"/>
      <c r="PUA26" s="662"/>
      <c r="PUB26" s="662"/>
      <c r="PUC26" s="662"/>
      <c r="PUD26" s="662"/>
      <c r="PUE26" s="662"/>
      <c r="PUF26" s="662"/>
      <c r="PUG26" s="662"/>
      <c r="PUH26" s="662"/>
      <c r="PUI26" s="662"/>
      <c r="PUJ26" s="662"/>
      <c r="PUK26" s="662"/>
      <c r="PUL26" s="662"/>
      <c r="PUM26" s="662"/>
      <c r="PUN26" s="662"/>
      <c r="PUO26" s="662"/>
      <c r="PUP26" s="662"/>
      <c r="PUQ26" s="662"/>
      <c r="PUR26" s="662"/>
      <c r="PUS26" s="662"/>
      <c r="PUT26" s="662"/>
      <c r="PUU26" s="662"/>
      <c r="PUV26" s="662"/>
      <c r="PUW26" s="662"/>
      <c r="PUX26" s="662"/>
      <c r="PUY26" s="662"/>
      <c r="PUZ26" s="662"/>
      <c r="PVA26" s="662"/>
      <c r="PVB26" s="662"/>
      <c r="PVC26" s="662"/>
      <c r="PVD26" s="662"/>
      <c r="PVE26" s="662"/>
      <c r="PVF26" s="662"/>
      <c r="PVG26" s="662"/>
      <c r="PVH26" s="662"/>
      <c r="PVI26" s="662"/>
      <c r="PVJ26" s="662"/>
      <c r="PVK26" s="662"/>
      <c r="PVL26" s="662"/>
      <c r="PVM26" s="662"/>
      <c r="PVN26" s="662"/>
      <c r="PVO26" s="662"/>
      <c r="PVP26" s="662"/>
      <c r="PVQ26" s="662"/>
      <c r="PVR26" s="662"/>
      <c r="PVS26" s="662"/>
      <c r="PVT26" s="662"/>
      <c r="PVU26" s="662"/>
      <c r="PVV26" s="662"/>
      <c r="PVW26" s="662"/>
      <c r="PVX26" s="662"/>
      <c r="PVY26" s="662"/>
      <c r="PVZ26" s="662"/>
      <c r="PWA26" s="662"/>
      <c r="PWB26" s="662"/>
      <c r="PWC26" s="662"/>
      <c r="PWD26" s="662"/>
      <c r="PWE26" s="662"/>
      <c r="PWF26" s="662"/>
      <c r="PWG26" s="662"/>
      <c r="PWH26" s="662"/>
      <c r="PWI26" s="662"/>
      <c r="PWJ26" s="662"/>
      <c r="PWK26" s="662"/>
      <c r="PWL26" s="662"/>
      <c r="PWM26" s="662"/>
      <c r="PWN26" s="662"/>
      <c r="PWO26" s="662"/>
      <c r="PWP26" s="662"/>
      <c r="PWQ26" s="662"/>
      <c r="PWR26" s="662"/>
      <c r="PWS26" s="662"/>
      <c r="PWT26" s="662"/>
      <c r="PWU26" s="662"/>
      <c r="PWV26" s="662"/>
      <c r="PWW26" s="662"/>
      <c r="PWX26" s="662"/>
      <c r="PWY26" s="662"/>
      <c r="PWZ26" s="662"/>
      <c r="PXA26" s="662"/>
      <c r="PXB26" s="662"/>
      <c r="PXC26" s="662"/>
      <c r="PXD26" s="662"/>
      <c r="PXE26" s="662"/>
      <c r="PXF26" s="662"/>
      <c r="PXG26" s="662"/>
      <c r="PXH26" s="662"/>
      <c r="PXI26" s="662"/>
      <c r="PXJ26" s="662"/>
      <c r="PXK26" s="662"/>
      <c r="PXL26" s="662"/>
      <c r="PXM26" s="662"/>
      <c r="PXN26" s="662"/>
      <c r="PXO26" s="662"/>
      <c r="PXP26" s="662"/>
      <c r="PXQ26" s="662"/>
      <c r="PXR26" s="662"/>
      <c r="PXS26" s="662"/>
      <c r="PXT26" s="662"/>
      <c r="PXU26" s="662"/>
      <c r="PXV26" s="662"/>
      <c r="PXW26" s="662"/>
      <c r="PXX26" s="662"/>
      <c r="PXY26" s="662"/>
      <c r="PXZ26" s="662"/>
      <c r="PYA26" s="662"/>
      <c r="PYB26" s="662"/>
      <c r="PYC26" s="662"/>
      <c r="PYD26" s="662"/>
      <c r="PYE26" s="662"/>
      <c r="PYF26" s="662"/>
      <c r="PYG26" s="662"/>
      <c r="PYH26" s="662"/>
      <c r="PYI26" s="662"/>
      <c r="PYJ26" s="662"/>
      <c r="PYK26" s="662"/>
      <c r="PYL26" s="662"/>
      <c r="PYM26" s="662"/>
      <c r="PYN26" s="662"/>
      <c r="PYO26" s="662"/>
      <c r="PYP26" s="662"/>
      <c r="PYQ26" s="662"/>
      <c r="PYR26" s="662"/>
      <c r="PYS26" s="662"/>
      <c r="PYT26" s="662"/>
      <c r="PYU26" s="662"/>
      <c r="PYV26" s="662"/>
      <c r="PYW26" s="662"/>
      <c r="PYX26" s="662"/>
      <c r="PYY26" s="662"/>
      <c r="PYZ26" s="662"/>
      <c r="PZA26" s="662"/>
      <c r="PZB26" s="662"/>
      <c r="PZC26" s="662"/>
      <c r="PZD26" s="662"/>
      <c r="PZE26" s="662"/>
      <c r="PZF26" s="662"/>
      <c r="PZG26" s="662"/>
      <c r="PZH26" s="662"/>
      <c r="PZI26" s="662"/>
      <c r="PZJ26" s="662"/>
      <c r="PZK26" s="662"/>
      <c r="PZL26" s="662"/>
      <c r="PZM26" s="662"/>
      <c r="PZN26" s="662"/>
      <c r="PZO26" s="662"/>
      <c r="PZP26" s="662"/>
      <c r="PZQ26" s="662"/>
      <c r="PZR26" s="662"/>
      <c r="PZS26" s="662"/>
      <c r="PZT26" s="662"/>
      <c r="PZU26" s="662"/>
      <c r="PZV26" s="662"/>
      <c r="PZW26" s="662"/>
      <c r="PZX26" s="662"/>
      <c r="PZY26" s="662"/>
      <c r="PZZ26" s="662"/>
      <c r="QAA26" s="662"/>
      <c r="QAB26" s="662"/>
      <c r="QAC26" s="662"/>
      <c r="QAD26" s="662"/>
      <c r="QAE26" s="662"/>
      <c r="QAF26" s="662"/>
      <c r="QAG26" s="662"/>
      <c r="QAH26" s="662"/>
      <c r="QAI26" s="662"/>
      <c r="QAJ26" s="662"/>
      <c r="QAK26" s="662"/>
      <c r="QAL26" s="662"/>
      <c r="QAM26" s="662"/>
      <c r="QAN26" s="662"/>
      <c r="QAO26" s="662"/>
      <c r="QAP26" s="662"/>
      <c r="QAQ26" s="662"/>
      <c r="QAR26" s="662"/>
      <c r="QAS26" s="662"/>
      <c r="QAT26" s="662"/>
      <c r="QAU26" s="662"/>
      <c r="QAV26" s="662"/>
      <c r="QAW26" s="662"/>
      <c r="QAX26" s="662"/>
      <c r="QAY26" s="662"/>
      <c r="QAZ26" s="662"/>
      <c r="QBA26" s="662"/>
      <c r="QBB26" s="662"/>
      <c r="QBC26" s="662"/>
      <c r="QBD26" s="662"/>
      <c r="QBE26" s="662"/>
      <c r="QBF26" s="662"/>
      <c r="QBG26" s="662"/>
      <c r="QBH26" s="662"/>
      <c r="QBI26" s="662"/>
      <c r="QBJ26" s="662"/>
      <c r="QBK26" s="662"/>
      <c r="QBL26" s="662"/>
      <c r="QBM26" s="662"/>
      <c r="QBN26" s="662"/>
      <c r="QBO26" s="662"/>
      <c r="QBP26" s="662"/>
      <c r="QBQ26" s="662"/>
      <c r="QBR26" s="662"/>
      <c r="QBS26" s="662"/>
      <c r="QBT26" s="662"/>
      <c r="QBU26" s="662"/>
      <c r="QBV26" s="662"/>
      <c r="QBW26" s="662"/>
      <c r="QBX26" s="662"/>
      <c r="QBY26" s="662"/>
      <c r="QBZ26" s="662"/>
      <c r="QCA26" s="662"/>
      <c r="QCB26" s="662"/>
      <c r="QCC26" s="662"/>
      <c r="QCD26" s="662"/>
      <c r="QCE26" s="662"/>
      <c r="QCF26" s="662"/>
      <c r="QCG26" s="662"/>
      <c r="QCH26" s="662"/>
      <c r="QCI26" s="662"/>
      <c r="QCJ26" s="662"/>
      <c r="QCK26" s="662"/>
      <c r="QCL26" s="662"/>
      <c r="QCM26" s="662"/>
      <c r="QCN26" s="662"/>
      <c r="QCO26" s="662"/>
      <c r="QCP26" s="662"/>
      <c r="QCQ26" s="662"/>
      <c r="QCR26" s="662"/>
      <c r="QCS26" s="662"/>
      <c r="QCT26" s="662"/>
      <c r="QCU26" s="662"/>
      <c r="QCV26" s="662"/>
      <c r="QCW26" s="662"/>
      <c r="QCX26" s="662"/>
      <c r="QCY26" s="662"/>
      <c r="QCZ26" s="662"/>
      <c r="QDA26" s="662"/>
      <c r="QDB26" s="662"/>
      <c r="QDC26" s="662"/>
      <c r="QDD26" s="662"/>
      <c r="QDE26" s="662"/>
      <c r="QDF26" s="662"/>
      <c r="QDG26" s="662"/>
      <c r="QDH26" s="662"/>
      <c r="QDI26" s="662"/>
      <c r="QDJ26" s="662"/>
      <c r="QDK26" s="662"/>
      <c r="QDL26" s="662"/>
      <c r="QDM26" s="662"/>
      <c r="QDN26" s="662"/>
      <c r="QDO26" s="662"/>
      <c r="QDP26" s="662"/>
      <c r="QDQ26" s="662"/>
      <c r="QDR26" s="662"/>
      <c r="QDS26" s="662"/>
      <c r="QDT26" s="662"/>
      <c r="QDU26" s="662"/>
      <c r="QDV26" s="662"/>
      <c r="QDW26" s="662"/>
      <c r="QDX26" s="662"/>
      <c r="QDY26" s="662"/>
      <c r="QDZ26" s="662"/>
      <c r="QEA26" s="662"/>
      <c r="QEB26" s="662"/>
      <c r="QEC26" s="662"/>
      <c r="QED26" s="662"/>
      <c r="QEE26" s="662"/>
      <c r="QEF26" s="662"/>
      <c r="QEG26" s="662"/>
      <c r="QEH26" s="662"/>
      <c r="QEI26" s="662"/>
      <c r="QEJ26" s="662"/>
      <c r="QEK26" s="662"/>
      <c r="QEL26" s="662"/>
      <c r="QEM26" s="662"/>
      <c r="QEN26" s="662"/>
      <c r="QEO26" s="662"/>
      <c r="QEP26" s="662"/>
      <c r="QEQ26" s="662"/>
      <c r="QER26" s="662"/>
      <c r="QES26" s="662"/>
      <c r="QET26" s="662"/>
      <c r="QEU26" s="662"/>
      <c r="QEV26" s="662"/>
      <c r="QEW26" s="662"/>
      <c r="QEX26" s="662"/>
      <c r="QEY26" s="662"/>
      <c r="QEZ26" s="662"/>
      <c r="QFA26" s="662"/>
      <c r="QFB26" s="662"/>
      <c r="QFC26" s="662"/>
      <c r="QFD26" s="662"/>
      <c r="QFE26" s="662"/>
      <c r="QFF26" s="662"/>
      <c r="QFG26" s="662"/>
      <c r="QFH26" s="662"/>
      <c r="QFI26" s="662"/>
      <c r="QFJ26" s="662"/>
      <c r="QFK26" s="662"/>
      <c r="QFL26" s="662"/>
      <c r="QFM26" s="662"/>
      <c r="QFN26" s="662"/>
      <c r="QFO26" s="662"/>
      <c r="QFP26" s="662"/>
      <c r="QFQ26" s="662"/>
      <c r="QFR26" s="662"/>
      <c r="QFS26" s="662"/>
      <c r="QFT26" s="662"/>
      <c r="QFU26" s="662"/>
      <c r="QFV26" s="662"/>
      <c r="QFW26" s="662"/>
      <c r="QFX26" s="662"/>
      <c r="QFY26" s="662"/>
      <c r="QFZ26" s="662"/>
      <c r="QGA26" s="662"/>
      <c r="QGB26" s="662"/>
      <c r="QGC26" s="662"/>
      <c r="QGD26" s="662"/>
      <c r="QGE26" s="662"/>
      <c r="QGF26" s="662"/>
      <c r="QGG26" s="662"/>
      <c r="QGH26" s="662"/>
      <c r="QGI26" s="662"/>
      <c r="QGJ26" s="662"/>
      <c r="QGK26" s="662"/>
      <c r="QGL26" s="662"/>
      <c r="QGM26" s="662"/>
      <c r="QGN26" s="662"/>
      <c r="QGO26" s="662"/>
      <c r="QGP26" s="662"/>
      <c r="QGQ26" s="662"/>
      <c r="QGR26" s="662"/>
      <c r="QGS26" s="662"/>
      <c r="QGT26" s="662"/>
      <c r="QGU26" s="662"/>
      <c r="QGV26" s="662"/>
      <c r="QGW26" s="662"/>
      <c r="QGX26" s="662"/>
      <c r="QGY26" s="662"/>
      <c r="QGZ26" s="662"/>
      <c r="QHA26" s="662"/>
      <c r="QHB26" s="662"/>
      <c r="QHC26" s="662"/>
      <c r="QHD26" s="662"/>
      <c r="QHE26" s="662"/>
      <c r="QHF26" s="662"/>
      <c r="QHG26" s="662"/>
      <c r="QHH26" s="662"/>
      <c r="QHI26" s="662"/>
      <c r="QHJ26" s="662"/>
      <c r="QHK26" s="662"/>
      <c r="QHL26" s="662"/>
      <c r="QHM26" s="662"/>
      <c r="QHN26" s="662"/>
      <c r="QHO26" s="662"/>
      <c r="QHP26" s="662"/>
      <c r="QHQ26" s="662"/>
      <c r="QHR26" s="662"/>
      <c r="QHS26" s="662"/>
      <c r="QHT26" s="662"/>
      <c r="QHU26" s="662"/>
      <c r="QHV26" s="662"/>
      <c r="QHW26" s="662"/>
      <c r="QHX26" s="662"/>
      <c r="QHY26" s="662"/>
      <c r="QHZ26" s="662"/>
      <c r="QIA26" s="662"/>
      <c r="QIB26" s="662"/>
      <c r="QIC26" s="662"/>
      <c r="QID26" s="662"/>
      <c r="QIE26" s="662"/>
      <c r="QIF26" s="662"/>
      <c r="QIG26" s="662"/>
      <c r="QIH26" s="662"/>
      <c r="QII26" s="662"/>
      <c r="QIJ26" s="662"/>
      <c r="QIK26" s="662"/>
      <c r="QIL26" s="662"/>
      <c r="QIM26" s="662"/>
      <c r="QIN26" s="662"/>
      <c r="QIO26" s="662"/>
      <c r="QIP26" s="662"/>
      <c r="QIQ26" s="662"/>
      <c r="QIR26" s="662"/>
      <c r="QIS26" s="662"/>
      <c r="QIT26" s="662"/>
      <c r="QIU26" s="662"/>
      <c r="QIV26" s="662"/>
      <c r="QIW26" s="662"/>
      <c r="QIX26" s="662"/>
      <c r="QIY26" s="662"/>
      <c r="QIZ26" s="662"/>
      <c r="QJA26" s="662"/>
      <c r="QJB26" s="662"/>
      <c r="QJC26" s="662"/>
      <c r="QJD26" s="662"/>
      <c r="QJE26" s="662"/>
      <c r="QJF26" s="662"/>
      <c r="QJG26" s="662"/>
      <c r="QJH26" s="662"/>
      <c r="QJI26" s="662"/>
      <c r="QJJ26" s="662"/>
      <c r="QJK26" s="662"/>
      <c r="QJL26" s="662"/>
      <c r="QJM26" s="662"/>
      <c r="QJN26" s="662"/>
      <c r="QJO26" s="662"/>
      <c r="QJP26" s="662"/>
      <c r="QJQ26" s="662"/>
      <c r="QJR26" s="662"/>
      <c r="QJS26" s="662"/>
      <c r="QJT26" s="662"/>
      <c r="QJU26" s="662"/>
      <c r="QJV26" s="662"/>
      <c r="QJW26" s="662"/>
      <c r="QJX26" s="662"/>
      <c r="QJY26" s="662"/>
      <c r="QJZ26" s="662"/>
      <c r="QKA26" s="662"/>
      <c r="QKB26" s="662"/>
      <c r="QKC26" s="662"/>
      <c r="QKD26" s="662"/>
      <c r="QKE26" s="662"/>
      <c r="QKF26" s="662"/>
      <c r="QKG26" s="662"/>
      <c r="QKH26" s="662"/>
      <c r="QKI26" s="662"/>
      <c r="QKJ26" s="662"/>
      <c r="QKK26" s="662"/>
      <c r="QKL26" s="662"/>
      <c r="QKM26" s="662"/>
      <c r="QKN26" s="662"/>
      <c r="QKO26" s="662"/>
      <c r="QKP26" s="662"/>
      <c r="QKQ26" s="662"/>
      <c r="QKR26" s="662"/>
      <c r="QKS26" s="662"/>
      <c r="QKT26" s="662"/>
      <c r="QKU26" s="662"/>
      <c r="QKV26" s="662"/>
      <c r="QKW26" s="662"/>
      <c r="QKX26" s="662"/>
      <c r="QKY26" s="662"/>
      <c r="QKZ26" s="662"/>
      <c r="QLA26" s="662"/>
      <c r="QLB26" s="662"/>
      <c r="QLC26" s="662"/>
      <c r="QLD26" s="662"/>
      <c r="QLE26" s="662"/>
      <c r="QLF26" s="662"/>
      <c r="QLG26" s="662"/>
      <c r="QLH26" s="662"/>
      <c r="QLI26" s="662"/>
      <c r="QLJ26" s="662"/>
      <c r="QLK26" s="662"/>
      <c r="QLL26" s="662"/>
      <c r="QLM26" s="662"/>
      <c r="QLN26" s="662"/>
      <c r="QLO26" s="662"/>
      <c r="QLP26" s="662"/>
      <c r="QLQ26" s="662"/>
      <c r="QLR26" s="662"/>
      <c r="QLS26" s="662"/>
      <c r="QLT26" s="662"/>
      <c r="QLU26" s="662"/>
      <c r="QLV26" s="662"/>
      <c r="QLW26" s="662"/>
      <c r="QLX26" s="662"/>
      <c r="QLY26" s="662"/>
      <c r="QLZ26" s="662"/>
      <c r="QMA26" s="662"/>
      <c r="QMB26" s="662"/>
      <c r="QMC26" s="662"/>
      <c r="QMD26" s="662"/>
      <c r="QME26" s="662"/>
      <c r="QMF26" s="662"/>
      <c r="QMG26" s="662"/>
      <c r="QMH26" s="662"/>
      <c r="QMI26" s="662"/>
      <c r="QMJ26" s="662"/>
      <c r="QMK26" s="662"/>
      <c r="QML26" s="662"/>
      <c r="QMM26" s="662"/>
      <c r="QMN26" s="662"/>
      <c r="QMO26" s="662"/>
      <c r="QMP26" s="662"/>
      <c r="QMQ26" s="662"/>
      <c r="QMR26" s="662"/>
      <c r="QMS26" s="662"/>
      <c r="QMT26" s="662"/>
      <c r="QMU26" s="662"/>
      <c r="QMV26" s="662"/>
      <c r="QMW26" s="662"/>
      <c r="QMX26" s="662"/>
      <c r="QMY26" s="662"/>
      <c r="QMZ26" s="662"/>
      <c r="QNA26" s="662"/>
      <c r="QNB26" s="662"/>
      <c r="QNC26" s="662"/>
      <c r="QND26" s="662"/>
      <c r="QNE26" s="662"/>
      <c r="QNF26" s="662"/>
      <c r="QNG26" s="662"/>
      <c r="QNH26" s="662"/>
      <c r="QNI26" s="662"/>
      <c r="QNJ26" s="662"/>
      <c r="QNK26" s="662"/>
      <c r="QNL26" s="662"/>
      <c r="QNM26" s="662"/>
      <c r="QNN26" s="662"/>
      <c r="QNO26" s="662"/>
      <c r="QNP26" s="662"/>
      <c r="QNQ26" s="662"/>
      <c r="QNR26" s="662"/>
      <c r="QNS26" s="662"/>
      <c r="QNT26" s="662"/>
      <c r="QNU26" s="662"/>
      <c r="QNV26" s="662"/>
      <c r="QNW26" s="662"/>
      <c r="QNX26" s="662"/>
      <c r="QNY26" s="662"/>
      <c r="QNZ26" s="662"/>
      <c r="QOA26" s="662"/>
      <c r="QOB26" s="662"/>
      <c r="QOC26" s="662"/>
      <c r="QOD26" s="662"/>
      <c r="QOE26" s="662"/>
      <c r="QOF26" s="662"/>
      <c r="QOG26" s="662"/>
      <c r="QOH26" s="662"/>
      <c r="QOI26" s="662"/>
      <c r="QOJ26" s="662"/>
      <c r="QOK26" s="662"/>
      <c r="QOL26" s="662"/>
      <c r="QOM26" s="662"/>
      <c r="QON26" s="662"/>
      <c r="QOO26" s="662"/>
      <c r="QOP26" s="662"/>
      <c r="QOQ26" s="662"/>
      <c r="QOR26" s="662"/>
      <c r="QOS26" s="662"/>
      <c r="QOT26" s="662"/>
      <c r="QOU26" s="662"/>
      <c r="QOV26" s="662"/>
      <c r="QOW26" s="662"/>
      <c r="QOX26" s="662"/>
      <c r="QOY26" s="662"/>
      <c r="QOZ26" s="662"/>
      <c r="QPA26" s="662"/>
      <c r="QPB26" s="662"/>
      <c r="QPC26" s="662"/>
      <c r="QPD26" s="662"/>
      <c r="QPE26" s="662"/>
      <c r="QPF26" s="662"/>
      <c r="QPG26" s="662"/>
      <c r="QPH26" s="662"/>
      <c r="QPI26" s="662"/>
      <c r="QPJ26" s="662"/>
      <c r="QPK26" s="662"/>
      <c r="QPL26" s="662"/>
      <c r="QPM26" s="662"/>
      <c r="QPN26" s="662"/>
      <c r="QPO26" s="662"/>
      <c r="QPP26" s="662"/>
      <c r="QPQ26" s="662"/>
      <c r="QPR26" s="662"/>
      <c r="QPS26" s="662"/>
      <c r="QPT26" s="662"/>
      <c r="QPU26" s="662"/>
      <c r="QPV26" s="662"/>
      <c r="QPW26" s="662"/>
      <c r="QPX26" s="662"/>
      <c r="QPY26" s="662"/>
      <c r="QPZ26" s="662"/>
      <c r="QQA26" s="662"/>
      <c r="QQB26" s="662"/>
      <c r="QQC26" s="662"/>
      <c r="QQD26" s="662"/>
      <c r="QQE26" s="662"/>
      <c r="QQF26" s="662"/>
      <c r="QQG26" s="662"/>
      <c r="QQH26" s="662"/>
      <c r="QQI26" s="662"/>
      <c r="QQJ26" s="662"/>
      <c r="QQK26" s="662"/>
      <c r="QQL26" s="662"/>
      <c r="QQM26" s="662"/>
      <c r="QQN26" s="662"/>
      <c r="QQO26" s="662"/>
      <c r="QQP26" s="662"/>
      <c r="QQQ26" s="662"/>
      <c r="QQR26" s="662"/>
      <c r="QQS26" s="662"/>
      <c r="QQT26" s="662"/>
      <c r="QQU26" s="662"/>
      <c r="QQV26" s="662"/>
      <c r="QQW26" s="662"/>
      <c r="QQX26" s="662"/>
      <c r="QQY26" s="662"/>
      <c r="QQZ26" s="662"/>
      <c r="QRA26" s="662"/>
      <c r="QRB26" s="662"/>
      <c r="QRC26" s="662"/>
      <c r="QRD26" s="662"/>
      <c r="QRE26" s="662"/>
      <c r="QRF26" s="662"/>
      <c r="QRG26" s="662"/>
      <c r="QRH26" s="662"/>
      <c r="QRI26" s="662"/>
      <c r="QRJ26" s="662"/>
      <c r="QRK26" s="662"/>
      <c r="QRL26" s="662"/>
      <c r="QRM26" s="662"/>
      <c r="QRN26" s="662"/>
      <c r="QRO26" s="662"/>
      <c r="QRP26" s="662"/>
      <c r="QRQ26" s="662"/>
      <c r="QRR26" s="662"/>
      <c r="QRS26" s="662"/>
      <c r="QRT26" s="662"/>
      <c r="QRU26" s="662"/>
      <c r="QRV26" s="662"/>
      <c r="QRW26" s="662"/>
      <c r="QRX26" s="662"/>
      <c r="QRY26" s="662"/>
      <c r="QRZ26" s="662"/>
      <c r="QSA26" s="662"/>
      <c r="QSB26" s="662"/>
      <c r="QSC26" s="662"/>
      <c r="QSD26" s="662"/>
      <c r="QSE26" s="662"/>
      <c r="QSF26" s="662"/>
      <c r="QSG26" s="662"/>
      <c r="QSH26" s="662"/>
      <c r="QSI26" s="662"/>
      <c r="QSJ26" s="662"/>
      <c r="QSK26" s="662"/>
      <c r="QSL26" s="662"/>
      <c r="QSM26" s="662"/>
      <c r="QSN26" s="662"/>
      <c r="QSO26" s="662"/>
      <c r="QSP26" s="662"/>
      <c r="QSQ26" s="662"/>
      <c r="QSR26" s="662"/>
      <c r="QSS26" s="662"/>
      <c r="QST26" s="662"/>
      <c r="QSU26" s="662"/>
      <c r="QSV26" s="662"/>
      <c r="QSW26" s="662"/>
      <c r="QSX26" s="662"/>
      <c r="QSY26" s="662"/>
      <c r="QSZ26" s="662"/>
      <c r="QTA26" s="662"/>
      <c r="QTB26" s="662"/>
      <c r="QTC26" s="662"/>
      <c r="QTD26" s="662"/>
      <c r="QTE26" s="662"/>
      <c r="QTF26" s="662"/>
      <c r="QTG26" s="662"/>
      <c r="QTH26" s="662"/>
      <c r="QTI26" s="662"/>
      <c r="QTJ26" s="662"/>
      <c r="QTK26" s="662"/>
      <c r="QTL26" s="662"/>
      <c r="QTM26" s="662"/>
      <c r="QTN26" s="662"/>
      <c r="QTO26" s="662"/>
      <c r="QTP26" s="662"/>
      <c r="QTQ26" s="662"/>
      <c r="QTR26" s="662"/>
      <c r="QTS26" s="662"/>
      <c r="QTT26" s="662"/>
      <c r="QTU26" s="662"/>
      <c r="QTV26" s="662"/>
      <c r="QTW26" s="662"/>
      <c r="QTX26" s="662"/>
      <c r="QTY26" s="662"/>
      <c r="QTZ26" s="662"/>
      <c r="QUA26" s="662"/>
      <c r="QUB26" s="662"/>
      <c r="QUC26" s="662"/>
      <c r="QUD26" s="662"/>
      <c r="QUE26" s="662"/>
      <c r="QUF26" s="662"/>
      <c r="QUG26" s="662"/>
      <c r="QUH26" s="662"/>
      <c r="QUI26" s="662"/>
      <c r="QUJ26" s="662"/>
      <c r="QUK26" s="662"/>
      <c r="QUL26" s="662"/>
      <c r="QUM26" s="662"/>
      <c r="QUN26" s="662"/>
      <c r="QUO26" s="662"/>
      <c r="QUP26" s="662"/>
      <c r="QUQ26" s="662"/>
      <c r="QUR26" s="662"/>
      <c r="QUS26" s="662"/>
      <c r="QUT26" s="662"/>
      <c r="QUU26" s="662"/>
      <c r="QUV26" s="662"/>
      <c r="QUW26" s="662"/>
      <c r="QUX26" s="662"/>
      <c r="QUY26" s="662"/>
      <c r="QUZ26" s="662"/>
      <c r="QVA26" s="662"/>
      <c r="QVB26" s="662"/>
      <c r="QVC26" s="662"/>
      <c r="QVD26" s="662"/>
      <c r="QVE26" s="662"/>
      <c r="QVF26" s="662"/>
      <c r="QVG26" s="662"/>
      <c r="QVH26" s="662"/>
      <c r="QVI26" s="662"/>
      <c r="QVJ26" s="662"/>
      <c r="QVK26" s="662"/>
      <c r="QVL26" s="662"/>
      <c r="QVM26" s="662"/>
      <c r="QVN26" s="662"/>
      <c r="QVO26" s="662"/>
      <c r="QVP26" s="662"/>
      <c r="QVQ26" s="662"/>
      <c r="QVR26" s="662"/>
      <c r="QVS26" s="662"/>
      <c r="QVT26" s="662"/>
      <c r="QVU26" s="662"/>
      <c r="QVV26" s="662"/>
      <c r="QVW26" s="662"/>
      <c r="QVX26" s="662"/>
      <c r="QVY26" s="662"/>
      <c r="QVZ26" s="662"/>
      <c r="QWA26" s="662"/>
      <c r="QWB26" s="662"/>
      <c r="QWC26" s="662"/>
      <c r="QWD26" s="662"/>
      <c r="QWE26" s="662"/>
      <c r="QWF26" s="662"/>
      <c r="QWG26" s="662"/>
      <c r="QWH26" s="662"/>
      <c r="QWI26" s="662"/>
      <c r="QWJ26" s="662"/>
      <c r="QWK26" s="662"/>
      <c r="QWL26" s="662"/>
      <c r="QWM26" s="662"/>
      <c r="QWN26" s="662"/>
      <c r="QWO26" s="662"/>
      <c r="QWP26" s="662"/>
      <c r="QWQ26" s="662"/>
      <c r="QWR26" s="662"/>
      <c r="QWS26" s="662"/>
      <c r="QWT26" s="662"/>
      <c r="QWU26" s="662"/>
      <c r="QWV26" s="662"/>
      <c r="QWW26" s="662"/>
      <c r="QWX26" s="662"/>
      <c r="QWY26" s="662"/>
      <c r="QWZ26" s="662"/>
      <c r="QXA26" s="662"/>
      <c r="QXB26" s="662"/>
      <c r="QXC26" s="662"/>
      <c r="QXD26" s="662"/>
      <c r="QXE26" s="662"/>
      <c r="QXF26" s="662"/>
      <c r="QXG26" s="662"/>
      <c r="QXH26" s="662"/>
      <c r="QXI26" s="662"/>
      <c r="QXJ26" s="662"/>
      <c r="QXK26" s="662"/>
      <c r="QXL26" s="662"/>
      <c r="QXM26" s="662"/>
      <c r="QXN26" s="662"/>
      <c r="QXO26" s="662"/>
      <c r="QXP26" s="662"/>
      <c r="QXQ26" s="662"/>
      <c r="QXR26" s="662"/>
      <c r="QXS26" s="662"/>
      <c r="QXT26" s="662"/>
      <c r="QXU26" s="662"/>
      <c r="QXV26" s="662"/>
      <c r="QXW26" s="662"/>
      <c r="QXX26" s="662"/>
      <c r="QXY26" s="662"/>
      <c r="QXZ26" s="662"/>
      <c r="QYA26" s="662"/>
      <c r="QYB26" s="662"/>
      <c r="QYC26" s="662"/>
      <c r="QYD26" s="662"/>
      <c r="QYE26" s="662"/>
      <c r="QYF26" s="662"/>
      <c r="QYG26" s="662"/>
      <c r="QYH26" s="662"/>
      <c r="QYI26" s="662"/>
      <c r="QYJ26" s="662"/>
      <c r="QYK26" s="662"/>
      <c r="QYL26" s="662"/>
      <c r="QYM26" s="662"/>
      <c r="QYN26" s="662"/>
      <c r="QYO26" s="662"/>
      <c r="QYP26" s="662"/>
      <c r="QYQ26" s="662"/>
      <c r="QYR26" s="662"/>
      <c r="QYS26" s="662"/>
      <c r="QYT26" s="662"/>
      <c r="QYU26" s="662"/>
      <c r="QYV26" s="662"/>
      <c r="QYW26" s="662"/>
      <c r="QYX26" s="662"/>
      <c r="QYY26" s="662"/>
      <c r="QYZ26" s="662"/>
      <c r="QZA26" s="662"/>
      <c r="QZB26" s="662"/>
      <c r="QZC26" s="662"/>
      <c r="QZD26" s="662"/>
      <c r="QZE26" s="662"/>
      <c r="QZF26" s="662"/>
      <c r="QZG26" s="662"/>
      <c r="QZH26" s="662"/>
      <c r="QZI26" s="662"/>
      <c r="QZJ26" s="662"/>
      <c r="QZK26" s="662"/>
      <c r="QZL26" s="662"/>
      <c r="QZM26" s="662"/>
      <c r="QZN26" s="662"/>
      <c r="QZO26" s="662"/>
      <c r="QZP26" s="662"/>
      <c r="QZQ26" s="662"/>
      <c r="QZR26" s="662"/>
      <c r="QZS26" s="662"/>
      <c r="QZT26" s="662"/>
      <c r="QZU26" s="662"/>
      <c r="QZV26" s="662"/>
      <c r="QZW26" s="662"/>
      <c r="QZX26" s="662"/>
      <c r="QZY26" s="662"/>
      <c r="QZZ26" s="662"/>
      <c r="RAA26" s="662"/>
      <c r="RAB26" s="662"/>
      <c r="RAC26" s="662"/>
      <c r="RAD26" s="662"/>
      <c r="RAE26" s="662"/>
      <c r="RAF26" s="662"/>
      <c r="RAG26" s="662"/>
      <c r="RAH26" s="662"/>
      <c r="RAI26" s="662"/>
      <c r="RAJ26" s="662"/>
      <c r="RAK26" s="662"/>
      <c r="RAL26" s="662"/>
      <c r="RAM26" s="662"/>
      <c r="RAN26" s="662"/>
      <c r="RAO26" s="662"/>
      <c r="RAP26" s="662"/>
      <c r="RAQ26" s="662"/>
      <c r="RAR26" s="662"/>
      <c r="RAS26" s="662"/>
      <c r="RAT26" s="662"/>
      <c r="RAU26" s="662"/>
      <c r="RAV26" s="662"/>
      <c r="RAW26" s="662"/>
      <c r="RAX26" s="662"/>
      <c r="RAY26" s="662"/>
      <c r="RAZ26" s="662"/>
      <c r="RBA26" s="662"/>
      <c r="RBB26" s="662"/>
      <c r="RBC26" s="662"/>
      <c r="RBD26" s="662"/>
      <c r="RBE26" s="662"/>
      <c r="RBF26" s="662"/>
      <c r="RBG26" s="662"/>
      <c r="RBH26" s="662"/>
      <c r="RBI26" s="662"/>
      <c r="RBJ26" s="662"/>
      <c r="RBK26" s="662"/>
      <c r="RBL26" s="662"/>
      <c r="RBM26" s="662"/>
      <c r="RBN26" s="662"/>
      <c r="RBO26" s="662"/>
      <c r="RBP26" s="662"/>
      <c r="RBQ26" s="662"/>
      <c r="RBR26" s="662"/>
      <c r="RBS26" s="662"/>
      <c r="RBT26" s="662"/>
      <c r="RBU26" s="662"/>
      <c r="RBV26" s="662"/>
      <c r="RBW26" s="662"/>
      <c r="RBX26" s="662"/>
      <c r="RBY26" s="662"/>
      <c r="RBZ26" s="662"/>
      <c r="RCA26" s="662"/>
      <c r="RCB26" s="662"/>
      <c r="RCC26" s="662"/>
      <c r="RCD26" s="662"/>
      <c r="RCE26" s="662"/>
      <c r="RCF26" s="662"/>
      <c r="RCG26" s="662"/>
      <c r="RCH26" s="662"/>
      <c r="RCI26" s="662"/>
      <c r="RCJ26" s="662"/>
      <c r="RCK26" s="662"/>
      <c r="RCL26" s="662"/>
      <c r="RCM26" s="662"/>
      <c r="RCN26" s="662"/>
      <c r="RCO26" s="662"/>
      <c r="RCP26" s="662"/>
      <c r="RCQ26" s="662"/>
      <c r="RCR26" s="662"/>
      <c r="RCS26" s="662"/>
      <c r="RCT26" s="662"/>
      <c r="RCU26" s="662"/>
      <c r="RCV26" s="662"/>
      <c r="RCW26" s="662"/>
      <c r="RCX26" s="662"/>
      <c r="RCY26" s="662"/>
      <c r="RCZ26" s="662"/>
      <c r="RDA26" s="662"/>
      <c r="RDB26" s="662"/>
      <c r="RDC26" s="662"/>
      <c r="RDD26" s="662"/>
      <c r="RDE26" s="662"/>
      <c r="RDF26" s="662"/>
      <c r="RDG26" s="662"/>
      <c r="RDH26" s="662"/>
      <c r="RDI26" s="662"/>
      <c r="RDJ26" s="662"/>
      <c r="RDK26" s="662"/>
      <c r="RDL26" s="662"/>
      <c r="RDM26" s="662"/>
      <c r="RDN26" s="662"/>
      <c r="RDO26" s="662"/>
      <c r="RDP26" s="662"/>
      <c r="RDQ26" s="662"/>
      <c r="RDR26" s="662"/>
      <c r="RDS26" s="662"/>
      <c r="RDT26" s="662"/>
      <c r="RDU26" s="662"/>
      <c r="RDV26" s="662"/>
      <c r="RDW26" s="662"/>
      <c r="RDX26" s="662"/>
      <c r="RDY26" s="662"/>
      <c r="RDZ26" s="662"/>
      <c r="REA26" s="662"/>
      <c r="REB26" s="662"/>
      <c r="REC26" s="662"/>
      <c r="RED26" s="662"/>
      <c r="REE26" s="662"/>
      <c r="REF26" s="662"/>
      <c r="REG26" s="662"/>
      <c r="REH26" s="662"/>
      <c r="REI26" s="662"/>
      <c r="REJ26" s="662"/>
      <c r="REK26" s="662"/>
      <c r="REL26" s="662"/>
      <c r="REM26" s="662"/>
      <c r="REN26" s="662"/>
      <c r="REO26" s="662"/>
      <c r="REP26" s="662"/>
      <c r="REQ26" s="662"/>
      <c r="RER26" s="662"/>
      <c r="RES26" s="662"/>
      <c r="RET26" s="662"/>
      <c r="REU26" s="662"/>
      <c r="REV26" s="662"/>
      <c r="REW26" s="662"/>
      <c r="REX26" s="662"/>
      <c r="REY26" s="662"/>
      <c r="REZ26" s="662"/>
      <c r="RFA26" s="662"/>
      <c r="RFB26" s="662"/>
      <c r="RFC26" s="662"/>
      <c r="RFD26" s="662"/>
      <c r="RFE26" s="662"/>
      <c r="RFF26" s="662"/>
      <c r="RFG26" s="662"/>
      <c r="RFH26" s="662"/>
      <c r="RFI26" s="662"/>
      <c r="RFJ26" s="662"/>
      <c r="RFK26" s="662"/>
      <c r="RFL26" s="662"/>
      <c r="RFM26" s="662"/>
      <c r="RFN26" s="662"/>
      <c r="RFO26" s="662"/>
      <c r="RFP26" s="662"/>
      <c r="RFQ26" s="662"/>
      <c r="RFR26" s="662"/>
      <c r="RFS26" s="662"/>
      <c r="RFT26" s="662"/>
      <c r="RFU26" s="662"/>
      <c r="RFV26" s="662"/>
      <c r="RFW26" s="662"/>
      <c r="RFX26" s="662"/>
      <c r="RFY26" s="662"/>
      <c r="RFZ26" s="662"/>
      <c r="RGA26" s="662"/>
      <c r="RGB26" s="662"/>
      <c r="RGC26" s="662"/>
      <c r="RGD26" s="662"/>
      <c r="RGE26" s="662"/>
      <c r="RGF26" s="662"/>
      <c r="RGG26" s="662"/>
      <c r="RGH26" s="662"/>
      <c r="RGI26" s="662"/>
      <c r="RGJ26" s="662"/>
      <c r="RGK26" s="662"/>
      <c r="RGL26" s="662"/>
      <c r="RGM26" s="662"/>
      <c r="RGN26" s="662"/>
      <c r="RGO26" s="662"/>
      <c r="RGP26" s="662"/>
      <c r="RGQ26" s="662"/>
      <c r="RGR26" s="662"/>
      <c r="RGS26" s="662"/>
      <c r="RGT26" s="662"/>
      <c r="RGU26" s="662"/>
      <c r="RGV26" s="662"/>
      <c r="RGW26" s="662"/>
      <c r="RGX26" s="662"/>
      <c r="RGY26" s="662"/>
      <c r="RGZ26" s="662"/>
      <c r="RHA26" s="662"/>
      <c r="RHB26" s="662"/>
      <c r="RHC26" s="662"/>
      <c r="RHD26" s="662"/>
      <c r="RHE26" s="662"/>
      <c r="RHF26" s="662"/>
      <c r="RHG26" s="662"/>
      <c r="RHH26" s="662"/>
      <c r="RHI26" s="662"/>
      <c r="RHJ26" s="662"/>
      <c r="RHK26" s="662"/>
      <c r="RHL26" s="662"/>
      <c r="RHM26" s="662"/>
      <c r="RHN26" s="662"/>
      <c r="RHO26" s="662"/>
      <c r="RHP26" s="662"/>
      <c r="RHQ26" s="662"/>
      <c r="RHR26" s="662"/>
      <c r="RHS26" s="662"/>
      <c r="RHT26" s="662"/>
      <c r="RHU26" s="662"/>
      <c r="RHV26" s="662"/>
      <c r="RHW26" s="662"/>
      <c r="RHX26" s="662"/>
      <c r="RHY26" s="662"/>
      <c r="RHZ26" s="662"/>
      <c r="RIA26" s="662"/>
      <c r="RIB26" s="662"/>
      <c r="RIC26" s="662"/>
      <c r="RID26" s="662"/>
      <c r="RIE26" s="662"/>
      <c r="RIF26" s="662"/>
      <c r="RIG26" s="662"/>
      <c r="RIH26" s="662"/>
      <c r="RII26" s="662"/>
      <c r="RIJ26" s="662"/>
      <c r="RIK26" s="662"/>
      <c r="RIL26" s="662"/>
      <c r="RIM26" s="662"/>
      <c r="RIN26" s="662"/>
      <c r="RIO26" s="662"/>
      <c r="RIP26" s="662"/>
      <c r="RIQ26" s="662"/>
      <c r="RIR26" s="662"/>
      <c r="RIS26" s="662"/>
      <c r="RIT26" s="662"/>
      <c r="RIU26" s="662"/>
      <c r="RIV26" s="662"/>
      <c r="RIW26" s="662"/>
      <c r="RIX26" s="662"/>
      <c r="RIY26" s="662"/>
      <c r="RIZ26" s="662"/>
      <c r="RJA26" s="662"/>
      <c r="RJB26" s="662"/>
      <c r="RJC26" s="662"/>
      <c r="RJD26" s="662"/>
      <c r="RJE26" s="662"/>
      <c r="RJF26" s="662"/>
      <c r="RJG26" s="662"/>
      <c r="RJH26" s="662"/>
      <c r="RJI26" s="662"/>
      <c r="RJJ26" s="662"/>
      <c r="RJK26" s="662"/>
      <c r="RJL26" s="662"/>
      <c r="RJM26" s="662"/>
      <c r="RJN26" s="662"/>
      <c r="RJO26" s="662"/>
      <c r="RJP26" s="662"/>
      <c r="RJQ26" s="662"/>
      <c r="RJR26" s="662"/>
      <c r="RJS26" s="662"/>
      <c r="RJT26" s="662"/>
      <c r="RJU26" s="662"/>
      <c r="RJV26" s="662"/>
      <c r="RJW26" s="662"/>
      <c r="RJX26" s="662"/>
      <c r="RJY26" s="662"/>
      <c r="RJZ26" s="662"/>
      <c r="RKA26" s="662"/>
      <c r="RKB26" s="662"/>
      <c r="RKC26" s="662"/>
      <c r="RKD26" s="662"/>
      <c r="RKE26" s="662"/>
      <c r="RKF26" s="662"/>
      <c r="RKG26" s="662"/>
      <c r="RKH26" s="662"/>
      <c r="RKI26" s="662"/>
      <c r="RKJ26" s="662"/>
      <c r="RKK26" s="662"/>
      <c r="RKL26" s="662"/>
      <c r="RKM26" s="662"/>
      <c r="RKN26" s="662"/>
      <c r="RKO26" s="662"/>
      <c r="RKP26" s="662"/>
      <c r="RKQ26" s="662"/>
      <c r="RKR26" s="662"/>
      <c r="RKS26" s="662"/>
      <c r="RKT26" s="662"/>
      <c r="RKU26" s="662"/>
      <c r="RKV26" s="662"/>
      <c r="RKW26" s="662"/>
      <c r="RKX26" s="662"/>
      <c r="RKY26" s="662"/>
      <c r="RKZ26" s="662"/>
      <c r="RLA26" s="662"/>
      <c r="RLB26" s="662"/>
      <c r="RLC26" s="662"/>
      <c r="RLD26" s="662"/>
      <c r="RLE26" s="662"/>
      <c r="RLF26" s="662"/>
      <c r="RLG26" s="662"/>
      <c r="RLH26" s="662"/>
      <c r="RLI26" s="662"/>
      <c r="RLJ26" s="662"/>
      <c r="RLK26" s="662"/>
      <c r="RLL26" s="662"/>
      <c r="RLM26" s="662"/>
      <c r="RLN26" s="662"/>
      <c r="RLO26" s="662"/>
      <c r="RLP26" s="662"/>
      <c r="RLQ26" s="662"/>
      <c r="RLR26" s="662"/>
      <c r="RLS26" s="662"/>
      <c r="RLT26" s="662"/>
      <c r="RLU26" s="662"/>
      <c r="RLV26" s="662"/>
      <c r="RLW26" s="662"/>
      <c r="RLX26" s="662"/>
      <c r="RLY26" s="662"/>
      <c r="RLZ26" s="662"/>
      <c r="RMA26" s="662"/>
      <c r="RMB26" s="662"/>
      <c r="RMC26" s="662"/>
      <c r="RMD26" s="662"/>
      <c r="RME26" s="662"/>
      <c r="RMF26" s="662"/>
      <c r="RMG26" s="662"/>
      <c r="RMH26" s="662"/>
      <c r="RMI26" s="662"/>
      <c r="RMJ26" s="662"/>
      <c r="RMK26" s="662"/>
      <c r="RML26" s="662"/>
      <c r="RMM26" s="662"/>
      <c r="RMN26" s="662"/>
      <c r="RMO26" s="662"/>
      <c r="RMP26" s="662"/>
      <c r="RMQ26" s="662"/>
      <c r="RMR26" s="662"/>
      <c r="RMS26" s="662"/>
      <c r="RMT26" s="662"/>
      <c r="RMU26" s="662"/>
      <c r="RMV26" s="662"/>
      <c r="RMW26" s="662"/>
      <c r="RMX26" s="662"/>
      <c r="RMY26" s="662"/>
      <c r="RMZ26" s="662"/>
      <c r="RNA26" s="662"/>
      <c r="RNB26" s="662"/>
      <c r="RNC26" s="662"/>
      <c r="RND26" s="662"/>
      <c r="RNE26" s="662"/>
      <c r="RNF26" s="662"/>
      <c r="RNG26" s="662"/>
      <c r="RNH26" s="662"/>
      <c r="RNI26" s="662"/>
      <c r="RNJ26" s="662"/>
      <c r="RNK26" s="662"/>
      <c r="RNL26" s="662"/>
      <c r="RNM26" s="662"/>
      <c r="RNN26" s="662"/>
      <c r="RNO26" s="662"/>
      <c r="RNP26" s="662"/>
      <c r="RNQ26" s="662"/>
      <c r="RNR26" s="662"/>
      <c r="RNS26" s="662"/>
      <c r="RNT26" s="662"/>
      <c r="RNU26" s="662"/>
      <c r="RNV26" s="662"/>
      <c r="RNW26" s="662"/>
      <c r="RNX26" s="662"/>
      <c r="RNY26" s="662"/>
      <c r="RNZ26" s="662"/>
      <c r="ROA26" s="662"/>
      <c r="ROB26" s="662"/>
      <c r="ROC26" s="662"/>
      <c r="ROD26" s="662"/>
      <c r="ROE26" s="662"/>
      <c r="ROF26" s="662"/>
      <c r="ROG26" s="662"/>
      <c r="ROH26" s="662"/>
      <c r="ROI26" s="662"/>
      <c r="ROJ26" s="662"/>
      <c r="ROK26" s="662"/>
      <c r="ROL26" s="662"/>
      <c r="ROM26" s="662"/>
      <c r="RON26" s="662"/>
      <c r="ROO26" s="662"/>
      <c r="ROP26" s="662"/>
      <c r="ROQ26" s="662"/>
      <c r="ROR26" s="662"/>
      <c r="ROS26" s="662"/>
      <c r="ROT26" s="662"/>
      <c r="ROU26" s="662"/>
      <c r="ROV26" s="662"/>
      <c r="ROW26" s="662"/>
      <c r="ROX26" s="662"/>
      <c r="ROY26" s="662"/>
      <c r="ROZ26" s="662"/>
      <c r="RPA26" s="662"/>
      <c r="RPB26" s="662"/>
      <c r="RPC26" s="662"/>
      <c r="RPD26" s="662"/>
      <c r="RPE26" s="662"/>
      <c r="RPF26" s="662"/>
      <c r="RPG26" s="662"/>
      <c r="RPH26" s="662"/>
      <c r="RPI26" s="662"/>
      <c r="RPJ26" s="662"/>
      <c r="RPK26" s="662"/>
      <c r="RPL26" s="662"/>
      <c r="RPM26" s="662"/>
      <c r="RPN26" s="662"/>
      <c r="RPO26" s="662"/>
      <c r="RPP26" s="662"/>
      <c r="RPQ26" s="662"/>
      <c r="RPR26" s="662"/>
      <c r="RPS26" s="662"/>
      <c r="RPT26" s="662"/>
      <c r="RPU26" s="662"/>
      <c r="RPV26" s="662"/>
      <c r="RPW26" s="662"/>
      <c r="RPX26" s="662"/>
      <c r="RPY26" s="662"/>
      <c r="RPZ26" s="662"/>
      <c r="RQA26" s="662"/>
      <c r="RQB26" s="662"/>
      <c r="RQC26" s="662"/>
      <c r="RQD26" s="662"/>
      <c r="RQE26" s="662"/>
      <c r="RQF26" s="662"/>
      <c r="RQG26" s="662"/>
      <c r="RQH26" s="662"/>
      <c r="RQI26" s="662"/>
      <c r="RQJ26" s="662"/>
      <c r="RQK26" s="662"/>
      <c r="RQL26" s="662"/>
      <c r="RQM26" s="662"/>
      <c r="RQN26" s="662"/>
      <c r="RQO26" s="662"/>
      <c r="RQP26" s="662"/>
      <c r="RQQ26" s="662"/>
      <c r="RQR26" s="662"/>
      <c r="RQS26" s="662"/>
      <c r="RQT26" s="662"/>
      <c r="RQU26" s="662"/>
      <c r="RQV26" s="662"/>
      <c r="RQW26" s="662"/>
      <c r="RQX26" s="662"/>
      <c r="RQY26" s="662"/>
      <c r="RQZ26" s="662"/>
      <c r="RRA26" s="662"/>
      <c r="RRB26" s="662"/>
      <c r="RRC26" s="662"/>
      <c r="RRD26" s="662"/>
      <c r="RRE26" s="662"/>
      <c r="RRF26" s="662"/>
      <c r="RRG26" s="662"/>
      <c r="RRH26" s="662"/>
      <c r="RRI26" s="662"/>
      <c r="RRJ26" s="662"/>
      <c r="RRK26" s="662"/>
      <c r="RRL26" s="662"/>
      <c r="RRM26" s="662"/>
      <c r="RRN26" s="662"/>
      <c r="RRO26" s="662"/>
      <c r="RRP26" s="662"/>
      <c r="RRQ26" s="662"/>
      <c r="RRR26" s="662"/>
      <c r="RRS26" s="662"/>
      <c r="RRT26" s="662"/>
      <c r="RRU26" s="662"/>
      <c r="RRV26" s="662"/>
      <c r="RRW26" s="662"/>
      <c r="RRX26" s="662"/>
      <c r="RRY26" s="662"/>
      <c r="RRZ26" s="662"/>
      <c r="RSA26" s="662"/>
      <c r="RSB26" s="662"/>
      <c r="RSC26" s="662"/>
      <c r="RSD26" s="662"/>
      <c r="RSE26" s="662"/>
      <c r="RSF26" s="662"/>
      <c r="RSG26" s="662"/>
      <c r="RSH26" s="662"/>
      <c r="RSI26" s="662"/>
      <c r="RSJ26" s="662"/>
      <c r="RSK26" s="662"/>
      <c r="RSL26" s="662"/>
      <c r="RSM26" s="662"/>
      <c r="RSN26" s="662"/>
      <c r="RSO26" s="662"/>
      <c r="RSP26" s="662"/>
      <c r="RSQ26" s="662"/>
      <c r="RSR26" s="662"/>
      <c r="RSS26" s="662"/>
      <c r="RST26" s="662"/>
      <c r="RSU26" s="662"/>
      <c r="RSV26" s="662"/>
      <c r="RSW26" s="662"/>
      <c r="RSX26" s="662"/>
      <c r="RSY26" s="662"/>
      <c r="RSZ26" s="662"/>
      <c r="RTA26" s="662"/>
      <c r="RTB26" s="662"/>
      <c r="RTC26" s="662"/>
      <c r="RTD26" s="662"/>
      <c r="RTE26" s="662"/>
      <c r="RTF26" s="662"/>
      <c r="RTG26" s="662"/>
      <c r="RTH26" s="662"/>
      <c r="RTI26" s="662"/>
      <c r="RTJ26" s="662"/>
      <c r="RTK26" s="662"/>
      <c r="RTL26" s="662"/>
      <c r="RTM26" s="662"/>
      <c r="RTN26" s="662"/>
      <c r="RTO26" s="662"/>
      <c r="RTP26" s="662"/>
      <c r="RTQ26" s="662"/>
      <c r="RTR26" s="662"/>
      <c r="RTS26" s="662"/>
      <c r="RTT26" s="662"/>
      <c r="RTU26" s="662"/>
      <c r="RTV26" s="662"/>
      <c r="RTW26" s="662"/>
      <c r="RTX26" s="662"/>
      <c r="RTY26" s="662"/>
      <c r="RTZ26" s="662"/>
      <c r="RUA26" s="662"/>
      <c r="RUB26" s="662"/>
      <c r="RUC26" s="662"/>
      <c r="RUD26" s="662"/>
      <c r="RUE26" s="662"/>
      <c r="RUF26" s="662"/>
      <c r="RUG26" s="662"/>
      <c r="RUH26" s="662"/>
      <c r="RUI26" s="662"/>
      <c r="RUJ26" s="662"/>
      <c r="RUK26" s="662"/>
      <c r="RUL26" s="662"/>
      <c r="RUM26" s="662"/>
      <c r="RUN26" s="662"/>
      <c r="RUO26" s="662"/>
      <c r="RUP26" s="662"/>
      <c r="RUQ26" s="662"/>
      <c r="RUR26" s="662"/>
      <c r="RUS26" s="662"/>
      <c r="RUT26" s="662"/>
      <c r="RUU26" s="662"/>
      <c r="RUV26" s="662"/>
      <c r="RUW26" s="662"/>
      <c r="RUX26" s="662"/>
      <c r="RUY26" s="662"/>
      <c r="RUZ26" s="662"/>
      <c r="RVA26" s="662"/>
      <c r="RVB26" s="662"/>
      <c r="RVC26" s="662"/>
      <c r="RVD26" s="662"/>
      <c r="RVE26" s="662"/>
      <c r="RVF26" s="662"/>
      <c r="RVG26" s="662"/>
      <c r="RVH26" s="662"/>
      <c r="RVI26" s="662"/>
      <c r="RVJ26" s="662"/>
      <c r="RVK26" s="662"/>
      <c r="RVL26" s="662"/>
      <c r="RVM26" s="662"/>
      <c r="RVN26" s="662"/>
      <c r="RVO26" s="662"/>
      <c r="RVP26" s="662"/>
      <c r="RVQ26" s="662"/>
      <c r="RVR26" s="662"/>
      <c r="RVS26" s="662"/>
      <c r="RVT26" s="662"/>
      <c r="RVU26" s="662"/>
      <c r="RVV26" s="662"/>
      <c r="RVW26" s="662"/>
      <c r="RVX26" s="662"/>
      <c r="RVY26" s="662"/>
      <c r="RVZ26" s="662"/>
      <c r="RWA26" s="662"/>
      <c r="RWB26" s="662"/>
      <c r="RWC26" s="662"/>
      <c r="RWD26" s="662"/>
      <c r="RWE26" s="662"/>
      <c r="RWF26" s="662"/>
      <c r="RWG26" s="662"/>
      <c r="RWH26" s="662"/>
      <c r="RWI26" s="662"/>
      <c r="RWJ26" s="662"/>
      <c r="RWK26" s="662"/>
      <c r="RWL26" s="662"/>
      <c r="RWM26" s="662"/>
      <c r="RWN26" s="662"/>
      <c r="RWO26" s="662"/>
      <c r="RWP26" s="662"/>
      <c r="RWQ26" s="662"/>
      <c r="RWR26" s="662"/>
      <c r="RWS26" s="662"/>
      <c r="RWT26" s="662"/>
      <c r="RWU26" s="662"/>
      <c r="RWV26" s="662"/>
      <c r="RWW26" s="662"/>
      <c r="RWX26" s="662"/>
      <c r="RWY26" s="662"/>
      <c r="RWZ26" s="662"/>
      <c r="RXA26" s="662"/>
      <c r="RXB26" s="662"/>
      <c r="RXC26" s="662"/>
      <c r="RXD26" s="662"/>
      <c r="RXE26" s="662"/>
      <c r="RXF26" s="662"/>
      <c r="RXG26" s="662"/>
      <c r="RXH26" s="662"/>
      <c r="RXI26" s="662"/>
      <c r="RXJ26" s="662"/>
      <c r="RXK26" s="662"/>
      <c r="RXL26" s="662"/>
      <c r="RXM26" s="662"/>
      <c r="RXN26" s="662"/>
      <c r="RXO26" s="662"/>
      <c r="RXP26" s="662"/>
      <c r="RXQ26" s="662"/>
      <c r="RXR26" s="662"/>
      <c r="RXS26" s="662"/>
      <c r="RXT26" s="662"/>
      <c r="RXU26" s="662"/>
      <c r="RXV26" s="662"/>
      <c r="RXW26" s="662"/>
      <c r="RXX26" s="662"/>
      <c r="RXY26" s="662"/>
      <c r="RXZ26" s="662"/>
      <c r="RYA26" s="662"/>
      <c r="RYB26" s="662"/>
      <c r="RYC26" s="662"/>
      <c r="RYD26" s="662"/>
      <c r="RYE26" s="662"/>
      <c r="RYF26" s="662"/>
      <c r="RYG26" s="662"/>
      <c r="RYH26" s="662"/>
      <c r="RYI26" s="662"/>
      <c r="RYJ26" s="662"/>
      <c r="RYK26" s="662"/>
      <c r="RYL26" s="662"/>
      <c r="RYM26" s="662"/>
      <c r="RYN26" s="662"/>
      <c r="RYO26" s="662"/>
      <c r="RYP26" s="662"/>
      <c r="RYQ26" s="662"/>
      <c r="RYR26" s="662"/>
      <c r="RYS26" s="662"/>
      <c r="RYT26" s="662"/>
      <c r="RYU26" s="662"/>
      <c r="RYV26" s="662"/>
      <c r="RYW26" s="662"/>
      <c r="RYX26" s="662"/>
      <c r="RYY26" s="662"/>
      <c r="RYZ26" s="662"/>
      <c r="RZA26" s="662"/>
      <c r="RZB26" s="662"/>
      <c r="RZC26" s="662"/>
      <c r="RZD26" s="662"/>
      <c r="RZE26" s="662"/>
      <c r="RZF26" s="662"/>
      <c r="RZG26" s="662"/>
      <c r="RZH26" s="662"/>
      <c r="RZI26" s="662"/>
      <c r="RZJ26" s="662"/>
      <c r="RZK26" s="662"/>
      <c r="RZL26" s="662"/>
      <c r="RZM26" s="662"/>
      <c r="RZN26" s="662"/>
      <c r="RZO26" s="662"/>
      <c r="RZP26" s="662"/>
      <c r="RZQ26" s="662"/>
      <c r="RZR26" s="662"/>
      <c r="RZS26" s="662"/>
      <c r="RZT26" s="662"/>
      <c r="RZU26" s="662"/>
      <c r="RZV26" s="662"/>
      <c r="RZW26" s="662"/>
      <c r="RZX26" s="662"/>
      <c r="RZY26" s="662"/>
      <c r="RZZ26" s="662"/>
      <c r="SAA26" s="662"/>
      <c r="SAB26" s="662"/>
      <c r="SAC26" s="662"/>
      <c r="SAD26" s="662"/>
      <c r="SAE26" s="662"/>
      <c r="SAF26" s="662"/>
      <c r="SAG26" s="662"/>
      <c r="SAH26" s="662"/>
      <c r="SAI26" s="662"/>
      <c r="SAJ26" s="662"/>
      <c r="SAK26" s="662"/>
      <c r="SAL26" s="662"/>
      <c r="SAM26" s="662"/>
      <c r="SAN26" s="662"/>
      <c r="SAO26" s="662"/>
      <c r="SAP26" s="662"/>
      <c r="SAQ26" s="662"/>
      <c r="SAR26" s="662"/>
      <c r="SAS26" s="662"/>
      <c r="SAT26" s="662"/>
      <c r="SAU26" s="662"/>
      <c r="SAV26" s="662"/>
      <c r="SAW26" s="662"/>
      <c r="SAX26" s="662"/>
      <c r="SAY26" s="662"/>
      <c r="SAZ26" s="662"/>
      <c r="SBA26" s="662"/>
      <c r="SBB26" s="662"/>
      <c r="SBC26" s="662"/>
      <c r="SBD26" s="662"/>
      <c r="SBE26" s="662"/>
      <c r="SBF26" s="662"/>
      <c r="SBG26" s="662"/>
      <c r="SBH26" s="662"/>
      <c r="SBI26" s="662"/>
      <c r="SBJ26" s="662"/>
      <c r="SBK26" s="662"/>
      <c r="SBL26" s="662"/>
      <c r="SBM26" s="662"/>
      <c r="SBN26" s="662"/>
      <c r="SBO26" s="662"/>
      <c r="SBP26" s="662"/>
      <c r="SBQ26" s="662"/>
      <c r="SBR26" s="662"/>
      <c r="SBS26" s="662"/>
      <c r="SBT26" s="662"/>
      <c r="SBU26" s="662"/>
      <c r="SBV26" s="662"/>
      <c r="SBW26" s="662"/>
      <c r="SBX26" s="662"/>
      <c r="SBY26" s="662"/>
      <c r="SBZ26" s="662"/>
      <c r="SCA26" s="662"/>
      <c r="SCB26" s="662"/>
      <c r="SCC26" s="662"/>
      <c r="SCD26" s="662"/>
      <c r="SCE26" s="662"/>
      <c r="SCF26" s="662"/>
      <c r="SCG26" s="662"/>
      <c r="SCH26" s="662"/>
      <c r="SCI26" s="662"/>
      <c r="SCJ26" s="662"/>
      <c r="SCK26" s="662"/>
      <c r="SCL26" s="662"/>
      <c r="SCM26" s="662"/>
      <c r="SCN26" s="662"/>
      <c r="SCO26" s="662"/>
      <c r="SCP26" s="662"/>
      <c r="SCQ26" s="662"/>
      <c r="SCR26" s="662"/>
      <c r="SCS26" s="662"/>
      <c r="SCT26" s="662"/>
      <c r="SCU26" s="662"/>
      <c r="SCV26" s="662"/>
      <c r="SCW26" s="662"/>
      <c r="SCX26" s="662"/>
      <c r="SCY26" s="662"/>
      <c r="SCZ26" s="662"/>
      <c r="SDA26" s="662"/>
      <c r="SDB26" s="662"/>
      <c r="SDC26" s="662"/>
      <c r="SDD26" s="662"/>
      <c r="SDE26" s="662"/>
      <c r="SDF26" s="662"/>
      <c r="SDG26" s="662"/>
      <c r="SDH26" s="662"/>
      <c r="SDI26" s="662"/>
      <c r="SDJ26" s="662"/>
      <c r="SDK26" s="662"/>
      <c r="SDL26" s="662"/>
      <c r="SDM26" s="662"/>
      <c r="SDN26" s="662"/>
      <c r="SDO26" s="662"/>
      <c r="SDP26" s="662"/>
      <c r="SDQ26" s="662"/>
      <c r="SDR26" s="662"/>
      <c r="SDS26" s="662"/>
      <c r="SDT26" s="662"/>
      <c r="SDU26" s="662"/>
      <c r="SDV26" s="662"/>
      <c r="SDW26" s="662"/>
      <c r="SDX26" s="662"/>
      <c r="SDY26" s="662"/>
      <c r="SDZ26" s="662"/>
      <c r="SEA26" s="662"/>
      <c r="SEB26" s="662"/>
      <c r="SEC26" s="662"/>
      <c r="SED26" s="662"/>
      <c r="SEE26" s="662"/>
      <c r="SEF26" s="662"/>
      <c r="SEG26" s="662"/>
      <c r="SEH26" s="662"/>
      <c r="SEI26" s="662"/>
      <c r="SEJ26" s="662"/>
      <c r="SEK26" s="662"/>
      <c r="SEL26" s="662"/>
      <c r="SEM26" s="662"/>
      <c r="SEN26" s="662"/>
      <c r="SEO26" s="662"/>
      <c r="SEP26" s="662"/>
      <c r="SEQ26" s="662"/>
      <c r="SER26" s="662"/>
      <c r="SES26" s="662"/>
      <c r="SET26" s="662"/>
      <c r="SEU26" s="662"/>
      <c r="SEV26" s="662"/>
      <c r="SEW26" s="662"/>
      <c r="SEX26" s="662"/>
      <c r="SEY26" s="662"/>
      <c r="SEZ26" s="662"/>
      <c r="SFA26" s="662"/>
      <c r="SFB26" s="662"/>
      <c r="SFC26" s="662"/>
      <c r="SFD26" s="662"/>
      <c r="SFE26" s="662"/>
      <c r="SFF26" s="662"/>
      <c r="SFG26" s="662"/>
      <c r="SFH26" s="662"/>
      <c r="SFI26" s="662"/>
      <c r="SFJ26" s="662"/>
      <c r="SFK26" s="662"/>
      <c r="SFL26" s="662"/>
      <c r="SFM26" s="662"/>
      <c r="SFN26" s="662"/>
      <c r="SFO26" s="662"/>
      <c r="SFP26" s="662"/>
      <c r="SFQ26" s="662"/>
      <c r="SFR26" s="662"/>
      <c r="SFS26" s="662"/>
      <c r="SFT26" s="662"/>
      <c r="SFU26" s="662"/>
      <c r="SFV26" s="662"/>
      <c r="SFW26" s="662"/>
      <c r="SFX26" s="662"/>
      <c r="SFY26" s="662"/>
      <c r="SFZ26" s="662"/>
      <c r="SGA26" s="662"/>
      <c r="SGB26" s="662"/>
      <c r="SGC26" s="662"/>
      <c r="SGD26" s="662"/>
      <c r="SGE26" s="662"/>
      <c r="SGF26" s="662"/>
      <c r="SGG26" s="662"/>
      <c r="SGH26" s="662"/>
      <c r="SGI26" s="662"/>
      <c r="SGJ26" s="662"/>
      <c r="SGK26" s="662"/>
      <c r="SGL26" s="662"/>
      <c r="SGM26" s="662"/>
      <c r="SGN26" s="662"/>
      <c r="SGO26" s="662"/>
      <c r="SGP26" s="662"/>
      <c r="SGQ26" s="662"/>
      <c r="SGR26" s="662"/>
      <c r="SGS26" s="662"/>
      <c r="SGT26" s="662"/>
      <c r="SGU26" s="662"/>
      <c r="SGV26" s="662"/>
      <c r="SGW26" s="662"/>
      <c r="SGX26" s="662"/>
      <c r="SGY26" s="662"/>
      <c r="SGZ26" s="662"/>
      <c r="SHA26" s="662"/>
      <c r="SHB26" s="662"/>
      <c r="SHC26" s="662"/>
      <c r="SHD26" s="662"/>
      <c r="SHE26" s="662"/>
      <c r="SHF26" s="662"/>
      <c r="SHG26" s="662"/>
      <c r="SHH26" s="662"/>
      <c r="SHI26" s="662"/>
      <c r="SHJ26" s="662"/>
      <c r="SHK26" s="662"/>
      <c r="SHL26" s="662"/>
      <c r="SHM26" s="662"/>
      <c r="SHN26" s="662"/>
      <c r="SHO26" s="662"/>
      <c r="SHP26" s="662"/>
      <c r="SHQ26" s="662"/>
      <c r="SHR26" s="662"/>
      <c r="SHS26" s="662"/>
      <c r="SHT26" s="662"/>
      <c r="SHU26" s="662"/>
      <c r="SHV26" s="662"/>
      <c r="SHW26" s="662"/>
      <c r="SHX26" s="662"/>
      <c r="SHY26" s="662"/>
      <c r="SHZ26" s="662"/>
      <c r="SIA26" s="662"/>
      <c r="SIB26" s="662"/>
      <c r="SIC26" s="662"/>
      <c r="SID26" s="662"/>
      <c r="SIE26" s="662"/>
      <c r="SIF26" s="662"/>
      <c r="SIG26" s="662"/>
      <c r="SIH26" s="662"/>
      <c r="SII26" s="662"/>
      <c r="SIJ26" s="662"/>
      <c r="SIK26" s="662"/>
      <c r="SIL26" s="662"/>
      <c r="SIM26" s="662"/>
      <c r="SIN26" s="662"/>
      <c r="SIO26" s="662"/>
      <c r="SIP26" s="662"/>
      <c r="SIQ26" s="662"/>
      <c r="SIR26" s="662"/>
      <c r="SIS26" s="662"/>
      <c r="SIT26" s="662"/>
      <c r="SIU26" s="662"/>
      <c r="SIV26" s="662"/>
      <c r="SIW26" s="662"/>
      <c r="SIX26" s="662"/>
      <c r="SIY26" s="662"/>
      <c r="SIZ26" s="662"/>
      <c r="SJA26" s="662"/>
      <c r="SJB26" s="662"/>
      <c r="SJC26" s="662"/>
      <c r="SJD26" s="662"/>
      <c r="SJE26" s="662"/>
      <c r="SJF26" s="662"/>
      <c r="SJG26" s="662"/>
      <c r="SJH26" s="662"/>
      <c r="SJI26" s="662"/>
      <c r="SJJ26" s="662"/>
      <c r="SJK26" s="662"/>
      <c r="SJL26" s="662"/>
      <c r="SJM26" s="662"/>
      <c r="SJN26" s="662"/>
      <c r="SJO26" s="662"/>
      <c r="SJP26" s="662"/>
      <c r="SJQ26" s="662"/>
      <c r="SJR26" s="662"/>
      <c r="SJS26" s="662"/>
      <c r="SJT26" s="662"/>
      <c r="SJU26" s="662"/>
      <c r="SJV26" s="662"/>
      <c r="SJW26" s="662"/>
      <c r="SJX26" s="662"/>
      <c r="SJY26" s="662"/>
      <c r="SJZ26" s="662"/>
      <c r="SKA26" s="662"/>
      <c r="SKB26" s="662"/>
      <c r="SKC26" s="662"/>
      <c r="SKD26" s="662"/>
      <c r="SKE26" s="662"/>
      <c r="SKF26" s="662"/>
      <c r="SKG26" s="662"/>
      <c r="SKH26" s="662"/>
      <c r="SKI26" s="662"/>
      <c r="SKJ26" s="662"/>
      <c r="SKK26" s="662"/>
      <c r="SKL26" s="662"/>
      <c r="SKM26" s="662"/>
      <c r="SKN26" s="662"/>
      <c r="SKO26" s="662"/>
      <c r="SKP26" s="662"/>
      <c r="SKQ26" s="662"/>
      <c r="SKR26" s="662"/>
      <c r="SKS26" s="662"/>
      <c r="SKT26" s="662"/>
      <c r="SKU26" s="662"/>
      <c r="SKV26" s="662"/>
      <c r="SKW26" s="662"/>
      <c r="SKX26" s="662"/>
      <c r="SKY26" s="662"/>
      <c r="SKZ26" s="662"/>
      <c r="SLA26" s="662"/>
      <c r="SLB26" s="662"/>
      <c r="SLC26" s="662"/>
      <c r="SLD26" s="662"/>
      <c r="SLE26" s="662"/>
      <c r="SLF26" s="662"/>
      <c r="SLG26" s="662"/>
      <c r="SLH26" s="662"/>
      <c r="SLI26" s="662"/>
      <c r="SLJ26" s="662"/>
      <c r="SLK26" s="662"/>
      <c r="SLL26" s="662"/>
      <c r="SLM26" s="662"/>
      <c r="SLN26" s="662"/>
      <c r="SLO26" s="662"/>
      <c r="SLP26" s="662"/>
      <c r="SLQ26" s="662"/>
      <c r="SLR26" s="662"/>
      <c r="SLS26" s="662"/>
      <c r="SLT26" s="662"/>
      <c r="SLU26" s="662"/>
      <c r="SLV26" s="662"/>
      <c r="SLW26" s="662"/>
      <c r="SLX26" s="662"/>
      <c r="SLY26" s="662"/>
      <c r="SLZ26" s="662"/>
      <c r="SMA26" s="662"/>
      <c r="SMB26" s="662"/>
      <c r="SMC26" s="662"/>
      <c r="SMD26" s="662"/>
      <c r="SME26" s="662"/>
      <c r="SMF26" s="662"/>
      <c r="SMG26" s="662"/>
      <c r="SMH26" s="662"/>
      <c r="SMI26" s="662"/>
      <c r="SMJ26" s="662"/>
      <c r="SMK26" s="662"/>
      <c r="SML26" s="662"/>
      <c r="SMM26" s="662"/>
      <c r="SMN26" s="662"/>
      <c r="SMO26" s="662"/>
      <c r="SMP26" s="662"/>
      <c r="SMQ26" s="662"/>
      <c r="SMR26" s="662"/>
      <c r="SMS26" s="662"/>
      <c r="SMT26" s="662"/>
      <c r="SMU26" s="662"/>
      <c r="SMV26" s="662"/>
      <c r="SMW26" s="662"/>
      <c r="SMX26" s="662"/>
      <c r="SMY26" s="662"/>
      <c r="SMZ26" s="662"/>
      <c r="SNA26" s="662"/>
      <c r="SNB26" s="662"/>
      <c r="SNC26" s="662"/>
      <c r="SND26" s="662"/>
      <c r="SNE26" s="662"/>
      <c r="SNF26" s="662"/>
      <c r="SNG26" s="662"/>
      <c r="SNH26" s="662"/>
      <c r="SNI26" s="662"/>
      <c r="SNJ26" s="662"/>
      <c r="SNK26" s="662"/>
      <c r="SNL26" s="662"/>
      <c r="SNM26" s="662"/>
      <c r="SNN26" s="662"/>
      <c r="SNO26" s="662"/>
      <c r="SNP26" s="662"/>
      <c r="SNQ26" s="662"/>
      <c r="SNR26" s="662"/>
      <c r="SNS26" s="662"/>
      <c r="SNT26" s="662"/>
      <c r="SNU26" s="662"/>
      <c r="SNV26" s="662"/>
      <c r="SNW26" s="662"/>
      <c r="SNX26" s="662"/>
      <c r="SNY26" s="662"/>
      <c r="SNZ26" s="662"/>
      <c r="SOA26" s="662"/>
      <c r="SOB26" s="662"/>
      <c r="SOC26" s="662"/>
      <c r="SOD26" s="662"/>
      <c r="SOE26" s="662"/>
      <c r="SOF26" s="662"/>
      <c r="SOG26" s="662"/>
      <c r="SOH26" s="662"/>
      <c r="SOI26" s="662"/>
      <c r="SOJ26" s="662"/>
      <c r="SOK26" s="662"/>
      <c r="SOL26" s="662"/>
      <c r="SOM26" s="662"/>
      <c r="SON26" s="662"/>
      <c r="SOO26" s="662"/>
      <c r="SOP26" s="662"/>
      <c r="SOQ26" s="662"/>
      <c r="SOR26" s="662"/>
      <c r="SOS26" s="662"/>
      <c r="SOT26" s="662"/>
      <c r="SOU26" s="662"/>
      <c r="SOV26" s="662"/>
      <c r="SOW26" s="662"/>
      <c r="SOX26" s="662"/>
      <c r="SOY26" s="662"/>
      <c r="SOZ26" s="662"/>
      <c r="SPA26" s="662"/>
      <c r="SPB26" s="662"/>
      <c r="SPC26" s="662"/>
      <c r="SPD26" s="662"/>
      <c r="SPE26" s="662"/>
      <c r="SPF26" s="662"/>
      <c r="SPG26" s="662"/>
      <c r="SPH26" s="662"/>
      <c r="SPI26" s="662"/>
      <c r="SPJ26" s="662"/>
      <c r="SPK26" s="662"/>
      <c r="SPL26" s="662"/>
      <c r="SPM26" s="662"/>
      <c r="SPN26" s="662"/>
      <c r="SPO26" s="662"/>
      <c r="SPP26" s="662"/>
      <c r="SPQ26" s="662"/>
      <c r="SPR26" s="662"/>
      <c r="SPS26" s="662"/>
      <c r="SPT26" s="662"/>
      <c r="SPU26" s="662"/>
      <c r="SPV26" s="662"/>
      <c r="SPW26" s="662"/>
      <c r="SPX26" s="662"/>
      <c r="SPY26" s="662"/>
      <c r="SPZ26" s="662"/>
      <c r="SQA26" s="662"/>
      <c r="SQB26" s="662"/>
      <c r="SQC26" s="662"/>
      <c r="SQD26" s="662"/>
      <c r="SQE26" s="662"/>
      <c r="SQF26" s="662"/>
      <c r="SQG26" s="662"/>
      <c r="SQH26" s="662"/>
      <c r="SQI26" s="662"/>
      <c r="SQJ26" s="662"/>
      <c r="SQK26" s="662"/>
      <c r="SQL26" s="662"/>
      <c r="SQM26" s="662"/>
      <c r="SQN26" s="662"/>
      <c r="SQO26" s="662"/>
      <c r="SQP26" s="662"/>
      <c r="SQQ26" s="662"/>
      <c r="SQR26" s="662"/>
      <c r="SQS26" s="662"/>
      <c r="SQT26" s="662"/>
      <c r="SQU26" s="662"/>
      <c r="SQV26" s="662"/>
      <c r="SQW26" s="662"/>
      <c r="SQX26" s="662"/>
      <c r="SQY26" s="662"/>
      <c r="SQZ26" s="662"/>
      <c r="SRA26" s="662"/>
      <c r="SRB26" s="662"/>
      <c r="SRC26" s="662"/>
      <c r="SRD26" s="662"/>
      <c r="SRE26" s="662"/>
      <c r="SRF26" s="662"/>
      <c r="SRG26" s="662"/>
      <c r="SRH26" s="662"/>
      <c r="SRI26" s="662"/>
      <c r="SRJ26" s="662"/>
      <c r="SRK26" s="662"/>
      <c r="SRL26" s="662"/>
      <c r="SRM26" s="662"/>
      <c r="SRN26" s="662"/>
      <c r="SRO26" s="662"/>
      <c r="SRP26" s="662"/>
      <c r="SRQ26" s="662"/>
      <c r="SRR26" s="662"/>
      <c r="SRS26" s="662"/>
      <c r="SRT26" s="662"/>
      <c r="SRU26" s="662"/>
      <c r="SRV26" s="662"/>
      <c r="SRW26" s="662"/>
      <c r="SRX26" s="662"/>
      <c r="SRY26" s="662"/>
      <c r="SRZ26" s="662"/>
      <c r="SSA26" s="662"/>
      <c r="SSB26" s="662"/>
      <c r="SSC26" s="662"/>
      <c r="SSD26" s="662"/>
      <c r="SSE26" s="662"/>
      <c r="SSF26" s="662"/>
      <c r="SSG26" s="662"/>
      <c r="SSH26" s="662"/>
      <c r="SSI26" s="662"/>
      <c r="SSJ26" s="662"/>
      <c r="SSK26" s="662"/>
      <c r="SSL26" s="662"/>
      <c r="SSM26" s="662"/>
      <c r="SSN26" s="662"/>
      <c r="SSO26" s="662"/>
      <c r="SSP26" s="662"/>
      <c r="SSQ26" s="662"/>
      <c r="SSR26" s="662"/>
      <c r="SSS26" s="662"/>
      <c r="SST26" s="662"/>
      <c r="SSU26" s="662"/>
      <c r="SSV26" s="662"/>
      <c r="SSW26" s="662"/>
      <c r="SSX26" s="662"/>
      <c r="SSY26" s="662"/>
      <c r="SSZ26" s="662"/>
      <c r="STA26" s="662"/>
      <c r="STB26" s="662"/>
      <c r="STC26" s="662"/>
      <c r="STD26" s="662"/>
      <c r="STE26" s="662"/>
      <c r="STF26" s="662"/>
      <c r="STG26" s="662"/>
      <c r="STH26" s="662"/>
      <c r="STI26" s="662"/>
      <c r="STJ26" s="662"/>
      <c r="STK26" s="662"/>
      <c r="STL26" s="662"/>
      <c r="STM26" s="662"/>
      <c r="STN26" s="662"/>
      <c r="STO26" s="662"/>
      <c r="STP26" s="662"/>
      <c r="STQ26" s="662"/>
      <c r="STR26" s="662"/>
      <c r="STS26" s="662"/>
      <c r="STT26" s="662"/>
      <c r="STU26" s="662"/>
      <c r="STV26" s="662"/>
      <c r="STW26" s="662"/>
      <c r="STX26" s="662"/>
      <c r="STY26" s="662"/>
      <c r="STZ26" s="662"/>
      <c r="SUA26" s="662"/>
      <c r="SUB26" s="662"/>
      <c r="SUC26" s="662"/>
      <c r="SUD26" s="662"/>
      <c r="SUE26" s="662"/>
      <c r="SUF26" s="662"/>
      <c r="SUG26" s="662"/>
      <c r="SUH26" s="662"/>
      <c r="SUI26" s="662"/>
      <c r="SUJ26" s="662"/>
      <c r="SUK26" s="662"/>
      <c r="SUL26" s="662"/>
      <c r="SUM26" s="662"/>
      <c r="SUN26" s="662"/>
      <c r="SUO26" s="662"/>
      <c r="SUP26" s="662"/>
      <c r="SUQ26" s="662"/>
      <c r="SUR26" s="662"/>
      <c r="SUS26" s="662"/>
      <c r="SUT26" s="662"/>
      <c r="SUU26" s="662"/>
      <c r="SUV26" s="662"/>
      <c r="SUW26" s="662"/>
      <c r="SUX26" s="662"/>
      <c r="SUY26" s="662"/>
      <c r="SUZ26" s="662"/>
      <c r="SVA26" s="662"/>
      <c r="SVB26" s="662"/>
      <c r="SVC26" s="662"/>
      <c r="SVD26" s="662"/>
      <c r="SVE26" s="662"/>
      <c r="SVF26" s="662"/>
      <c r="SVG26" s="662"/>
      <c r="SVH26" s="662"/>
      <c r="SVI26" s="662"/>
      <c r="SVJ26" s="662"/>
      <c r="SVK26" s="662"/>
      <c r="SVL26" s="662"/>
      <c r="SVM26" s="662"/>
      <c r="SVN26" s="662"/>
      <c r="SVO26" s="662"/>
      <c r="SVP26" s="662"/>
      <c r="SVQ26" s="662"/>
      <c r="SVR26" s="662"/>
      <c r="SVS26" s="662"/>
      <c r="SVT26" s="662"/>
      <c r="SVU26" s="662"/>
      <c r="SVV26" s="662"/>
      <c r="SVW26" s="662"/>
      <c r="SVX26" s="662"/>
      <c r="SVY26" s="662"/>
      <c r="SVZ26" s="662"/>
      <c r="SWA26" s="662"/>
      <c r="SWB26" s="662"/>
      <c r="SWC26" s="662"/>
      <c r="SWD26" s="662"/>
      <c r="SWE26" s="662"/>
      <c r="SWF26" s="662"/>
      <c r="SWG26" s="662"/>
      <c r="SWH26" s="662"/>
      <c r="SWI26" s="662"/>
      <c r="SWJ26" s="662"/>
      <c r="SWK26" s="662"/>
      <c r="SWL26" s="662"/>
      <c r="SWM26" s="662"/>
      <c r="SWN26" s="662"/>
      <c r="SWO26" s="662"/>
      <c r="SWP26" s="662"/>
      <c r="SWQ26" s="662"/>
      <c r="SWR26" s="662"/>
      <c r="SWS26" s="662"/>
      <c r="SWT26" s="662"/>
      <c r="SWU26" s="662"/>
      <c r="SWV26" s="662"/>
      <c r="SWW26" s="662"/>
      <c r="SWX26" s="662"/>
      <c r="SWY26" s="662"/>
      <c r="SWZ26" s="662"/>
      <c r="SXA26" s="662"/>
      <c r="SXB26" s="662"/>
      <c r="SXC26" s="662"/>
      <c r="SXD26" s="662"/>
      <c r="SXE26" s="662"/>
      <c r="SXF26" s="662"/>
      <c r="SXG26" s="662"/>
      <c r="SXH26" s="662"/>
      <c r="SXI26" s="662"/>
      <c r="SXJ26" s="662"/>
      <c r="SXK26" s="662"/>
      <c r="SXL26" s="662"/>
      <c r="SXM26" s="662"/>
      <c r="SXN26" s="662"/>
      <c r="SXO26" s="662"/>
      <c r="SXP26" s="662"/>
      <c r="SXQ26" s="662"/>
      <c r="SXR26" s="662"/>
      <c r="SXS26" s="662"/>
      <c r="SXT26" s="662"/>
      <c r="SXU26" s="662"/>
      <c r="SXV26" s="662"/>
      <c r="SXW26" s="662"/>
      <c r="SXX26" s="662"/>
      <c r="SXY26" s="662"/>
      <c r="SXZ26" s="662"/>
      <c r="SYA26" s="662"/>
      <c r="SYB26" s="662"/>
      <c r="SYC26" s="662"/>
      <c r="SYD26" s="662"/>
      <c r="SYE26" s="662"/>
      <c r="SYF26" s="662"/>
      <c r="SYG26" s="662"/>
      <c r="SYH26" s="662"/>
      <c r="SYI26" s="662"/>
      <c r="SYJ26" s="662"/>
      <c r="SYK26" s="662"/>
      <c r="SYL26" s="662"/>
      <c r="SYM26" s="662"/>
      <c r="SYN26" s="662"/>
      <c r="SYO26" s="662"/>
      <c r="SYP26" s="662"/>
      <c r="SYQ26" s="662"/>
      <c r="SYR26" s="662"/>
      <c r="SYS26" s="662"/>
      <c r="SYT26" s="662"/>
      <c r="SYU26" s="662"/>
      <c r="SYV26" s="662"/>
      <c r="SYW26" s="662"/>
      <c r="SYX26" s="662"/>
      <c r="SYY26" s="662"/>
      <c r="SYZ26" s="662"/>
      <c r="SZA26" s="662"/>
      <c r="SZB26" s="662"/>
      <c r="SZC26" s="662"/>
      <c r="SZD26" s="662"/>
      <c r="SZE26" s="662"/>
      <c r="SZF26" s="662"/>
      <c r="SZG26" s="662"/>
      <c r="SZH26" s="662"/>
      <c r="SZI26" s="662"/>
      <c r="SZJ26" s="662"/>
      <c r="SZK26" s="662"/>
      <c r="SZL26" s="662"/>
      <c r="SZM26" s="662"/>
      <c r="SZN26" s="662"/>
      <c r="SZO26" s="662"/>
      <c r="SZP26" s="662"/>
      <c r="SZQ26" s="662"/>
      <c r="SZR26" s="662"/>
      <c r="SZS26" s="662"/>
      <c r="SZT26" s="662"/>
      <c r="SZU26" s="662"/>
      <c r="SZV26" s="662"/>
      <c r="SZW26" s="662"/>
      <c r="SZX26" s="662"/>
      <c r="SZY26" s="662"/>
      <c r="SZZ26" s="662"/>
      <c r="TAA26" s="662"/>
      <c r="TAB26" s="662"/>
      <c r="TAC26" s="662"/>
      <c r="TAD26" s="662"/>
      <c r="TAE26" s="662"/>
      <c r="TAF26" s="662"/>
      <c r="TAG26" s="662"/>
      <c r="TAH26" s="662"/>
      <c r="TAI26" s="662"/>
      <c r="TAJ26" s="662"/>
      <c r="TAK26" s="662"/>
      <c r="TAL26" s="662"/>
      <c r="TAM26" s="662"/>
      <c r="TAN26" s="662"/>
      <c r="TAO26" s="662"/>
      <c r="TAP26" s="662"/>
      <c r="TAQ26" s="662"/>
      <c r="TAR26" s="662"/>
      <c r="TAS26" s="662"/>
      <c r="TAT26" s="662"/>
      <c r="TAU26" s="662"/>
      <c r="TAV26" s="662"/>
      <c r="TAW26" s="662"/>
      <c r="TAX26" s="662"/>
      <c r="TAY26" s="662"/>
      <c r="TAZ26" s="662"/>
      <c r="TBA26" s="662"/>
      <c r="TBB26" s="662"/>
      <c r="TBC26" s="662"/>
      <c r="TBD26" s="662"/>
      <c r="TBE26" s="662"/>
      <c r="TBF26" s="662"/>
      <c r="TBG26" s="662"/>
      <c r="TBH26" s="662"/>
      <c r="TBI26" s="662"/>
      <c r="TBJ26" s="662"/>
      <c r="TBK26" s="662"/>
      <c r="TBL26" s="662"/>
      <c r="TBM26" s="662"/>
      <c r="TBN26" s="662"/>
      <c r="TBO26" s="662"/>
      <c r="TBP26" s="662"/>
      <c r="TBQ26" s="662"/>
      <c r="TBR26" s="662"/>
      <c r="TBS26" s="662"/>
      <c r="TBT26" s="662"/>
      <c r="TBU26" s="662"/>
      <c r="TBV26" s="662"/>
      <c r="TBW26" s="662"/>
      <c r="TBX26" s="662"/>
      <c r="TBY26" s="662"/>
      <c r="TBZ26" s="662"/>
      <c r="TCA26" s="662"/>
      <c r="TCB26" s="662"/>
      <c r="TCC26" s="662"/>
      <c r="TCD26" s="662"/>
      <c r="TCE26" s="662"/>
      <c r="TCF26" s="662"/>
      <c r="TCG26" s="662"/>
      <c r="TCH26" s="662"/>
      <c r="TCI26" s="662"/>
      <c r="TCJ26" s="662"/>
      <c r="TCK26" s="662"/>
      <c r="TCL26" s="662"/>
      <c r="TCM26" s="662"/>
      <c r="TCN26" s="662"/>
      <c r="TCO26" s="662"/>
      <c r="TCP26" s="662"/>
      <c r="TCQ26" s="662"/>
      <c r="TCR26" s="662"/>
      <c r="TCS26" s="662"/>
      <c r="TCT26" s="662"/>
      <c r="TCU26" s="662"/>
      <c r="TCV26" s="662"/>
      <c r="TCW26" s="662"/>
      <c r="TCX26" s="662"/>
      <c r="TCY26" s="662"/>
      <c r="TCZ26" s="662"/>
      <c r="TDA26" s="662"/>
      <c r="TDB26" s="662"/>
      <c r="TDC26" s="662"/>
      <c r="TDD26" s="662"/>
      <c r="TDE26" s="662"/>
      <c r="TDF26" s="662"/>
      <c r="TDG26" s="662"/>
      <c r="TDH26" s="662"/>
      <c r="TDI26" s="662"/>
      <c r="TDJ26" s="662"/>
      <c r="TDK26" s="662"/>
      <c r="TDL26" s="662"/>
      <c r="TDM26" s="662"/>
      <c r="TDN26" s="662"/>
      <c r="TDO26" s="662"/>
      <c r="TDP26" s="662"/>
      <c r="TDQ26" s="662"/>
      <c r="TDR26" s="662"/>
      <c r="TDS26" s="662"/>
      <c r="TDT26" s="662"/>
      <c r="TDU26" s="662"/>
      <c r="TDV26" s="662"/>
      <c r="TDW26" s="662"/>
      <c r="TDX26" s="662"/>
      <c r="TDY26" s="662"/>
      <c r="TDZ26" s="662"/>
      <c r="TEA26" s="662"/>
      <c r="TEB26" s="662"/>
      <c r="TEC26" s="662"/>
      <c r="TED26" s="662"/>
      <c r="TEE26" s="662"/>
      <c r="TEF26" s="662"/>
      <c r="TEG26" s="662"/>
      <c r="TEH26" s="662"/>
      <c r="TEI26" s="662"/>
      <c r="TEJ26" s="662"/>
      <c r="TEK26" s="662"/>
      <c r="TEL26" s="662"/>
      <c r="TEM26" s="662"/>
      <c r="TEN26" s="662"/>
      <c r="TEO26" s="662"/>
      <c r="TEP26" s="662"/>
      <c r="TEQ26" s="662"/>
      <c r="TER26" s="662"/>
      <c r="TES26" s="662"/>
      <c r="TET26" s="662"/>
      <c r="TEU26" s="662"/>
      <c r="TEV26" s="662"/>
      <c r="TEW26" s="662"/>
      <c r="TEX26" s="662"/>
      <c r="TEY26" s="662"/>
      <c r="TEZ26" s="662"/>
      <c r="TFA26" s="662"/>
      <c r="TFB26" s="662"/>
      <c r="TFC26" s="662"/>
      <c r="TFD26" s="662"/>
      <c r="TFE26" s="662"/>
      <c r="TFF26" s="662"/>
      <c r="TFG26" s="662"/>
      <c r="TFH26" s="662"/>
      <c r="TFI26" s="662"/>
      <c r="TFJ26" s="662"/>
      <c r="TFK26" s="662"/>
      <c r="TFL26" s="662"/>
      <c r="TFM26" s="662"/>
      <c r="TFN26" s="662"/>
      <c r="TFO26" s="662"/>
      <c r="TFP26" s="662"/>
      <c r="TFQ26" s="662"/>
      <c r="TFR26" s="662"/>
      <c r="TFS26" s="662"/>
      <c r="TFT26" s="662"/>
      <c r="TFU26" s="662"/>
      <c r="TFV26" s="662"/>
      <c r="TFW26" s="662"/>
      <c r="TFX26" s="662"/>
      <c r="TFY26" s="662"/>
      <c r="TFZ26" s="662"/>
      <c r="TGA26" s="662"/>
      <c r="TGB26" s="662"/>
      <c r="TGC26" s="662"/>
      <c r="TGD26" s="662"/>
      <c r="TGE26" s="662"/>
      <c r="TGF26" s="662"/>
      <c r="TGG26" s="662"/>
      <c r="TGH26" s="662"/>
      <c r="TGI26" s="662"/>
      <c r="TGJ26" s="662"/>
      <c r="TGK26" s="662"/>
      <c r="TGL26" s="662"/>
      <c r="TGM26" s="662"/>
      <c r="TGN26" s="662"/>
      <c r="TGO26" s="662"/>
      <c r="TGP26" s="662"/>
      <c r="TGQ26" s="662"/>
      <c r="TGR26" s="662"/>
      <c r="TGS26" s="662"/>
      <c r="TGT26" s="662"/>
      <c r="TGU26" s="662"/>
      <c r="TGV26" s="662"/>
      <c r="TGW26" s="662"/>
      <c r="TGX26" s="662"/>
      <c r="TGY26" s="662"/>
      <c r="TGZ26" s="662"/>
      <c r="THA26" s="662"/>
      <c r="THB26" s="662"/>
      <c r="THC26" s="662"/>
      <c r="THD26" s="662"/>
      <c r="THE26" s="662"/>
      <c r="THF26" s="662"/>
      <c r="THG26" s="662"/>
      <c r="THH26" s="662"/>
      <c r="THI26" s="662"/>
      <c r="THJ26" s="662"/>
      <c r="THK26" s="662"/>
      <c r="THL26" s="662"/>
      <c r="THM26" s="662"/>
      <c r="THN26" s="662"/>
      <c r="THO26" s="662"/>
      <c r="THP26" s="662"/>
      <c r="THQ26" s="662"/>
      <c r="THR26" s="662"/>
      <c r="THS26" s="662"/>
      <c r="THT26" s="662"/>
      <c r="THU26" s="662"/>
      <c r="THV26" s="662"/>
      <c r="THW26" s="662"/>
      <c r="THX26" s="662"/>
      <c r="THY26" s="662"/>
      <c r="THZ26" s="662"/>
      <c r="TIA26" s="662"/>
      <c r="TIB26" s="662"/>
      <c r="TIC26" s="662"/>
      <c r="TID26" s="662"/>
      <c r="TIE26" s="662"/>
      <c r="TIF26" s="662"/>
      <c r="TIG26" s="662"/>
      <c r="TIH26" s="662"/>
      <c r="TII26" s="662"/>
      <c r="TIJ26" s="662"/>
      <c r="TIK26" s="662"/>
      <c r="TIL26" s="662"/>
      <c r="TIM26" s="662"/>
      <c r="TIN26" s="662"/>
      <c r="TIO26" s="662"/>
      <c r="TIP26" s="662"/>
      <c r="TIQ26" s="662"/>
      <c r="TIR26" s="662"/>
      <c r="TIS26" s="662"/>
      <c r="TIT26" s="662"/>
      <c r="TIU26" s="662"/>
      <c r="TIV26" s="662"/>
      <c r="TIW26" s="662"/>
      <c r="TIX26" s="662"/>
      <c r="TIY26" s="662"/>
      <c r="TIZ26" s="662"/>
      <c r="TJA26" s="662"/>
      <c r="TJB26" s="662"/>
      <c r="TJC26" s="662"/>
      <c r="TJD26" s="662"/>
      <c r="TJE26" s="662"/>
      <c r="TJF26" s="662"/>
      <c r="TJG26" s="662"/>
      <c r="TJH26" s="662"/>
      <c r="TJI26" s="662"/>
      <c r="TJJ26" s="662"/>
      <c r="TJK26" s="662"/>
      <c r="TJL26" s="662"/>
      <c r="TJM26" s="662"/>
      <c r="TJN26" s="662"/>
      <c r="TJO26" s="662"/>
      <c r="TJP26" s="662"/>
      <c r="TJQ26" s="662"/>
      <c r="TJR26" s="662"/>
      <c r="TJS26" s="662"/>
      <c r="TJT26" s="662"/>
      <c r="TJU26" s="662"/>
      <c r="TJV26" s="662"/>
      <c r="TJW26" s="662"/>
      <c r="TJX26" s="662"/>
      <c r="TJY26" s="662"/>
      <c r="TJZ26" s="662"/>
      <c r="TKA26" s="662"/>
      <c r="TKB26" s="662"/>
      <c r="TKC26" s="662"/>
      <c r="TKD26" s="662"/>
      <c r="TKE26" s="662"/>
      <c r="TKF26" s="662"/>
      <c r="TKG26" s="662"/>
      <c r="TKH26" s="662"/>
      <c r="TKI26" s="662"/>
      <c r="TKJ26" s="662"/>
      <c r="TKK26" s="662"/>
      <c r="TKL26" s="662"/>
      <c r="TKM26" s="662"/>
      <c r="TKN26" s="662"/>
      <c r="TKO26" s="662"/>
      <c r="TKP26" s="662"/>
      <c r="TKQ26" s="662"/>
      <c r="TKR26" s="662"/>
      <c r="TKS26" s="662"/>
      <c r="TKT26" s="662"/>
      <c r="TKU26" s="662"/>
      <c r="TKV26" s="662"/>
      <c r="TKW26" s="662"/>
      <c r="TKX26" s="662"/>
      <c r="TKY26" s="662"/>
      <c r="TKZ26" s="662"/>
      <c r="TLA26" s="662"/>
      <c r="TLB26" s="662"/>
      <c r="TLC26" s="662"/>
      <c r="TLD26" s="662"/>
      <c r="TLE26" s="662"/>
      <c r="TLF26" s="662"/>
      <c r="TLG26" s="662"/>
      <c r="TLH26" s="662"/>
      <c r="TLI26" s="662"/>
      <c r="TLJ26" s="662"/>
      <c r="TLK26" s="662"/>
      <c r="TLL26" s="662"/>
      <c r="TLM26" s="662"/>
      <c r="TLN26" s="662"/>
      <c r="TLO26" s="662"/>
      <c r="TLP26" s="662"/>
      <c r="TLQ26" s="662"/>
      <c r="TLR26" s="662"/>
      <c r="TLS26" s="662"/>
      <c r="TLT26" s="662"/>
      <c r="TLU26" s="662"/>
      <c r="TLV26" s="662"/>
      <c r="TLW26" s="662"/>
      <c r="TLX26" s="662"/>
      <c r="TLY26" s="662"/>
      <c r="TLZ26" s="662"/>
      <c r="TMA26" s="662"/>
      <c r="TMB26" s="662"/>
      <c r="TMC26" s="662"/>
      <c r="TMD26" s="662"/>
      <c r="TME26" s="662"/>
      <c r="TMF26" s="662"/>
      <c r="TMG26" s="662"/>
      <c r="TMH26" s="662"/>
      <c r="TMI26" s="662"/>
      <c r="TMJ26" s="662"/>
      <c r="TMK26" s="662"/>
      <c r="TML26" s="662"/>
      <c r="TMM26" s="662"/>
      <c r="TMN26" s="662"/>
      <c r="TMO26" s="662"/>
      <c r="TMP26" s="662"/>
      <c r="TMQ26" s="662"/>
      <c r="TMR26" s="662"/>
      <c r="TMS26" s="662"/>
      <c r="TMT26" s="662"/>
      <c r="TMU26" s="662"/>
      <c r="TMV26" s="662"/>
      <c r="TMW26" s="662"/>
      <c r="TMX26" s="662"/>
      <c r="TMY26" s="662"/>
      <c r="TMZ26" s="662"/>
      <c r="TNA26" s="662"/>
      <c r="TNB26" s="662"/>
      <c r="TNC26" s="662"/>
      <c r="TND26" s="662"/>
      <c r="TNE26" s="662"/>
      <c r="TNF26" s="662"/>
      <c r="TNG26" s="662"/>
      <c r="TNH26" s="662"/>
      <c r="TNI26" s="662"/>
      <c r="TNJ26" s="662"/>
      <c r="TNK26" s="662"/>
      <c r="TNL26" s="662"/>
      <c r="TNM26" s="662"/>
      <c r="TNN26" s="662"/>
      <c r="TNO26" s="662"/>
      <c r="TNP26" s="662"/>
      <c r="TNQ26" s="662"/>
      <c r="TNR26" s="662"/>
      <c r="TNS26" s="662"/>
      <c r="TNT26" s="662"/>
      <c r="TNU26" s="662"/>
      <c r="TNV26" s="662"/>
      <c r="TNW26" s="662"/>
      <c r="TNX26" s="662"/>
      <c r="TNY26" s="662"/>
      <c r="TNZ26" s="662"/>
      <c r="TOA26" s="662"/>
      <c r="TOB26" s="662"/>
      <c r="TOC26" s="662"/>
      <c r="TOD26" s="662"/>
      <c r="TOE26" s="662"/>
      <c r="TOF26" s="662"/>
      <c r="TOG26" s="662"/>
      <c r="TOH26" s="662"/>
      <c r="TOI26" s="662"/>
      <c r="TOJ26" s="662"/>
      <c r="TOK26" s="662"/>
      <c r="TOL26" s="662"/>
      <c r="TOM26" s="662"/>
      <c r="TON26" s="662"/>
      <c r="TOO26" s="662"/>
      <c r="TOP26" s="662"/>
      <c r="TOQ26" s="662"/>
      <c r="TOR26" s="662"/>
      <c r="TOS26" s="662"/>
      <c r="TOT26" s="662"/>
      <c r="TOU26" s="662"/>
      <c r="TOV26" s="662"/>
      <c r="TOW26" s="662"/>
      <c r="TOX26" s="662"/>
      <c r="TOY26" s="662"/>
      <c r="TOZ26" s="662"/>
      <c r="TPA26" s="662"/>
      <c r="TPB26" s="662"/>
      <c r="TPC26" s="662"/>
      <c r="TPD26" s="662"/>
      <c r="TPE26" s="662"/>
      <c r="TPF26" s="662"/>
      <c r="TPG26" s="662"/>
      <c r="TPH26" s="662"/>
      <c r="TPI26" s="662"/>
      <c r="TPJ26" s="662"/>
      <c r="TPK26" s="662"/>
      <c r="TPL26" s="662"/>
      <c r="TPM26" s="662"/>
      <c r="TPN26" s="662"/>
      <c r="TPO26" s="662"/>
      <c r="TPP26" s="662"/>
      <c r="TPQ26" s="662"/>
      <c r="TPR26" s="662"/>
      <c r="TPS26" s="662"/>
      <c r="TPT26" s="662"/>
      <c r="TPU26" s="662"/>
      <c r="TPV26" s="662"/>
      <c r="TPW26" s="662"/>
      <c r="TPX26" s="662"/>
      <c r="TPY26" s="662"/>
      <c r="TPZ26" s="662"/>
      <c r="TQA26" s="662"/>
      <c r="TQB26" s="662"/>
      <c r="TQC26" s="662"/>
      <c r="TQD26" s="662"/>
      <c r="TQE26" s="662"/>
      <c r="TQF26" s="662"/>
      <c r="TQG26" s="662"/>
      <c r="TQH26" s="662"/>
      <c r="TQI26" s="662"/>
      <c r="TQJ26" s="662"/>
      <c r="TQK26" s="662"/>
      <c r="TQL26" s="662"/>
      <c r="TQM26" s="662"/>
      <c r="TQN26" s="662"/>
      <c r="TQO26" s="662"/>
      <c r="TQP26" s="662"/>
      <c r="TQQ26" s="662"/>
      <c r="TQR26" s="662"/>
      <c r="TQS26" s="662"/>
      <c r="TQT26" s="662"/>
      <c r="TQU26" s="662"/>
      <c r="TQV26" s="662"/>
      <c r="TQW26" s="662"/>
      <c r="TQX26" s="662"/>
      <c r="TQY26" s="662"/>
      <c r="TQZ26" s="662"/>
      <c r="TRA26" s="662"/>
      <c r="TRB26" s="662"/>
      <c r="TRC26" s="662"/>
      <c r="TRD26" s="662"/>
      <c r="TRE26" s="662"/>
      <c r="TRF26" s="662"/>
      <c r="TRG26" s="662"/>
      <c r="TRH26" s="662"/>
      <c r="TRI26" s="662"/>
      <c r="TRJ26" s="662"/>
      <c r="TRK26" s="662"/>
      <c r="TRL26" s="662"/>
      <c r="TRM26" s="662"/>
      <c r="TRN26" s="662"/>
      <c r="TRO26" s="662"/>
      <c r="TRP26" s="662"/>
      <c r="TRQ26" s="662"/>
      <c r="TRR26" s="662"/>
      <c r="TRS26" s="662"/>
      <c r="TRT26" s="662"/>
      <c r="TRU26" s="662"/>
      <c r="TRV26" s="662"/>
      <c r="TRW26" s="662"/>
      <c r="TRX26" s="662"/>
      <c r="TRY26" s="662"/>
      <c r="TRZ26" s="662"/>
      <c r="TSA26" s="662"/>
      <c r="TSB26" s="662"/>
      <c r="TSC26" s="662"/>
      <c r="TSD26" s="662"/>
      <c r="TSE26" s="662"/>
      <c r="TSF26" s="662"/>
      <c r="TSG26" s="662"/>
      <c r="TSH26" s="662"/>
      <c r="TSI26" s="662"/>
      <c r="TSJ26" s="662"/>
      <c r="TSK26" s="662"/>
      <c r="TSL26" s="662"/>
      <c r="TSM26" s="662"/>
      <c r="TSN26" s="662"/>
      <c r="TSO26" s="662"/>
      <c r="TSP26" s="662"/>
      <c r="TSQ26" s="662"/>
      <c r="TSR26" s="662"/>
      <c r="TSS26" s="662"/>
      <c r="TST26" s="662"/>
      <c r="TSU26" s="662"/>
      <c r="TSV26" s="662"/>
      <c r="TSW26" s="662"/>
      <c r="TSX26" s="662"/>
      <c r="TSY26" s="662"/>
      <c r="TSZ26" s="662"/>
      <c r="TTA26" s="662"/>
      <c r="TTB26" s="662"/>
      <c r="TTC26" s="662"/>
      <c r="TTD26" s="662"/>
      <c r="TTE26" s="662"/>
      <c r="TTF26" s="662"/>
      <c r="TTG26" s="662"/>
      <c r="TTH26" s="662"/>
      <c r="TTI26" s="662"/>
      <c r="TTJ26" s="662"/>
      <c r="TTK26" s="662"/>
      <c r="TTL26" s="662"/>
      <c r="TTM26" s="662"/>
      <c r="TTN26" s="662"/>
      <c r="TTO26" s="662"/>
      <c r="TTP26" s="662"/>
      <c r="TTQ26" s="662"/>
      <c r="TTR26" s="662"/>
      <c r="TTS26" s="662"/>
      <c r="TTT26" s="662"/>
      <c r="TTU26" s="662"/>
      <c r="TTV26" s="662"/>
      <c r="TTW26" s="662"/>
      <c r="TTX26" s="662"/>
      <c r="TTY26" s="662"/>
      <c r="TTZ26" s="662"/>
      <c r="TUA26" s="662"/>
      <c r="TUB26" s="662"/>
      <c r="TUC26" s="662"/>
      <c r="TUD26" s="662"/>
      <c r="TUE26" s="662"/>
      <c r="TUF26" s="662"/>
      <c r="TUG26" s="662"/>
      <c r="TUH26" s="662"/>
      <c r="TUI26" s="662"/>
      <c r="TUJ26" s="662"/>
      <c r="TUK26" s="662"/>
      <c r="TUL26" s="662"/>
      <c r="TUM26" s="662"/>
      <c r="TUN26" s="662"/>
      <c r="TUO26" s="662"/>
      <c r="TUP26" s="662"/>
      <c r="TUQ26" s="662"/>
      <c r="TUR26" s="662"/>
      <c r="TUS26" s="662"/>
      <c r="TUT26" s="662"/>
      <c r="TUU26" s="662"/>
      <c r="TUV26" s="662"/>
      <c r="TUW26" s="662"/>
      <c r="TUX26" s="662"/>
      <c r="TUY26" s="662"/>
      <c r="TUZ26" s="662"/>
      <c r="TVA26" s="662"/>
      <c r="TVB26" s="662"/>
      <c r="TVC26" s="662"/>
      <c r="TVD26" s="662"/>
      <c r="TVE26" s="662"/>
      <c r="TVF26" s="662"/>
      <c r="TVG26" s="662"/>
      <c r="TVH26" s="662"/>
      <c r="TVI26" s="662"/>
      <c r="TVJ26" s="662"/>
      <c r="TVK26" s="662"/>
      <c r="TVL26" s="662"/>
      <c r="TVM26" s="662"/>
      <c r="TVN26" s="662"/>
      <c r="TVO26" s="662"/>
      <c r="TVP26" s="662"/>
      <c r="TVQ26" s="662"/>
      <c r="TVR26" s="662"/>
      <c r="TVS26" s="662"/>
      <c r="TVT26" s="662"/>
      <c r="TVU26" s="662"/>
      <c r="TVV26" s="662"/>
      <c r="TVW26" s="662"/>
      <c r="TVX26" s="662"/>
      <c r="TVY26" s="662"/>
      <c r="TVZ26" s="662"/>
      <c r="TWA26" s="662"/>
      <c r="TWB26" s="662"/>
      <c r="TWC26" s="662"/>
      <c r="TWD26" s="662"/>
      <c r="TWE26" s="662"/>
      <c r="TWF26" s="662"/>
      <c r="TWG26" s="662"/>
      <c r="TWH26" s="662"/>
      <c r="TWI26" s="662"/>
      <c r="TWJ26" s="662"/>
      <c r="TWK26" s="662"/>
      <c r="TWL26" s="662"/>
      <c r="TWM26" s="662"/>
      <c r="TWN26" s="662"/>
      <c r="TWO26" s="662"/>
      <c r="TWP26" s="662"/>
      <c r="TWQ26" s="662"/>
      <c r="TWR26" s="662"/>
      <c r="TWS26" s="662"/>
      <c r="TWT26" s="662"/>
      <c r="TWU26" s="662"/>
      <c r="TWV26" s="662"/>
      <c r="TWW26" s="662"/>
      <c r="TWX26" s="662"/>
      <c r="TWY26" s="662"/>
      <c r="TWZ26" s="662"/>
      <c r="TXA26" s="662"/>
      <c r="TXB26" s="662"/>
      <c r="TXC26" s="662"/>
      <c r="TXD26" s="662"/>
      <c r="TXE26" s="662"/>
      <c r="TXF26" s="662"/>
      <c r="TXG26" s="662"/>
      <c r="TXH26" s="662"/>
      <c r="TXI26" s="662"/>
      <c r="TXJ26" s="662"/>
      <c r="TXK26" s="662"/>
      <c r="TXL26" s="662"/>
      <c r="TXM26" s="662"/>
      <c r="TXN26" s="662"/>
      <c r="TXO26" s="662"/>
      <c r="TXP26" s="662"/>
      <c r="TXQ26" s="662"/>
      <c r="TXR26" s="662"/>
      <c r="TXS26" s="662"/>
      <c r="TXT26" s="662"/>
      <c r="TXU26" s="662"/>
      <c r="TXV26" s="662"/>
      <c r="TXW26" s="662"/>
      <c r="TXX26" s="662"/>
      <c r="TXY26" s="662"/>
      <c r="TXZ26" s="662"/>
      <c r="TYA26" s="662"/>
      <c r="TYB26" s="662"/>
      <c r="TYC26" s="662"/>
      <c r="TYD26" s="662"/>
      <c r="TYE26" s="662"/>
      <c r="TYF26" s="662"/>
      <c r="TYG26" s="662"/>
      <c r="TYH26" s="662"/>
      <c r="TYI26" s="662"/>
      <c r="TYJ26" s="662"/>
      <c r="TYK26" s="662"/>
      <c r="TYL26" s="662"/>
      <c r="TYM26" s="662"/>
      <c r="TYN26" s="662"/>
      <c r="TYO26" s="662"/>
      <c r="TYP26" s="662"/>
      <c r="TYQ26" s="662"/>
      <c r="TYR26" s="662"/>
      <c r="TYS26" s="662"/>
      <c r="TYT26" s="662"/>
      <c r="TYU26" s="662"/>
      <c r="TYV26" s="662"/>
      <c r="TYW26" s="662"/>
      <c r="TYX26" s="662"/>
      <c r="TYY26" s="662"/>
      <c r="TYZ26" s="662"/>
      <c r="TZA26" s="662"/>
      <c r="TZB26" s="662"/>
      <c r="TZC26" s="662"/>
      <c r="TZD26" s="662"/>
      <c r="TZE26" s="662"/>
      <c r="TZF26" s="662"/>
      <c r="TZG26" s="662"/>
      <c r="TZH26" s="662"/>
      <c r="TZI26" s="662"/>
      <c r="TZJ26" s="662"/>
      <c r="TZK26" s="662"/>
      <c r="TZL26" s="662"/>
      <c r="TZM26" s="662"/>
      <c r="TZN26" s="662"/>
      <c r="TZO26" s="662"/>
      <c r="TZP26" s="662"/>
      <c r="TZQ26" s="662"/>
      <c r="TZR26" s="662"/>
      <c r="TZS26" s="662"/>
      <c r="TZT26" s="662"/>
      <c r="TZU26" s="662"/>
      <c r="TZV26" s="662"/>
      <c r="TZW26" s="662"/>
      <c r="TZX26" s="662"/>
      <c r="TZY26" s="662"/>
      <c r="TZZ26" s="662"/>
      <c r="UAA26" s="662"/>
      <c r="UAB26" s="662"/>
      <c r="UAC26" s="662"/>
      <c r="UAD26" s="662"/>
      <c r="UAE26" s="662"/>
      <c r="UAF26" s="662"/>
      <c r="UAG26" s="662"/>
      <c r="UAH26" s="662"/>
      <c r="UAI26" s="662"/>
      <c r="UAJ26" s="662"/>
      <c r="UAK26" s="662"/>
      <c r="UAL26" s="662"/>
      <c r="UAM26" s="662"/>
      <c r="UAN26" s="662"/>
      <c r="UAO26" s="662"/>
      <c r="UAP26" s="662"/>
      <c r="UAQ26" s="662"/>
      <c r="UAR26" s="662"/>
      <c r="UAS26" s="662"/>
      <c r="UAT26" s="662"/>
      <c r="UAU26" s="662"/>
      <c r="UAV26" s="662"/>
      <c r="UAW26" s="662"/>
      <c r="UAX26" s="662"/>
      <c r="UAY26" s="662"/>
      <c r="UAZ26" s="662"/>
      <c r="UBA26" s="662"/>
      <c r="UBB26" s="662"/>
      <c r="UBC26" s="662"/>
      <c r="UBD26" s="662"/>
      <c r="UBE26" s="662"/>
      <c r="UBF26" s="662"/>
      <c r="UBG26" s="662"/>
      <c r="UBH26" s="662"/>
      <c r="UBI26" s="662"/>
      <c r="UBJ26" s="662"/>
      <c r="UBK26" s="662"/>
      <c r="UBL26" s="662"/>
      <c r="UBM26" s="662"/>
      <c r="UBN26" s="662"/>
      <c r="UBO26" s="662"/>
      <c r="UBP26" s="662"/>
      <c r="UBQ26" s="662"/>
      <c r="UBR26" s="662"/>
      <c r="UBS26" s="662"/>
      <c r="UBT26" s="662"/>
      <c r="UBU26" s="662"/>
      <c r="UBV26" s="662"/>
      <c r="UBW26" s="662"/>
      <c r="UBX26" s="662"/>
      <c r="UBY26" s="662"/>
      <c r="UBZ26" s="662"/>
      <c r="UCA26" s="662"/>
      <c r="UCB26" s="662"/>
      <c r="UCC26" s="662"/>
      <c r="UCD26" s="662"/>
      <c r="UCE26" s="662"/>
      <c r="UCF26" s="662"/>
      <c r="UCG26" s="662"/>
      <c r="UCH26" s="662"/>
      <c r="UCI26" s="662"/>
      <c r="UCJ26" s="662"/>
      <c r="UCK26" s="662"/>
      <c r="UCL26" s="662"/>
      <c r="UCM26" s="662"/>
      <c r="UCN26" s="662"/>
      <c r="UCO26" s="662"/>
      <c r="UCP26" s="662"/>
      <c r="UCQ26" s="662"/>
      <c r="UCR26" s="662"/>
      <c r="UCS26" s="662"/>
      <c r="UCT26" s="662"/>
      <c r="UCU26" s="662"/>
      <c r="UCV26" s="662"/>
      <c r="UCW26" s="662"/>
      <c r="UCX26" s="662"/>
      <c r="UCY26" s="662"/>
      <c r="UCZ26" s="662"/>
      <c r="UDA26" s="662"/>
      <c r="UDB26" s="662"/>
      <c r="UDC26" s="662"/>
      <c r="UDD26" s="662"/>
      <c r="UDE26" s="662"/>
      <c r="UDF26" s="662"/>
      <c r="UDG26" s="662"/>
      <c r="UDH26" s="662"/>
      <c r="UDI26" s="662"/>
      <c r="UDJ26" s="662"/>
      <c r="UDK26" s="662"/>
      <c r="UDL26" s="662"/>
      <c r="UDM26" s="662"/>
      <c r="UDN26" s="662"/>
      <c r="UDO26" s="662"/>
      <c r="UDP26" s="662"/>
      <c r="UDQ26" s="662"/>
      <c r="UDR26" s="662"/>
      <c r="UDS26" s="662"/>
      <c r="UDT26" s="662"/>
      <c r="UDU26" s="662"/>
      <c r="UDV26" s="662"/>
      <c r="UDW26" s="662"/>
      <c r="UDX26" s="662"/>
      <c r="UDY26" s="662"/>
      <c r="UDZ26" s="662"/>
      <c r="UEA26" s="662"/>
      <c r="UEB26" s="662"/>
      <c r="UEC26" s="662"/>
      <c r="UED26" s="662"/>
      <c r="UEE26" s="662"/>
      <c r="UEF26" s="662"/>
      <c r="UEG26" s="662"/>
      <c r="UEH26" s="662"/>
      <c r="UEI26" s="662"/>
      <c r="UEJ26" s="662"/>
      <c r="UEK26" s="662"/>
      <c r="UEL26" s="662"/>
      <c r="UEM26" s="662"/>
      <c r="UEN26" s="662"/>
      <c r="UEO26" s="662"/>
      <c r="UEP26" s="662"/>
      <c r="UEQ26" s="662"/>
      <c r="UER26" s="662"/>
      <c r="UES26" s="662"/>
      <c r="UET26" s="662"/>
      <c r="UEU26" s="662"/>
      <c r="UEV26" s="662"/>
      <c r="UEW26" s="662"/>
      <c r="UEX26" s="662"/>
      <c r="UEY26" s="662"/>
      <c r="UEZ26" s="662"/>
      <c r="UFA26" s="662"/>
      <c r="UFB26" s="662"/>
      <c r="UFC26" s="662"/>
      <c r="UFD26" s="662"/>
      <c r="UFE26" s="662"/>
      <c r="UFF26" s="662"/>
      <c r="UFG26" s="662"/>
      <c r="UFH26" s="662"/>
      <c r="UFI26" s="662"/>
      <c r="UFJ26" s="662"/>
      <c r="UFK26" s="662"/>
      <c r="UFL26" s="662"/>
      <c r="UFM26" s="662"/>
      <c r="UFN26" s="662"/>
      <c r="UFO26" s="662"/>
      <c r="UFP26" s="662"/>
      <c r="UFQ26" s="662"/>
      <c r="UFR26" s="662"/>
      <c r="UFS26" s="662"/>
      <c r="UFT26" s="662"/>
      <c r="UFU26" s="662"/>
      <c r="UFV26" s="662"/>
      <c r="UFW26" s="662"/>
      <c r="UFX26" s="662"/>
      <c r="UFY26" s="662"/>
      <c r="UFZ26" s="662"/>
      <c r="UGA26" s="662"/>
      <c r="UGB26" s="662"/>
      <c r="UGC26" s="662"/>
      <c r="UGD26" s="662"/>
      <c r="UGE26" s="662"/>
      <c r="UGF26" s="662"/>
      <c r="UGG26" s="662"/>
      <c r="UGH26" s="662"/>
      <c r="UGI26" s="662"/>
      <c r="UGJ26" s="662"/>
      <c r="UGK26" s="662"/>
      <c r="UGL26" s="662"/>
      <c r="UGM26" s="662"/>
      <c r="UGN26" s="662"/>
      <c r="UGO26" s="662"/>
      <c r="UGP26" s="662"/>
      <c r="UGQ26" s="662"/>
      <c r="UGR26" s="662"/>
      <c r="UGS26" s="662"/>
      <c r="UGT26" s="662"/>
      <c r="UGU26" s="662"/>
      <c r="UGV26" s="662"/>
      <c r="UGW26" s="662"/>
      <c r="UGX26" s="662"/>
      <c r="UGY26" s="662"/>
      <c r="UGZ26" s="662"/>
      <c r="UHA26" s="662"/>
      <c r="UHB26" s="662"/>
      <c r="UHC26" s="662"/>
      <c r="UHD26" s="662"/>
      <c r="UHE26" s="662"/>
      <c r="UHF26" s="662"/>
      <c r="UHG26" s="662"/>
      <c r="UHH26" s="662"/>
      <c r="UHI26" s="662"/>
      <c r="UHJ26" s="662"/>
      <c r="UHK26" s="662"/>
      <c r="UHL26" s="662"/>
      <c r="UHM26" s="662"/>
      <c r="UHN26" s="662"/>
      <c r="UHO26" s="662"/>
      <c r="UHP26" s="662"/>
      <c r="UHQ26" s="662"/>
      <c r="UHR26" s="662"/>
      <c r="UHS26" s="662"/>
      <c r="UHT26" s="662"/>
      <c r="UHU26" s="662"/>
      <c r="UHV26" s="662"/>
      <c r="UHW26" s="662"/>
      <c r="UHX26" s="662"/>
      <c r="UHY26" s="662"/>
      <c r="UHZ26" s="662"/>
      <c r="UIA26" s="662"/>
      <c r="UIB26" s="662"/>
      <c r="UIC26" s="662"/>
      <c r="UID26" s="662"/>
      <c r="UIE26" s="662"/>
      <c r="UIF26" s="662"/>
      <c r="UIG26" s="662"/>
      <c r="UIH26" s="662"/>
      <c r="UII26" s="662"/>
      <c r="UIJ26" s="662"/>
      <c r="UIK26" s="662"/>
      <c r="UIL26" s="662"/>
      <c r="UIM26" s="662"/>
      <c r="UIN26" s="662"/>
      <c r="UIO26" s="662"/>
      <c r="UIP26" s="662"/>
      <c r="UIQ26" s="662"/>
      <c r="UIR26" s="662"/>
      <c r="UIS26" s="662"/>
      <c r="UIT26" s="662"/>
      <c r="UIU26" s="662"/>
      <c r="UIV26" s="662"/>
      <c r="UIW26" s="662"/>
      <c r="UIX26" s="662"/>
      <c r="UIY26" s="662"/>
      <c r="UIZ26" s="662"/>
      <c r="UJA26" s="662"/>
      <c r="UJB26" s="662"/>
      <c r="UJC26" s="662"/>
      <c r="UJD26" s="662"/>
      <c r="UJE26" s="662"/>
      <c r="UJF26" s="662"/>
      <c r="UJG26" s="662"/>
      <c r="UJH26" s="662"/>
      <c r="UJI26" s="662"/>
      <c r="UJJ26" s="662"/>
      <c r="UJK26" s="662"/>
      <c r="UJL26" s="662"/>
      <c r="UJM26" s="662"/>
      <c r="UJN26" s="662"/>
      <c r="UJO26" s="662"/>
      <c r="UJP26" s="662"/>
      <c r="UJQ26" s="662"/>
      <c r="UJR26" s="662"/>
      <c r="UJS26" s="662"/>
      <c r="UJT26" s="662"/>
      <c r="UJU26" s="662"/>
      <c r="UJV26" s="662"/>
      <c r="UJW26" s="662"/>
      <c r="UJX26" s="662"/>
      <c r="UJY26" s="662"/>
      <c r="UJZ26" s="662"/>
      <c r="UKA26" s="662"/>
      <c r="UKB26" s="662"/>
      <c r="UKC26" s="662"/>
      <c r="UKD26" s="662"/>
      <c r="UKE26" s="662"/>
      <c r="UKF26" s="662"/>
      <c r="UKG26" s="662"/>
      <c r="UKH26" s="662"/>
      <c r="UKI26" s="662"/>
      <c r="UKJ26" s="662"/>
      <c r="UKK26" s="662"/>
      <c r="UKL26" s="662"/>
      <c r="UKM26" s="662"/>
      <c r="UKN26" s="662"/>
      <c r="UKO26" s="662"/>
      <c r="UKP26" s="662"/>
      <c r="UKQ26" s="662"/>
      <c r="UKR26" s="662"/>
      <c r="UKS26" s="662"/>
      <c r="UKT26" s="662"/>
      <c r="UKU26" s="662"/>
      <c r="UKV26" s="662"/>
      <c r="UKW26" s="662"/>
      <c r="UKX26" s="662"/>
      <c r="UKY26" s="662"/>
      <c r="UKZ26" s="662"/>
      <c r="ULA26" s="662"/>
      <c r="ULB26" s="662"/>
      <c r="ULC26" s="662"/>
      <c r="ULD26" s="662"/>
      <c r="ULE26" s="662"/>
      <c r="ULF26" s="662"/>
      <c r="ULG26" s="662"/>
      <c r="ULH26" s="662"/>
      <c r="ULI26" s="662"/>
      <c r="ULJ26" s="662"/>
      <c r="ULK26" s="662"/>
      <c r="ULL26" s="662"/>
      <c r="ULM26" s="662"/>
      <c r="ULN26" s="662"/>
      <c r="ULO26" s="662"/>
      <c r="ULP26" s="662"/>
      <c r="ULQ26" s="662"/>
      <c r="ULR26" s="662"/>
      <c r="ULS26" s="662"/>
      <c r="ULT26" s="662"/>
      <c r="ULU26" s="662"/>
      <c r="ULV26" s="662"/>
      <c r="ULW26" s="662"/>
      <c r="ULX26" s="662"/>
      <c r="ULY26" s="662"/>
      <c r="ULZ26" s="662"/>
      <c r="UMA26" s="662"/>
      <c r="UMB26" s="662"/>
      <c r="UMC26" s="662"/>
      <c r="UMD26" s="662"/>
      <c r="UME26" s="662"/>
      <c r="UMF26" s="662"/>
      <c r="UMG26" s="662"/>
      <c r="UMH26" s="662"/>
      <c r="UMI26" s="662"/>
      <c r="UMJ26" s="662"/>
      <c r="UMK26" s="662"/>
      <c r="UML26" s="662"/>
      <c r="UMM26" s="662"/>
      <c r="UMN26" s="662"/>
      <c r="UMO26" s="662"/>
      <c r="UMP26" s="662"/>
      <c r="UMQ26" s="662"/>
      <c r="UMR26" s="662"/>
      <c r="UMS26" s="662"/>
      <c r="UMT26" s="662"/>
      <c r="UMU26" s="662"/>
      <c r="UMV26" s="662"/>
      <c r="UMW26" s="662"/>
      <c r="UMX26" s="662"/>
      <c r="UMY26" s="662"/>
      <c r="UMZ26" s="662"/>
      <c r="UNA26" s="662"/>
      <c r="UNB26" s="662"/>
      <c r="UNC26" s="662"/>
      <c r="UND26" s="662"/>
      <c r="UNE26" s="662"/>
      <c r="UNF26" s="662"/>
      <c r="UNG26" s="662"/>
      <c r="UNH26" s="662"/>
      <c r="UNI26" s="662"/>
      <c r="UNJ26" s="662"/>
      <c r="UNK26" s="662"/>
      <c r="UNL26" s="662"/>
      <c r="UNM26" s="662"/>
      <c r="UNN26" s="662"/>
      <c r="UNO26" s="662"/>
      <c r="UNP26" s="662"/>
      <c r="UNQ26" s="662"/>
      <c r="UNR26" s="662"/>
      <c r="UNS26" s="662"/>
      <c r="UNT26" s="662"/>
      <c r="UNU26" s="662"/>
      <c r="UNV26" s="662"/>
      <c r="UNW26" s="662"/>
      <c r="UNX26" s="662"/>
      <c r="UNY26" s="662"/>
      <c r="UNZ26" s="662"/>
      <c r="UOA26" s="662"/>
      <c r="UOB26" s="662"/>
      <c r="UOC26" s="662"/>
      <c r="UOD26" s="662"/>
      <c r="UOE26" s="662"/>
      <c r="UOF26" s="662"/>
      <c r="UOG26" s="662"/>
      <c r="UOH26" s="662"/>
      <c r="UOI26" s="662"/>
      <c r="UOJ26" s="662"/>
      <c r="UOK26" s="662"/>
      <c r="UOL26" s="662"/>
      <c r="UOM26" s="662"/>
      <c r="UON26" s="662"/>
      <c r="UOO26" s="662"/>
      <c r="UOP26" s="662"/>
      <c r="UOQ26" s="662"/>
      <c r="UOR26" s="662"/>
      <c r="UOS26" s="662"/>
      <c r="UOT26" s="662"/>
      <c r="UOU26" s="662"/>
      <c r="UOV26" s="662"/>
      <c r="UOW26" s="662"/>
      <c r="UOX26" s="662"/>
      <c r="UOY26" s="662"/>
      <c r="UOZ26" s="662"/>
      <c r="UPA26" s="662"/>
      <c r="UPB26" s="662"/>
      <c r="UPC26" s="662"/>
      <c r="UPD26" s="662"/>
      <c r="UPE26" s="662"/>
      <c r="UPF26" s="662"/>
      <c r="UPG26" s="662"/>
      <c r="UPH26" s="662"/>
      <c r="UPI26" s="662"/>
      <c r="UPJ26" s="662"/>
      <c r="UPK26" s="662"/>
      <c r="UPL26" s="662"/>
      <c r="UPM26" s="662"/>
      <c r="UPN26" s="662"/>
      <c r="UPO26" s="662"/>
      <c r="UPP26" s="662"/>
      <c r="UPQ26" s="662"/>
      <c r="UPR26" s="662"/>
      <c r="UPS26" s="662"/>
      <c r="UPT26" s="662"/>
      <c r="UPU26" s="662"/>
      <c r="UPV26" s="662"/>
      <c r="UPW26" s="662"/>
      <c r="UPX26" s="662"/>
      <c r="UPY26" s="662"/>
      <c r="UPZ26" s="662"/>
      <c r="UQA26" s="662"/>
      <c r="UQB26" s="662"/>
      <c r="UQC26" s="662"/>
      <c r="UQD26" s="662"/>
      <c r="UQE26" s="662"/>
      <c r="UQF26" s="662"/>
      <c r="UQG26" s="662"/>
      <c r="UQH26" s="662"/>
      <c r="UQI26" s="662"/>
      <c r="UQJ26" s="662"/>
      <c r="UQK26" s="662"/>
      <c r="UQL26" s="662"/>
      <c r="UQM26" s="662"/>
      <c r="UQN26" s="662"/>
      <c r="UQO26" s="662"/>
      <c r="UQP26" s="662"/>
      <c r="UQQ26" s="662"/>
      <c r="UQR26" s="662"/>
      <c r="UQS26" s="662"/>
      <c r="UQT26" s="662"/>
      <c r="UQU26" s="662"/>
      <c r="UQV26" s="662"/>
      <c r="UQW26" s="662"/>
      <c r="UQX26" s="662"/>
      <c r="UQY26" s="662"/>
      <c r="UQZ26" s="662"/>
      <c r="URA26" s="662"/>
      <c r="URB26" s="662"/>
      <c r="URC26" s="662"/>
      <c r="URD26" s="662"/>
      <c r="URE26" s="662"/>
      <c r="URF26" s="662"/>
      <c r="URG26" s="662"/>
      <c r="URH26" s="662"/>
      <c r="URI26" s="662"/>
      <c r="URJ26" s="662"/>
      <c r="URK26" s="662"/>
      <c r="URL26" s="662"/>
      <c r="URM26" s="662"/>
      <c r="URN26" s="662"/>
      <c r="URO26" s="662"/>
      <c r="URP26" s="662"/>
      <c r="URQ26" s="662"/>
      <c r="URR26" s="662"/>
      <c r="URS26" s="662"/>
      <c r="URT26" s="662"/>
      <c r="URU26" s="662"/>
      <c r="URV26" s="662"/>
      <c r="URW26" s="662"/>
      <c r="URX26" s="662"/>
      <c r="URY26" s="662"/>
      <c r="URZ26" s="662"/>
      <c r="USA26" s="662"/>
      <c r="USB26" s="662"/>
      <c r="USC26" s="662"/>
      <c r="USD26" s="662"/>
      <c r="USE26" s="662"/>
      <c r="USF26" s="662"/>
      <c r="USG26" s="662"/>
      <c r="USH26" s="662"/>
      <c r="USI26" s="662"/>
      <c r="USJ26" s="662"/>
      <c r="USK26" s="662"/>
      <c r="USL26" s="662"/>
      <c r="USM26" s="662"/>
      <c r="USN26" s="662"/>
      <c r="USO26" s="662"/>
      <c r="USP26" s="662"/>
      <c r="USQ26" s="662"/>
      <c r="USR26" s="662"/>
      <c r="USS26" s="662"/>
      <c r="UST26" s="662"/>
      <c r="USU26" s="662"/>
      <c r="USV26" s="662"/>
      <c r="USW26" s="662"/>
      <c r="USX26" s="662"/>
      <c r="USY26" s="662"/>
      <c r="USZ26" s="662"/>
      <c r="UTA26" s="662"/>
      <c r="UTB26" s="662"/>
      <c r="UTC26" s="662"/>
      <c r="UTD26" s="662"/>
      <c r="UTE26" s="662"/>
      <c r="UTF26" s="662"/>
      <c r="UTG26" s="662"/>
      <c r="UTH26" s="662"/>
      <c r="UTI26" s="662"/>
      <c r="UTJ26" s="662"/>
      <c r="UTK26" s="662"/>
      <c r="UTL26" s="662"/>
      <c r="UTM26" s="662"/>
      <c r="UTN26" s="662"/>
      <c r="UTO26" s="662"/>
      <c r="UTP26" s="662"/>
      <c r="UTQ26" s="662"/>
      <c r="UTR26" s="662"/>
      <c r="UTS26" s="662"/>
      <c r="UTT26" s="662"/>
      <c r="UTU26" s="662"/>
      <c r="UTV26" s="662"/>
      <c r="UTW26" s="662"/>
      <c r="UTX26" s="662"/>
      <c r="UTY26" s="662"/>
      <c r="UTZ26" s="662"/>
      <c r="UUA26" s="662"/>
      <c r="UUB26" s="662"/>
      <c r="UUC26" s="662"/>
      <c r="UUD26" s="662"/>
      <c r="UUE26" s="662"/>
      <c r="UUF26" s="662"/>
      <c r="UUG26" s="662"/>
      <c r="UUH26" s="662"/>
      <c r="UUI26" s="662"/>
      <c r="UUJ26" s="662"/>
      <c r="UUK26" s="662"/>
      <c r="UUL26" s="662"/>
      <c r="UUM26" s="662"/>
      <c r="UUN26" s="662"/>
      <c r="UUO26" s="662"/>
      <c r="UUP26" s="662"/>
      <c r="UUQ26" s="662"/>
      <c r="UUR26" s="662"/>
      <c r="UUS26" s="662"/>
      <c r="UUT26" s="662"/>
      <c r="UUU26" s="662"/>
      <c r="UUV26" s="662"/>
      <c r="UUW26" s="662"/>
      <c r="UUX26" s="662"/>
      <c r="UUY26" s="662"/>
      <c r="UUZ26" s="662"/>
      <c r="UVA26" s="662"/>
      <c r="UVB26" s="662"/>
      <c r="UVC26" s="662"/>
      <c r="UVD26" s="662"/>
      <c r="UVE26" s="662"/>
      <c r="UVF26" s="662"/>
      <c r="UVG26" s="662"/>
      <c r="UVH26" s="662"/>
      <c r="UVI26" s="662"/>
      <c r="UVJ26" s="662"/>
      <c r="UVK26" s="662"/>
      <c r="UVL26" s="662"/>
      <c r="UVM26" s="662"/>
      <c r="UVN26" s="662"/>
      <c r="UVO26" s="662"/>
      <c r="UVP26" s="662"/>
      <c r="UVQ26" s="662"/>
      <c r="UVR26" s="662"/>
      <c r="UVS26" s="662"/>
      <c r="UVT26" s="662"/>
      <c r="UVU26" s="662"/>
      <c r="UVV26" s="662"/>
      <c r="UVW26" s="662"/>
      <c r="UVX26" s="662"/>
      <c r="UVY26" s="662"/>
      <c r="UVZ26" s="662"/>
      <c r="UWA26" s="662"/>
      <c r="UWB26" s="662"/>
      <c r="UWC26" s="662"/>
      <c r="UWD26" s="662"/>
      <c r="UWE26" s="662"/>
      <c r="UWF26" s="662"/>
      <c r="UWG26" s="662"/>
      <c r="UWH26" s="662"/>
      <c r="UWI26" s="662"/>
      <c r="UWJ26" s="662"/>
      <c r="UWK26" s="662"/>
      <c r="UWL26" s="662"/>
      <c r="UWM26" s="662"/>
      <c r="UWN26" s="662"/>
      <c r="UWO26" s="662"/>
      <c r="UWP26" s="662"/>
      <c r="UWQ26" s="662"/>
      <c r="UWR26" s="662"/>
      <c r="UWS26" s="662"/>
      <c r="UWT26" s="662"/>
      <c r="UWU26" s="662"/>
      <c r="UWV26" s="662"/>
      <c r="UWW26" s="662"/>
      <c r="UWX26" s="662"/>
      <c r="UWY26" s="662"/>
      <c r="UWZ26" s="662"/>
      <c r="UXA26" s="662"/>
      <c r="UXB26" s="662"/>
      <c r="UXC26" s="662"/>
      <c r="UXD26" s="662"/>
      <c r="UXE26" s="662"/>
      <c r="UXF26" s="662"/>
      <c r="UXG26" s="662"/>
      <c r="UXH26" s="662"/>
      <c r="UXI26" s="662"/>
      <c r="UXJ26" s="662"/>
      <c r="UXK26" s="662"/>
      <c r="UXL26" s="662"/>
      <c r="UXM26" s="662"/>
      <c r="UXN26" s="662"/>
      <c r="UXO26" s="662"/>
      <c r="UXP26" s="662"/>
      <c r="UXQ26" s="662"/>
      <c r="UXR26" s="662"/>
      <c r="UXS26" s="662"/>
      <c r="UXT26" s="662"/>
      <c r="UXU26" s="662"/>
      <c r="UXV26" s="662"/>
      <c r="UXW26" s="662"/>
      <c r="UXX26" s="662"/>
      <c r="UXY26" s="662"/>
      <c r="UXZ26" s="662"/>
      <c r="UYA26" s="662"/>
      <c r="UYB26" s="662"/>
      <c r="UYC26" s="662"/>
      <c r="UYD26" s="662"/>
      <c r="UYE26" s="662"/>
      <c r="UYF26" s="662"/>
      <c r="UYG26" s="662"/>
      <c r="UYH26" s="662"/>
      <c r="UYI26" s="662"/>
      <c r="UYJ26" s="662"/>
      <c r="UYK26" s="662"/>
      <c r="UYL26" s="662"/>
      <c r="UYM26" s="662"/>
      <c r="UYN26" s="662"/>
      <c r="UYO26" s="662"/>
      <c r="UYP26" s="662"/>
      <c r="UYQ26" s="662"/>
      <c r="UYR26" s="662"/>
      <c r="UYS26" s="662"/>
      <c r="UYT26" s="662"/>
      <c r="UYU26" s="662"/>
      <c r="UYV26" s="662"/>
      <c r="UYW26" s="662"/>
      <c r="UYX26" s="662"/>
      <c r="UYY26" s="662"/>
      <c r="UYZ26" s="662"/>
      <c r="UZA26" s="662"/>
      <c r="UZB26" s="662"/>
      <c r="UZC26" s="662"/>
      <c r="UZD26" s="662"/>
      <c r="UZE26" s="662"/>
      <c r="UZF26" s="662"/>
      <c r="UZG26" s="662"/>
      <c r="UZH26" s="662"/>
      <c r="UZI26" s="662"/>
      <c r="UZJ26" s="662"/>
      <c r="UZK26" s="662"/>
      <c r="UZL26" s="662"/>
      <c r="UZM26" s="662"/>
      <c r="UZN26" s="662"/>
      <c r="UZO26" s="662"/>
      <c r="UZP26" s="662"/>
      <c r="UZQ26" s="662"/>
      <c r="UZR26" s="662"/>
      <c r="UZS26" s="662"/>
      <c r="UZT26" s="662"/>
      <c r="UZU26" s="662"/>
      <c r="UZV26" s="662"/>
      <c r="UZW26" s="662"/>
      <c r="UZX26" s="662"/>
      <c r="UZY26" s="662"/>
      <c r="UZZ26" s="662"/>
      <c r="VAA26" s="662"/>
      <c r="VAB26" s="662"/>
      <c r="VAC26" s="662"/>
      <c r="VAD26" s="662"/>
      <c r="VAE26" s="662"/>
      <c r="VAF26" s="662"/>
      <c r="VAG26" s="662"/>
      <c r="VAH26" s="662"/>
      <c r="VAI26" s="662"/>
      <c r="VAJ26" s="662"/>
      <c r="VAK26" s="662"/>
      <c r="VAL26" s="662"/>
      <c r="VAM26" s="662"/>
      <c r="VAN26" s="662"/>
      <c r="VAO26" s="662"/>
      <c r="VAP26" s="662"/>
      <c r="VAQ26" s="662"/>
      <c r="VAR26" s="662"/>
      <c r="VAS26" s="662"/>
      <c r="VAT26" s="662"/>
      <c r="VAU26" s="662"/>
      <c r="VAV26" s="662"/>
      <c r="VAW26" s="662"/>
      <c r="VAX26" s="662"/>
      <c r="VAY26" s="662"/>
      <c r="VAZ26" s="662"/>
      <c r="VBA26" s="662"/>
      <c r="VBB26" s="662"/>
      <c r="VBC26" s="662"/>
      <c r="VBD26" s="662"/>
      <c r="VBE26" s="662"/>
      <c r="VBF26" s="662"/>
      <c r="VBG26" s="662"/>
      <c r="VBH26" s="662"/>
      <c r="VBI26" s="662"/>
      <c r="VBJ26" s="662"/>
      <c r="VBK26" s="662"/>
      <c r="VBL26" s="662"/>
      <c r="VBM26" s="662"/>
      <c r="VBN26" s="662"/>
      <c r="VBO26" s="662"/>
      <c r="VBP26" s="662"/>
      <c r="VBQ26" s="662"/>
      <c r="VBR26" s="662"/>
      <c r="VBS26" s="662"/>
      <c r="VBT26" s="662"/>
      <c r="VBU26" s="662"/>
      <c r="VBV26" s="662"/>
      <c r="VBW26" s="662"/>
      <c r="VBX26" s="662"/>
      <c r="VBY26" s="662"/>
      <c r="VBZ26" s="662"/>
      <c r="VCA26" s="662"/>
      <c r="VCB26" s="662"/>
      <c r="VCC26" s="662"/>
      <c r="VCD26" s="662"/>
      <c r="VCE26" s="662"/>
      <c r="VCF26" s="662"/>
      <c r="VCG26" s="662"/>
      <c r="VCH26" s="662"/>
      <c r="VCI26" s="662"/>
      <c r="VCJ26" s="662"/>
      <c r="VCK26" s="662"/>
      <c r="VCL26" s="662"/>
      <c r="VCM26" s="662"/>
      <c r="VCN26" s="662"/>
      <c r="VCO26" s="662"/>
      <c r="VCP26" s="662"/>
      <c r="VCQ26" s="662"/>
      <c r="VCR26" s="662"/>
      <c r="VCS26" s="662"/>
      <c r="VCT26" s="662"/>
      <c r="VCU26" s="662"/>
      <c r="VCV26" s="662"/>
      <c r="VCW26" s="662"/>
      <c r="VCX26" s="662"/>
      <c r="VCY26" s="662"/>
      <c r="VCZ26" s="662"/>
      <c r="VDA26" s="662"/>
      <c r="VDB26" s="662"/>
      <c r="VDC26" s="662"/>
      <c r="VDD26" s="662"/>
      <c r="VDE26" s="662"/>
      <c r="VDF26" s="662"/>
      <c r="VDG26" s="662"/>
      <c r="VDH26" s="662"/>
      <c r="VDI26" s="662"/>
      <c r="VDJ26" s="662"/>
      <c r="VDK26" s="662"/>
      <c r="VDL26" s="662"/>
      <c r="VDM26" s="662"/>
      <c r="VDN26" s="662"/>
      <c r="VDO26" s="662"/>
      <c r="VDP26" s="662"/>
      <c r="VDQ26" s="662"/>
      <c r="VDR26" s="662"/>
      <c r="VDS26" s="662"/>
      <c r="VDT26" s="662"/>
      <c r="VDU26" s="662"/>
      <c r="VDV26" s="662"/>
      <c r="VDW26" s="662"/>
      <c r="VDX26" s="662"/>
      <c r="VDY26" s="662"/>
      <c r="VDZ26" s="662"/>
      <c r="VEA26" s="662"/>
      <c r="VEB26" s="662"/>
      <c r="VEC26" s="662"/>
      <c r="VED26" s="662"/>
      <c r="VEE26" s="662"/>
      <c r="VEF26" s="662"/>
      <c r="VEG26" s="662"/>
      <c r="VEH26" s="662"/>
      <c r="VEI26" s="662"/>
      <c r="VEJ26" s="662"/>
      <c r="VEK26" s="662"/>
      <c r="VEL26" s="662"/>
      <c r="VEM26" s="662"/>
      <c r="VEN26" s="662"/>
      <c r="VEO26" s="662"/>
      <c r="VEP26" s="662"/>
      <c r="VEQ26" s="662"/>
      <c r="VER26" s="662"/>
      <c r="VES26" s="662"/>
      <c r="VET26" s="662"/>
      <c r="VEU26" s="662"/>
      <c r="VEV26" s="662"/>
      <c r="VEW26" s="662"/>
      <c r="VEX26" s="662"/>
      <c r="VEY26" s="662"/>
      <c r="VEZ26" s="662"/>
      <c r="VFA26" s="662"/>
      <c r="VFB26" s="662"/>
      <c r="VFC26" s="662"/>
      <c r="VFD26" s="662"/>
      <c r="VFE26" s="662"/>
      <c r="VFF26" s="662"/>
      <c r="VFG26" s="662"/>
      <c r="VFH26" s="662"/>
      <c r="VFI26" s="662"/>
      <c r="VFJ26" s="662"/>
      <c r="VFK26" s="662"/>
      <c r="VFL26" s="662"/>
      <c r="VFM26" s="662"/>
      <c r="VFN26" s="662"/>
      <c r="VFO26" s="662"/>
      <c r="VFP26" s="662"/>
      <c r="VFQ26" s="662"/>
      <c r="VFR26" s="662"/>
      <c r="VFS26" s="662"/>
      <c r="VFT26" s="662"/>
      <c r="VFU26" s="662"/>
      <c r="VFV26" s="662"/>
      <c r="VFW26" s="662"/>
      <c r="VFX26" s="662"/>
      <c r="VFY26" s="662"/>
      <c r="VFZ26" s="662"/>
      <c r="VGA26" s="662"/>
      <c r="VGB26" s="662"/>
      <c r="VGC26" s="662"/>
      <c r="VGD26" s="662"/>
      <c r="VGE26" s="662"/>
      <c r="VGF26" s="662"/>
      <c r="VGG26" s="662"/>
      <c r="VGH26" s="662"/>
      <c r="VGI26" s="662"/>
      <c r="VGJ26" s="662"/>
      <c r="VGK26" s="662"/>
      <c r="VGL26" s="662"/>
      <c r="VGM26" s="662"/>
      <c r="VGN26" s="662"/>
      <c r="VGO26" s="662"/>
      <c r="VGP26" s="662"/>
      <c r="VGQ26" s="662"/>
      <c r="VGR26" s="662"/>
      <c r="VGS26" s="662"/>
      <c r="VGT26" s="662"/>
      <c r="VGU26" s="662"/>
      <c r="VGV26" s="662"/>
      <c r="VGW26" s="662"/>
      <c r="VGX26" s="662"/>
      <c r="VGY26" s="662"/>
      <c r="VGZ26" s="662"/>
      <c r="VHA26" s="662"/>
      <c r="VHB26" s="662"/>
      <c r="VHC26" s="662"/>
      <c r="VHD26" s="662"/>
      <c r="VHE26" s="662"/>
      <c r="VHF26" s="662"/>
      <c r="VHG26" s="662"/>
      <c r="VHH26" s="662"/>
      <c r="VHI26" s="662"/>
      <c r="VHJ26" s="662"/>
      <c r="VHK26" s="662"/>
      <c r="VHL26" s="662"/>
      <c r="VHM26" s="662"/>
      <c r="VHN26" s="662"/>
      <c r="VHO26" s="662"/>
      <c r="VHP26" s="662"/>
      <c r="VHQ26" s="662"/>
      <c r="VHR26" s="662"/>
      <c r="VHS26" s="662"/>
      <c r="VHT26" s="662"/>
      <c r="VHU26" s="662"/>
      <c r="VHV26" s="662"/>
      <c r="VHW26" s="662"/>
      <c r="VHX26" s="662"/>
      <c r="VHY26" s="662"/>
      <c r="VHZ26" s="662"/>
      <c r="VIA26" s="662"/>
      <c r="VIB26" s="662"/>
      <c r="VIC26" s="662"/>
      <c r="VID26" s="662"/>
      <c r="VIE26" s="662"/>
      <c r="VIF26" s="662"/>
      <c r="VIG26" s="662"/>
      <c r="VIH26" s="662"/>
      <c r="VII26" s="662"/>
      <c r="VIJ26" s="662"/>
      <c r="VIK26" s="662"/>
      <c r="VIL26" s="662"/>
      <c r="VIM26" s="662"/>
      <c r="VIN26" s="662"/>
      <c r="VIO26" s="662"/>
      <c r="VIP26" s="662"/>
      <c r="VIQ26" s="662"/>
      <c r="VIR26" s="662"/>
      <c r="VIS26" s="662"/>
      <c r="VIT26" s="662"/>
      <c r="VIU26" s="662"/>
      <c r="VIV26" s="662"/>
      <c r="VIW26" s="662"/>
      <c r="VIX26" s="662"/>
      <c r="VIY26" s="662"/>
      <c r="VIZ26" s="662"/>
      <c r="VJA26" s="662"/>
      <c r="VJB26" s="662"/>
      <c r="VJC26" s="662"/>
      <c r="VJD26" s="662"/>
      <c r="VJE26" s="662"/>
      <c r="VJF26" s="662"/>
      <c r="VJG26" s="662"/>
      <c r="VJH26" s="662"/>
      <c r="VJI26" s="662"/>
      <c r="VJJ26" s="662"/>
      <c r="VJK26" s="662"/>
      <c r="VJL26" s="662"/>
      <c r="VJM26" s="662"/>
      <c r="VJN26" s="662"/>
      <c r="VJO26" s="662"/>
      <c r="VJP26" s="662"/>
      <c r="VJQ26" s="662"/>
      <c r="VJR26" s="662"/>
      <c r="VJS26" s="662"/>
      <c r="VJT26" s="662"/>
      <c r="VJU26" s="662"/>
      <c r="VJV26" s="662"/>
      <c r="VJW26" s="662"/>
      <c r="VJX26" s="662"/>
      <c r="VJY26" s="662"/>
      <c r="VJZ26" s="662"/>
      <c r="VKA26" s="662"/>
      <c r="VKB26" s="662"/>
      <c r="VKC26" s="662"/>
      <c r="VKD26" s="662"/>
      <c r="VKE26" s="662"/>
      <c r="VKF26" s="662"/>
      <c r="VKG26" s="662"/>
      <c r="VKH26" s="662"/>
      <c r="VKI26" s="662"/>
      <c r="VKJ26" s="662"/>
      <c r="VKK26" s="662"/>
      <c r="VKL26" s="662"/>
      <c r="VKM26" s="662"/>
      <c r="VKN26" s="662"/>
      <c r="VKO26" s="662"/>
      <c r="VKP26" s="662"/>
      <c r="VKQ26" s="662"/>
      <c r="VKR26" s="662"/>
      <c r="VKS26" s="662"/>
      <c r="VKT26" s="662"/>
      <c r="VKU26" s="662"/>
      <c r="VKV26" s="662"/>
      <c r="VKW26" s="662"/>
      <c r="VKX26" s="662"/>
      <c r="VKY26" s="662"/>
      <c r="VKZ26" s="662"/>
      <c r="VLA26" s="662"/>
      <c r="VLB26" s="662"/>
      <c r="VLC26" s="662"/>
      <c r="VLD26" s="662"/>
      <c r="VLE26" s="662"/>
      <c r="VLF26" s="662"/>
      <c r="VLG26" s="662"/>
      <c r="VLH26" s="662"/>
      <c r="VLI26" s="662"/>
      <c r="VLJ26" s="662"/>
      <c r="VLK26" s="662"/>
      <c r="VLL26" s="662"/>
      <c r="VLM26" s="662"/>
      <c r="VLN26" s="662"/>
      <c r="VLO26" s="662"/>
      <c r="VLP26" s="662"/>
      <c r="VLQ26" s="662"/>
      <c r="VLR26" s="662"/>
      <c r="VLS26" s="662"/>
      <c r="VLT26" s="662"/>
      <c r="VLU26" s="662"/>
      <c r="VLV26" s="662"/>
      <c r="VLW26" s="662"/>
      <c r="VLX26" s="662"/>
      <c r="VLY26" s="662"/>
      <c r="VLZ26" s="662"/>
      <c r="VMA26" s="662"/>
      <c r="VMB26" s="662"/>
      <c r="VMC26" s="662"/>
      <c r="VMD26" s="662"/>
      <c r="VME26" s="662"/>
      <c r="VMF26" s="662"/>
      <c r="VMG26" s="662"/>
      <c r="VMH26" s="662"/>
      <c r="VMI26" s="662"/>
      <c r="VMJ26" s="662"/>
      <c r="VMK26" s="662"/>
      <c r="VML26" s="662"/>
      <c r="VMM26" s="662"/>
      <c r="VMN26" s="662"/>
      <c r="VMO26" s="662"/>
      <c r="VMP26" s="662"/>
      <c r="VMQ26" s="662"/>
      <c r="VMR26" s="662"/>
      <c r="VMS26" s="662"/>
      <c r="VMT26" s="662"/>
      <c r="VMU26" s="662"/>
      <c r="VMV26" s="662"/>
      <c r="VMW26" s="662"/>
      <c r="VMX26" s="662"/>
      <c r="VMY26" s="662"/>
      <c r="VMZ26" s="662"/>
      <c r="VNA26" s="662"/>
      <c r="VNB26" s="662"/>
      <c r="VNC26" s="662"/>
      <c r="VND26" s="662"/>
      <c r="VNE26" s="662"/>
      <c r="VNF26" s="662"/>
      <c r="VNG26" s="662"/>
      <c r="VNH26" s="662"/>
      <c r="VNI26" s="662"/>
      <c r="VNJ26" s="662"/>
      <c r="VNK26" s="662"/>
      <c r="VNL26" s="662"/>
      <c r="VNM26" s="662"/>
      <c r="VNN26" s="662"/>
      <c r="VNO26" s="662"/>
      <c r="VNP26" s="662"/>
      <c r="VNQ26" s="662"/>
      <c r="VNR26" s="662"/>
      <c r="VNS26" s="662"/>
      <c r="VNT26" s="662"/>
      <c r="VNU26" s="662"/>
      <c r="VNV26" s="662"/>
      <c r="VNW26" s="662"/>
      <c r="VNX26" s="662"/>
      <c r="VNY26" s="662"/>
      <c r="VNZ26" s="662"/>
      <c r="VOA26" s="662"/>
      <c r="VOB26" s="662"/>
      <c r="VOC26" s="662"/>
      <c r="VOD26" s="662"/>
      <c r="VOE26" s="662"/>
      <c r="VOF26" s="662"/>
      <c r="VOG26" s="662"/>
      <c r="VOH26" s="662"/>
      <c r="VOI26" s="662"/>
      <c r="VOJ26" s="662"/>
      <c r="VOK26" s="662"/>
      <c r="VOL26" s="662"/>
      <c r="VOM26" s="662"/>
      <c r="VON26" s="662"/>
      <c r="VOO26" s="662"/>
      <c r="VOP26" s="662"/>
      <c r="VOQ26" s="662"/>
      <c r="VOR26" s="662"/>
      <c r="VOS26" s="662"/>
      <c r="VOT26" s="662"/>
      <c r="VOU26" s="662"/>
      <c r="VOV26" s="662"/>
      <c r="VOW26" s="662"/>
      <c r="VOX26" s="662"/>
      <c r="VOY26" s="662"/>
      <c r="VOZ26" s="662"/>
      <c r="VPA26" s="662"/>
      <c r="VPB26" s="662"/>
      <c r="VPC26" s="662"/>
      <c r="VPD26" s="662"/>
      <c r="VPE26" s="662"/>
      <c r="VPF26" s="662"/>
      <c r="VPG26" s="662"/>
      <c r="VPH26" s="662"/>
      <c r="VPI26" s="662"/>
      <c r="VPJ26" s="662"/>
      <c r="VPK26" s="662"/>
      <c r="VPL26" s="662"/>
      <c r="VPM26" s="662"/>
      <c r="VPN26" s="662"/>
      <c r="VPO26" s="662"/>
      <c r="VPP26" s="662"/>
      <c r="VPQ26" s="662"/>
      <c r="VPR26" s="662"/>
      <c r="VPS26" s="662"/>
      <c r="VPT26" s="662"/>
      <c r="VPU26" s="662"/>
      <c r="VPV26" s="662"/>
      <c r="VPW26" s="662"/>
      <c r="VPX26" s="662"/>
      <c r="VPY26" s="662"/>
      <c r="VPZ26" s="662"/>
      <c r="VQA26" s="662"/>
      <c r="VQB26" s="662"/>
      <c r="VQC26" s="662"/>
      <c r="VQD26" s="662"/>
      <c r="VQE26" s="662"/>
      <c r="VQF26" s="662"/>
      <c r="VQG26" s="662"/>
      <c r="VQH26" s="662"/>
      <c r="VQI26" s="662"/>
      <c r="VQJ26" s="662"/>
      <c r="VQK26" s="662"/>
      <c r="VQL26" s="662"/>
      <c r="VQM26" s="662"/>
      <c r="VQN26" s="662"/>
      <c r="VQO26" s="662"/>
      <c r="VQP26" s="662"/>
      <c r="VQQ26" s="662"/>
      <c r="VQR26" s="662"/>
      <c r="VQS26" s="662"/>
      <c r="VQT26" s="662"/>
      <c r="VQU26" s="662"/>
      <c r="VQV26" s="662"/>
      <c r="VQW26" s="662"/>
      <c r="VQX26" s="662"/>
      <c r="VQY26" s="662"/>
      <c r="VQZ26" s="662"/>
      <c r="VRA26" s="662"/>
      <c r="VRB26" s="662"/>
      <c r="VRC26" s="662"/>
      <c r="VRD26" s="662"/>
      <c r="VRE26" s="662"/>
      <c r="VRF26" s="662"/>
      <c r="VRG26" s="662"/>
      <c r="VRH26" s="662"/>
      <c r="VRI26" s="662"/>
      <c r="VRJ26" s="662"/>
      <c r="VRK26" s="662"/>
      <c r="VRL26" s="662"/>
      <c r="VRM26" s="662"/>
      <c r="VRN26" s="662"/>
      <c r="VRO26" s="662"/>
      <c r="VRP26" s="662"/>
      <c r="VRQ26" s="662"/>
      <c r="VRR26" s="662"/>
      <c r="VRS26" s="662"/>
      <c r="VRT26" s="662"/>
      <c r="VRU26" s="662"/>
      <c r="VRV26" s="662"/>
      <c r="VRW26" s="662"/>
      <c r="VRX26" s="662"/>
      <c r="VRY26" s="662"/>
      <c r="VRZ26" s="662"/>
      <c r="VSA26" s="662"/>
      <c r="VSB26" s="662"/>
      <c r="VSC26" s="662"/>
      <c r="VSD26" s="662"/>
      <c r="VSE26" s="662"/>
      <c r="VSF26" s="662"/>
      <c r="VSG26" s="662"/>
      <c r="VSH26" s="662"/>
      <c r="VSI26" s="662"/>
      <c r="VSJ26" s="662"/>
      <c r="VSK26" s="662"/>
      <c r="VSL26" s="662"/>
      <c r="VSM26" s="662"/>
      <c r="VSN26" s="662"/>
      <c r="VSO26" s="662"/>
      <c r="VSP26" s="662"/>
      <c r="VSQ26" s="662"/>
      <c r="VSR26" s="662"/>
      <c r="VSS26" s="662"/>
      <c r="VST26" s="662"/>
      <c r="VSU26" s="662"/>
      <c r="VSV26" s="662"/>
      <c r="VSW26" s="662"/>
      <c r="VSX26" s="662"/>
      <c r="VSY26" s="662"/>
      <c r="VSZ26" s="662"/>
      <c r="VTA26" s="662"/>
      <c r="VTB26" s="662"/>
      <c r="VTC26" s="662"/>
      <c r="VTD26" s="662"/>
      <c r="VTE26" s="662"/>
      <c r="VTF26" s="662"/>
      <c r="VTG26" s="662"/>
      <c r="VTH26" s="662"/>
      <c r="VTI26" s="662"/>
      <c r="VTJ26" s="662"/>
      <c r="VTK26" s="662"/>
      <c r="VTL26" s="662"/>
      <c r="VTM26" s="662"/>
      <c r="VTN26" s="662"/>
      <c r="VTO26" s="662"/>
      <c r="VTP26" s="662"/>
      <c r="VTQ26" s="662"/>
      <c r="VTR26" s="662"/>
      <c r="VTS26" s="662"/>
      <c r="VTT26" s="662"/>
      <c r="VTU26" s="662"/>
      <c r="VTV26" s="662"/>
      <c r="VTW26" s="662"/>
      <c r="VTX26" s="662"/>
      <c r="VTY26" s="662"/>
      <c r="VTZ26" s="662"/>
      <c r="VUA26" s="662"/>
      <c r="VUB26" s="662"/>
      <c r="VUC26" s="662"/>
      <c r="VUD26" s="662"/>
      <c r="VUE26" s="662"/>
      <c r="VUF26" s="662"/>
      <c r="VUG26" s="662"/>
      <c r="VUH26" s="662"/>
      <c r="VUI26" s="662"/>
      <c r="VUJ26" s="662"/>
      <c r="VUK26" s="662"/>
      <c r="VUL26" s="662"/>
      <c r="VUM26" s="662"/>
      <c r="VUN26" s="662"/>
      <c r="VUO26" s="662"/>
      <c r="VUP26" s="662"/>
      <c r="VUQ26" s="662"/>
      <c r="VUR26" s="662"/>
      <c r="VUS26" s="662"/>
      <c r="VUT26" s="662"/>
      <c r="VUU26" s="662"/>
      <c r="VUV26" s="662"/>
      <c r="VUW26" s="662"/>
      <c r="VUX26" s="662"/>
      <c r="VUY26" s="662"/>
      <c r="VUZ26" s="662"/>
      <c r="VVA26" s="662"/>
      <c r="VVB26" s="662"/>
      <c r="VVC26" s="662"/>
      <c r="VVD26" s="662"/>
      <c r="VVE26" s="662"/>
      <c r="VVF26" s="662"/>
      <c r="VVG26" s="662"/>
      <c r="VVH26" s="662"/>
      <c r="VVI26" s="662"/>
      <c r="VVJ26" s="662"/>
      <c r="VVK26" s="662"/>
      <c r="VVL26" s="662"/>
      <c r="VVM26" s="662"/>
      <c r="VVN26" s="662"/>
      <c r="VVO26" s="662"/>
      <c r="VVP26" s="662"/>
      <c r="VVQ26" s="662"/>
      <c r="VVR26" s="662"/>
      <c r="VVS26" s="662"/>
      <c r="VVT26" s="662"/>
      <c r="VVU26" s="662"/>
      <c r="VVV26" s="662"/>
      <c r="VVW26" s="662"/>
      <c r="VVX26" s="662"/>
      <c r="VVY26" s="662"/>
      <c r="VVZ26" s="662"/>
      <c r="VWA26" s="662"/>
      <c r="VWB26" s="662"/>
      <c r="VWC26" s="662"/>
      <c r="VWD26" s="662"/>
      <c r="VWE26" s="662"/>
      <c r="VWF26" s="662"/>
      <c r="VWG26" s="662"/>
      <c r="VWH26" s="662"/>
      <c r="VWI26" s="662"/>
      <c r="VWJ26" s="662"/>
      <c r="VWK26" s="662"/>
      <c r="VWL26" s="662"/>
      <c r="VWM26" s="662"/>
      <c r="VWN26" s="662"/>
      <c r="VWO26" s="662"/>
      <c r="VWP26" s="662"/>
      <c r="VWQ26" s="662"/>
      <c r="VWR26" s="662"/>
      <c r="VWS26" s="662"/>
      <c r="VWT26" s="662"/>
      <c r="VWU26" s="662"/>
      <c r="VWV26" s="662"/>
      <c r="VWW26" s="662"/>
      <c r="VWX26" s="662"/>
      <c r="VWY26" s="662"/>
      <c r="VWZ26" s="662"/>
      <c r="VXA26" s="662"/>
      <c r="VXB26" s="662"/>
      <c r="VXC26" s="662"/>
      <c r="VXD26" s="662"/>
      <c r="VXE26" s="662"/>
      <c r="VXF26" s="662"/>
      <c r="VXG26" s="662"/>
      <c r="VXH26" s="662"/>
      <c r="VXI26" s="662"/>
      <c r="VXJ26" s="662"/>
      <c r="VXK26" s="662"/>
      <c r="VXL26" s="662"/>
      <c r="VXM26" s="662"/>
      <c r="VXN26" s="662"/>
      <c r="VXO26" s="662"/>
      <c r="VXP26" s="662"/>
      <c r="VXQ26" s="662"/>
      <c r="VXR26" s="662"/>
      <c r="VXS26" s="662"/>
      <c r="VXT26" s="662"/>
      <c r="VXU26" s="662"/>
      <c r="VXV26" s="662"/>
      <c r="VXW26" s="662"/>
      <c r="VXX26" s="662"/>
      <c r="VXY26" s="662"/>
      <c r="VXZ26" s="662"/>
      <c r="VYA26" s="662"/>
      <c r="VYB26" s="662"/>
      <c r="VYC26" s="662"/>
      <c r="VYD26" s="662"/>
      <c r="VYE26" s="662"/>
      <c r="VYF26" s="662"/>
      <c r="VYG26" s="662"/>
      <c r="VYH26" s="662"/>
      <c r="VYI26" s="662"/>
      <c r="VYJ26" s="662"/>
      <c r="VYK26" s="662"/>
      <c r="VYL26" s="662"/>
      <c r="VYM26" s="662"/>
      <c r="VYN26" s="662"/>
      <c r="VYO26" s="662"/>
      <c r="VYP26" s="662"/>
      <c r="VYQ26" s="662"/>
      <c r="VYR26" s="662"/>
      <c r="VYS26" s="662"/>
      <c r="VYT26" s="662"/>
      <c r="VYU26" s="662"/>
      <c r="VYV26" s="662"/>
      <c r="VYW26" s="662"/>
      <c r="VYX26" s="662"/>
      <c r="VYY26" s="662"/>
      <c r="VYZ26" s="662"/>
      <c r="VZA26" s="662"/>
      <c r="VZB26" s="662"/>
      <c r="VZC26" s="662"/>
      <c r="VZD26" s="662"/>
      <c r="VZE26" s="662"/>
      <c r="VZF26" s="662"/>
      <c r="VZG26" s="662"/>
      <c r="VZH26" s="662"/>
      <c r="VZI26" s="662"/>
      <c r="VZJ26" s="662"/>
      <c r="VZK26" s="662"/>
      <c r="VZL26" s="662"/>
      <c r="VZM26" s="662"/>
      <c r="VZN26" s="662"/>
      <c r="VZO26" s="662"/>
      <c r="VZP26" s="662"/>
      <c r="VZQ26" s="662"/>
      <c r="VZR26" s="662"/>
      <c r="VZS26" s="662"/>
      <c r="VZT26" s="662"/>
      <c r="VZU26" s="662"/>
      <c r="VZV26" s="662"/>
      <c r="VZW26" s="662"/>
      <c r="VZX26" s="662"/>
      <c r="VZY26" s="662"/>
      <c r="VZZ26" s="662"/>
      <c r="WAA26" s="662"/>
      <c r="WAB26" s="662"/>
      <c r="WAC26" s="662"/>
      <c r="WAD26" s="662"/>
      <c r="WAE26" s="662"/>
      <c r="WAF26" s="662"/>
      <c r="WAG26" s="662"/>
      <c r="WAH26" s="662"/>
      <c r="WAI26" s="662"/>
      <c r="WAJ26" s="662"/>
      <c r="WAK26" s="662"/>
      <c r="WAL26" s="662"/>
      <c r="WAM26" s="662"/>
      <c r="WAN26" s="662"/>
      <c r="WAO26" s="662"/>
      <c r="WAP26" s="662"/>
      <c r="WAQ26" s="662"/>
      <c r="WAR26" s="662"/>
      <c r="WAS26" s="662"/>
      <c r="WAT26" s="662"/>
      <c r="WAU26" s="662"/>
      <c r="WAV26" s="662"/>
      <c r="WAW26" s="662"/>
      <c r="WAX26" s="662"/>
      <c r="WAY26" s="662"/>
      <c r="WAZ26" s="662"/>
      <c r="WBA26" s="662"/>
      <c r="WBB26" s="662"/>
      <c r="WBC26" s="662"/>
      <c r="WBD26" s="662"/>
      <c r="WBE26" s="662"/>
      <c r="WBF26" s="662"/>
      <c r="WBG26" s="662"/>
      <c r="WBH26" s="662"/>
      <c r="WBI26" s="662"/>
      <c r="WBJ26" s="662"/>
      <c r="WBK26" s="662"/>
      <c r="WBL26" s="662"/>
      <c r="WBM26" s="662"/>
      <c r="WBN26" s="662"/>
      <c r="WBO26" s="662"/>
      <c r="WBP26" s="662"/>
      <c r="WBQ26" s="662"/>
      <c r="WBR26" s="662"/>
      <c r="WBS26" s="662"/>
      <c r="WBT26" s="662"/>
      <c r="WBU26" s="662"/>
      <c r="WBV26" s="662"/>
      <c r="WBW26" s="662"/>
      <c r="WBX26" s="662"/>
      <c r="WBY26" s="662"/>
      <c r="WBZ26" s="662"/>
      <c r="WCA26" s="662"/>
      <c r="WCB26" s="662"/>
      <c r="WCC26" s="662"/>
      <c r="WCD26" s="662"/>
      <c r="WCE26" s="662"/>
      <c r="WCF26" s="662"/>
      <c r="WCG26" s="662"/>
      <c r="WCH26" s="662"/>
      <c r="WCI26" s="662"/>
      <c r="WCJ26" s="662"/>
      <c r="WCK26" s="662"/>
      <c r="WCL26" s="662"/>
      <c r="WCM26" s="662"/>
      <c r="WCN26" s="662"/>
      <c r="WCO26" s="662"/>
      <c r="WCP26" s="662"/>
      <c r="WCQ26" s="662"/>
      <c r="WCR26" s="662"/>
      <c r="WCS26" s="662"/>
      <c r="WCT26" s="662"/>
      <c r="WCU26" s="662"/>
      <c r="WCV26" s="662"/>
      <c r="WCW26" s="662"/>
      <c r="WCX26" s="662"/>
      <c r="WCY26" s="662"/>
      <c r="WCZ26" s="662"/>
      <c r="WDA26" s="662"/>
      <c r="WDB26" s="662"/>
      <c r="WDC26" s="662"/>
      <c r="WDD26" s="662"/>
      <c r="WDE26" s="662"/>
      <c r="WDF26" s="662"/>
      <c r="WDG26" s="662"/>
      <c r="WDH26" s="662"/>
      <c r="WDI26" s="662"/>
      <c r="WDJ26" s="662"/>
      <c r="WDK26" s="662"/>
      <c r="WDL26" s="662"/>
      <c r="WDM26" s="662"/>
      <c r="WDN26" s="662"/>
      <c r="WDO26" s="662"/>
      <c r="WDP26" s="662"/>
      <c r="WDQ26" s="662"/>
      <c r="WDR26" s="662"/>
      <c r="WDS26" s="662"/>
      <c r="WDT26" s="662"/>
      <c r="WDU26" s="662"/>
      <c r="WDV26" s="662"/>
      <c r="WDW26" s="662"/>
      <c r="WDX26" s="662"/>
      <c r="WDY26" s="662"/>
      <c r="WDZ26" s="662"/>
      <c r="WEA26" s="662"/>
      <c r="WEB26" s="662"/>
      <c r="WEC26" s="662"/>
      <c r="WED26" s="662"/>
      <c r="WEE26" s="662"/>
      <c r="WEF26" s="662"/>
      <c r="WEG26" s="662"/>
      <c r="WEH26" s="662"/>
      <c r="WEI26" s="662"/>
      <c r="WEJ26" s="662"/>
      <c r="WEK26" s="662"/>
      <c r="WEL26" s="662"/>
      <c r="WEM26" s="662"/>
      <c r="WEN26" s="662"/>
      <c r="WEO26" s="662"/>
      <c r="WEP26" s="662"/>
      <c r="WEQ26" s="662"/>
      <c r="WER26" s="662"/>
      <c r="WES26" s="662"/>
      <c r="WET26" s="662"/>
      <c r="WEU26" s="662"/>
      <c r="WEV26" s="662"/>
      <c r="WEW26" s="662"/>
      <c r="WEX26" s="662"/>
      <c r="WEY26" s="662"/>
      <c r="WEZ26" s="662"/>
      <c r="WFA26" s="662"/>
      <c r="WFB26" s="662"/>
      <c r="WFC26" s="662"/>
      <c r="WFD26" s="662"/>
      <c r="WFE26" s="662"/>
      <c r="WFF26" s="662"/>
      <c r="WFG26" s="662"/>
      <c r="WFH26" s="662"/>
      <c r="WFI26" s="662"/>
      <c r="WFJ26" s="662"/>
      <c r="WFK26" s="662"/>
      <c r="WFL26" s="662"/>
      <c r="WFM26" s="662"/>
      <c r="WFN26" s="662"/>
      <c r="WFO26" s="662"/>
      <c r="WFP26" s="662"/>
      <c r="WFQ26" s="662"/>
      <c r="WFR26" s="662"/>
      <c r="WFS26" s="662"/>
      <c r="WFT26" s="662"/>
      <c r="WFU26" s="662"/>
      <c r="WFV26" s="662"/>
      <c r="WFW26" s="662"/>
      <c r="WFX26" s="662"/>
      <c r="WFY26" s="662"/>
      <c r="WFZ26" s="662"/>
      <c r="WGA26" s="662"/>
      <c r="WGB26" s="662"/>
      <c r="WGC26" s="662"/>
      <c r="WGD26" s="662"/>
      <c r="WGE26" s="662"/>
      <c r="WGF26" s="662"/>
      <c r="WGG26" s="662"/>
      <c r="WGH26" s="662"/>
      <c r="WGI26" s="662"/>
      <c r="WGJ26" s="662"/>
      <c r="WGK26" s="662"/>
      <c r="WGL26" s="662"/>
      <c r="WGM26" s="662"/>
      <c r="WGN26" s="662"/>
      <c r="WGO26" s="662"/>
      <c r="WGP26" s="662"/>
      <c r="WGQ26" s="662"/>
      <c r="WGR26" s="662"/>
      <c r="WGS26" s="662"/>
      <c r="WGT26" s="662"/>
      <c r="WGU26" s="662"/>
      <c r="WGV26" s="662"/>
      <c r="WGW26" s="662"/>
      <c r="WGX26" s="662"/>
      <c r="WGY26" s="662"/>
      <c r="WGZ26" s="662"/>
      <c r="WHA26" s="662"/>
      <c r="WHB26" s="662"/>
      <c r="WHC26" s="662"/>
      <c r="WHD26" s="662"/>
      <c r="WHE26" s="662"/>
      <c r="WHF26" s="662"/>
      <c r="WHG26" s="662"/>
      <c r="WHH26" s="662"/>
      <c r="WHI26" s="662"/>
      <c r="WHJ26" s="662"/>
      <c r="WHK26" s="662"/>
      <c r="WHL26" s="662"/>
      <c r="WHM26" s="662"/>
      <c r="WHN26" s="662"/>
      <c r="WHO26" s="662"/>
      <c r="WHP26" s="662"/>
      <c r="WHQ26" s="662"/>
      <c r="WHR26" s="662"/>
      <c r="WHS26" s="662"/>
      <c r="WHT26" s="662"/>
      <c r="WHU26" s="662"/>
      <c r="WHV26" s="662"/>
      <c r="WHW26" s="662"/>
      <c r="WHX26" s="662"/>
      <c r="WHY26" s="662"/>
      <c r="WHZ26" s="662"/>
      <c r="WIA26" s="662"/>
      <c r="WIB26" s="662"/>
      <c r="WIC26" s="662"/>
      <c r="WID26" s="662"/>
      <c r="WIE26" s="662"/>
      <c r="WIF26" s="662"/>
      <c r="WIG26" s="662"/>
      <c r="WIH26" s="662"/>
      <c r="WII26" s="662"/>
      <c r="WIJ26" s="662"/>
      <c r="WIK26" s="662"/>
      <c r="WIL26" s="662"/>
      <c r="WIM26" s="662"/>
      <c r="WIN26" s="662"/>
      <c r="WIO26" s="662"/>
      <c r="WIP26" s="662"/>
      <c r="WIQ26" s="662"/>
      <c r="WIR26" s="662"/>
      <c r="WIS26" s="662"/>
      <c r="WIT26" s="662"/>
      <c r="WIU26" s="662"/>
      <c r="WIV26" s="662"/>
      <c r="WIW26" s="662"/>
      <c r="WIX26" s="662"/>
      <c r="WIY26" s="662"/>
      <c r="WIZ26" s="662"/>
      <c r="WJA26" s="662"/>
      <c r="WJB26" s="662"/>
      <c r="WJC26" s="662"/>
      <c r="WJD26" s="662"/>
      <c r="WJE26" s="662"/>
      <c r="WJF26" s="662"/>
      <c r="WJG26" s="662"/>
      <c r="WJH26" s="662"/>
      <c r="WJI26" s="662"/>
      <c r="WJJ26" s="662"/>
      <c r="WJK26" s="662"/>
      <c r="WJL26" s="662"/>
      <c r="WJM26" s="662"/>
      <c r="WJN26" s="662"/>
      <c r="WJO26" s="662"/>
      <c r="WJP26" s="662"/>
      <c r="WJQ26" s="662"/>
      <c r="WJR26" s="662"/>
      <c r="WJS26" s="662"/>
      <c r="WJT26" s="662"/>
      <c r="WJU26" s="662"/>
      <c r="WJV26" s="662"/>
      <c r="WJW26" s="662"/>
      <c r="WJX26" s="662"/>
      <c r="WJY26" s="662"/>
      <c r="WJZ26" s="662"/>
      <c r="WKA26" s="662"/>
      <c r="WKB26" s="662"/>
      <c r="WKC26" s="662"/>
      <c r="WKD26" s="662"/>
      <c r="WKE26" s="662"/>
      <c r="WKF26" s="662"/>
      <c r="WKG26" s="662"/>
      <c r="WKH26" s="662"/>
      <c r="WKI26" s="662"/>
      <c r="WKJ26" s="662"/>
      <c r="WKK26" s="662"/>
      <c r="WKL26" s="662"/>
      <c r="WKM26" s="662"/>
      <c r="WKN26" s="662"/>
      <c r="WKO26" s="662"/>
      <c r="WKP26" s="662"/>
      <c r="WKQ26" s="662"/>
      <c r="WKR26" s="662"/>
      <c r="WKS26" s="662"/>
      <c r="WKT26" s="662"/>
      <c r="WKU26" s="662"/>
      <c r="WKV26" s="662"/>
      <c r="WKW26" s="662"/>
      <c r="WKX26" s="662"/>
      <c r="WKY26" s="662"/>
      <c r="WKZ26" s="662"/>
      <c r="WLA26" s="662"/>
      <c r="WLB26" s="662"/>
      <c r="WLC26" s="662"/>
      <c r="WLD26" s="662"/>
      <c r="WLE26" s="662"/>
      <c r="WLF26" s="662"/>
      <c r="WLG26" s="662"/>
      <c r="WLH26" s="662"/>
      <c r="WLI26" s="662"/>
      <c r="WLJ26" s="662"/>
      <c r="WLK26" s="662"/>
      <c r="WLL26" s="662"/>
      <c r="WLM26" s="662"/>
      <c r="WLN26" s="662"/>
      <c r="WLO26" s="662"/>
      <c r="WLP26" s="662"/>
      <c r="WLQ26" s="662"/>
      <c r="WLR26" s="662"/>
      <c r="WLS26" s="662"/>
      <c r="WLT26" s="662"/>
      <c r="WLU26" s="662"/>
      <c r="WLV26" s="662"/>
      <c r="WLW26" s="662"/>
      <c r="WLX26" s="662"/>
      <c r="WLY26" s="662"/>
      <c r="WLZ26" s="662"/>
      <c r="WMA26" s="662"/>
      <c r="WMB26" s="662"/>
      <c r="WMC26" s="662"/>
      <c r="WMD26" s="662"/>
      <c r="WME26" s="662"/>
      <c r="WMF26" s="662"/>
      <c r="WMG26" s="662"/>
      <c r="WMH26" s="662"/>
      <c r="WMI26" s="662"/>
      <c r="WMJ26" s="662"/>
      <c r="WMK26" s="662"/>
      <c r="WML26" s="662"/>
      <c r="WMM26" s="662"/>
      <c r="WMN26" s="662"/>
      <c r="WMO26" s="662"/>
      <c r="WMP26" s="662"/>
      <c r="WMQ26" s="662"/>
      <c r="WMR26" s="662"/>
      <c r="WMS26" s="662"/>
      <c r="WMT26" s="662"/>
      <c r="WMU26" s="662"/>
      <c r="WMV26" s="662"/>
      <c r="WMW26" s="662"/>
      <c r="WMX26" s="662"/>
      <c r="WMY26" s="662"/>
      <c r="WMZ26" s="662"/>
      <c r="WNA26" s="662"/>
      <c r="WNB26" s="662"/>
      <c r="WNC26" s="662"/>
      <c r="WND26" s="662"/>
      <c r="WNE26" s="662"/>
      <c r="WNF26" s="662"/>
      <c r="WNG26" s="662"/>
      <c r="WNH26" s="662"/>
      <c r="WNI26" s="662"/>
      <c r="WNJ26" s="662"/>
      <c r="WNK26" s="662"/>
      <c r="WNL26" s="662"/>
      <c r="WNM26" s="662"/>
      <c r="WNN26" s="662"/>
      <c r="WNO26" s="662"/>
      <c r="WNP26" s="662"/>
      <c r="WNQ26" s="662"/>
      <c r="WNR26" s="662"/>
      <c r="WNS26" s="662"/>
      <c r="WNT26" s="662"/>
      <c r="WNU26" s="662"/>
      <c r="WNV26" s="662"/>
      <c r="WNW26" s="662"/>
      <c r="WNX26" s="662"/>
      <c r="WNY26" s="662"/>
      <c r="WNZ26" s="662"/>
      <c r="WOA26" s="662"/>
      <c r="WOB26" s="662"/>
      <c r="WOC26" s="662"/>
      <c r="WOD26" s="662"/>
      <c r="WOE26" s="662"/>
      <c r="WOF26" s="662"/>
      <c r="WOG26" s="662"/>
      <c r="WOH26" s="662"/>
      <c r="WOI26" s="662"/>
      <c r="WOJ26" s="662"/>
      <c r="WOK26" s="662"/>
      <c r="WOL26" s="662"/>
      <c r="WOM26" s="662"/>
      <c r="WON26" s="662"/>
      <c r="WOO26" s="662"/>
      <c r="WOP26" s="662"/>
      <c r="WOQ26" s="662"/>
      <c r="WOR26" s="662"/>
      <c r="WOS26" s="662"/>
      <c r="WOT26" s="662"/>
      <c r="WOU26" s="662"/>
      <c r="WOV26" s="662"/>
      <c r="WOW26" s="662"/>
      <c r="WOX26" s="662"/>
      <c r="WOY26" s="662"/>
      <c r="WOZ26" s="662"/>
      <c r="WPA26" s="662"/>
      <c r="WPB26" s="662"/>
      <c r="WPC26" s="662"/>
      <c r="WPD26" s="662"/>
      <c r="WPE26" s="662"/>
      <c r="WPF26" s="662"/>
      <c r="WPG26" s="662"/>
      <c r="WPH26" s="662"/>
      <c r="WPI26" s="662"/>
      <c r="WPJ26" s="662"/>
      <c r="WPK26" s="662"/>
      <c r="WPL26" s="662"/>
      <c r="WPM26" s="662"/>
      <c r="WPN26" s="662"/>
      <c r="WPO26" s="662"/>
      <c r="WPP26" s="662"/>
      <c r="WPQ26" s="662"/>
      <c r="WPR26" s="662"/>
      <c r="WPS26" s="662"/>
      <c r="WPT26" s="662"/>
      <c r="WPU26" s="662"/>
      <c r="WPV26" s="662"/>
      <c r="WPW26" s="662"/>
      <c r="WPX26" s="662"/>
      <c r="WPY26" s="662"/>
      <c r="WPZ26" s="662"/>
      <c r="WQA26" s="662"/>
      <c r="WQB26" s="662"/>
      <c r="WQC26" s="662"/>
      <c r="WQD26" s="662"/>
      <c r="WQE26" s="662"/>
      <c r="WQF26" s="662"/>
      <c r="WQG26" s="662"/>
      <c r="WQH26" s="662"/>
      <c r="WQI26" s="662"/>
      <c r="WQJ26" s="662"/>
      <c r="WQK26" s="662"/>
      <c r="WQL26" s="662"/>
      <c r="WQM26" s="662"/>
      <c r="WQN26" s="662"/>
      <c r="WQO26" s="662"/>
      <c r="WQP26" s="662"/>
      <c r="WQQ26" s="662"/>
      <c r="WQR26" s="662"/>
      <c r="WQS26" s="662"/>
      <c r="WQT26" s="662"/>
      <c r="WQU26" s="662"/>
      <c r="WQV26" s="662"/>
      <c r="WQW26" s="662"/>
      <c r="WQX26" s="662"/>
      <c r="WQY26" s="662"/>
      <c r="WQZ26" s="662"/>
      <c r="WRA26" s="662"/>
      <c r="WRB26" s="662"/>
      <c r="WRC26" s="662"/>
      <c r="WRD26" s="662"/>
      <c r="WRE26" s="662"/>
      <c r="WRF26" s="662"/>
      <c r="WRG26" s="662"/>
      <c r="WRH26" s="662"/>
      <c r="WRI26" s="662"/>
      <c r="WRJ26" s="662"/>
      <c r="WRK26" s="662"/>
      <c r="WRL26" s="662"/>
      <c r="WRM26" s="662"/>
      <c r="WRN26" s="662"/>
      <c r="WRO26" s="662"/>
      <c r="WRP26" s="662"/>
      <c r="WRQ26" s="662"/>
      <c r="WRR26" s="662"/>
      <c r="WRS26" s="662"/>
      <c r="WRT26" s="662"/>
      <c r="WRU26" s="662"/>
      <c r="WRV26" s="662"/>
      <c r="WRW26" s="662"/>
      <c r="WRX26" s="662"/>
      <c r="WRY26" s="662"/>
      <c r="WRZ26" s="662"/>
      <c r="WSA26" s="662"/>
      <c r="WSB26" s="662"/>
      <c r="WSC26" s="662"/>
      <c r="WSD26" s="662"/>
      <c r="WSE26" s="662"/>
      <c r="WSF26" s="662"/>
      <c r="WSG26" s="662"/>
      <c r="WSH26" s="662"/>
      <c r="WSI26" s="662"/>
      <c r="WSJ26" s="662"/>
      <c r="WSK26" s="662"/>
      <c r="WSL26" s="662"/>
      <c r="WSM26" s="662"/>
      <c r="WSN26" s="662"/>
      <c r="WSO26" s="662"/>
      <c r="WSP26" s="662"/>
      <c r="WSQ26" s="662"/>
      <c r="WSR26" s="662"/>
      <c r="WSS26" s="662"/>
      <c r="WST26" s="662"/>
      <c r="WSU26" s="662"/>
      <c r="WSV26" s="662"/>
      <c r="WSW26" s="662"/>
      <c r="WSX26" s="662"/>
      <c r="WSY26" s="662"/>
      <c r="WSZ26" s="662"/>
      <c r="WTA26" s="662"/>
      <c r="WTB26" s="662"/>
      <c r="WTC26" s="662"/>
      <c r="WTD26" s="662"/>
      <c r="WTE26" s="662"/>
      <c r="WTF26" s="662"/>
      <c r="WTG26" s="662"/>
      <c r="WTH26" s="662"/>
      <c r="WTI26" s="662"/>
      <c r="WTJ26" s="662"/>
      <c r="WTK26" s="662"/>
      <c r="WTL26" s="662"/>
      <c r="WTM26" s="662"/>
      <c r="WTN26" s="662"/>
      <c r="WTO26" s="662"/>
      <c r="WTP26" s="662"/>
      <c r="WTQ26" s="662"/>
      <c r="WTR26" s="662"/>
      <c r="WTS26" s="662"/>
      <c r="WTT26" s="662"/>
      <c r="WTU26" s="662"/>
      <c r="WTV26" s="662"/>
      <c r="WTW26" s="662"/>
      <c r="WTX26" s="662"/>
      <c r="WTY26" s="662"/>
      <c r="WTZ26" s="662"/>
      <c r="WUA26" s="662"/>
      <c r="WUB26" s="662"/>
      <c r="WUC26" s="662"/>
      <c r="WUD26" s="662"/>
      <c r="WUE26" s="662"/>
      <c r="WUF26" s="662"/>
      <c r="WUG26" s="662"/>
      <c r="WUH26" s="662"/>
      <c r="WUI26" s="662"/>
      <c r="WUJ26" s="662"/>
      <c r="WUK26" s="662"/>
      <c r="WUL26" s="662"/>
      <c r="WUM26" s="662"/>
      <c r="WUN26" s="662"/>
      <c r="WUO26" s="662"/>
      <c r="WUP26" s="662"/>
      <c r="WUQ26" s="662"/>
      <c r="WUR26" s="662"/>
      <c r="WUS26" s="662"/>
      <c r="WUT26" s="662"/>
      <c r="WUU26" s="662"/>
      <c r="WUV26" s="662"/>
      <c r="WUW26" s="662"/>
      <c r="WUX26" s="662"/>
      <c r="WUY26" s="662"/>
      <c r="WUZ26" s="662"/>
      <c r="WVA26" s="662"/>
      <c r="WVB26" s="662"/>
      <c r="WVC26" s="662"/>
      <c r="WVD26" s="662"/>
      <c r="WVE26" s="662"/>
      <c r="WVF26" s="662"/>
      <c r="WVG26" s="662"/>
      <c r="WVH26" s="662"/>
      <c r="WVI26" s="662"/>
      <c r="WVJ26" s="662"/>
      <c r="WVK26" s="662"/>
      <c r="WVL26" s="662"/>
      <c r="WVM26" s="662"/>
      <c r="WVN26" s="662"/>
      <c r="WVO26" s="662"/>
      <c r="WVP26" s="662"/>
      <c r="WVQ26" s="662"/>
      <c r="WVR26" s="662"/>
      <c r="WVS26" s="662"/>
      <c r="WVT26" s="662"/>
      <c r="WVU26" s="662"/>
      <c r="WVV26" s="662"/>
      <c r="WVW26" s="662"/>
      <c r="WVX26" s="662"/>
      <c r="WVY26" s="662"/>
      <c r="WVZ26" s="662"/>
      <c r="WWA26" s="662"/>
      <c r="WWB26" s="662"/>
      <c r="WWC26" s="662"/>
      <c r="WWD26" s="662"/>
      <c r="WWE26" s="662"/>
      <c r="WWF26" s="662"/>
      <c r="WWG26" s="662"/>
      <c r="WWH26" s="662"/>
      <c r="WWI26" s="662"/>
      <c r="WWJ26" s="662"/>
      <c r="WWK26" s="662"/>
      <c r="WWL26" s="662"/>
      <c r="WWM26" s="662"/>
      <c r="WWN26" s="662"/>
      <c r="WWO26" s="662"/>
      <c r="WWP26" s="662"/>
      <c r="WWQ26" s="662"/>
      <c r="WWR26" s="662"/>
      <c r="WWS26" s="662"/>
      <c r="WWT26" s="662"/>
      <c r="WWU26" s="662"/>
      <c r="WWV26" s="662"/>
      <c r="WWW26" s="662"/>
      <c r="WWX26" s="662"/>
      <c r="WWY26" s="662"/>
      <c r="WWZ26" s="662"/>
      <c r="WXA26" s="662"/>
      <c r="WXB26" s="662"/>
      <c r="WXC26" s="662"/>
      <c r="WXD26" s="662"/>
      <c r="WXE26" s="662"/>
      <c r="WXF26" s="662"/>
      <c r="WXG26" s="662"/>
      <c r="WXH26" s="662"/>
      <c r="WXI26" s="662"/>
      <c r="WXJ26" s="662"/>
      <c r="WXK26" s="662"/>
      <c r="WXL26" s="662"/>
      <c r="WXM26" s="662"/>
      <c r="WXN26" s="662"/>
      <c r="WXO26" s="662"/>
      <c r="WXP26" s="662"/>
      <c r="WXQ26" s="662"/>
      <c r="WXR26" s="662"/>
      <c r="WXS26" s="662"/>
      <c r="WXT26" s="662"/>
      <c r="WXU26" s="662"/>
      <c r="WXV26" s="662"/>
      <c r="WXW26" s="662"/>
      <c r="WXX26" s="662"/>
      <c r="WXY26" s="662"/>
      <c r="WXZ26" s="662"/>
      <c r="WYA26" s="662"/>
      <c r="WYB26" s="662"/>
      <c r="WYC26" s="662"/>
      <c r="WYD26" s="662"/>
      <c r="WYE26" s="662"/>
      <c r="WYF26" s="662"/>
      <c r="WYG26" s="662"/>
      <c r="WYH26" s="662"/>
      <c r="WYI26" s="662"/>
      <c r="WYJ26" s="662"/>
      <c r="WYK26" s="662"/>
      <c r="WYL26" s="662"/>
      <c r="WYM26" s="662"/>
      <c r="WYN26" s="662"/>
      <c r="WYO26" s="662"/>
      <c r="WYP26" s="662"/>
      <c r="WYQ26" s="662"/>
      <c r="WYR26" s="662"/>
      <c r="WYS26" s="662"/>
      <c r="WYT26" s="662"/>
      <c r="WYU26" s="662"/>
      <c r="WYV26" s="662"/>
      <c r="WYW26" s="662"/>
      <c r="WYX26" s="662"/>
      <c r="WYY26" s="662"/>
      <c r="WYZ26" s="662"/>
      <c r="WZA26" s="662"/>
      <c r="WZB26" s="662"/>
      <c r="WZC26" s="662"/>
      <c r="WZD26" s="662"/>
      <c r="WZE26" s="662"/>
      <c r="WZF26" s="662"/>
      <c r="WZG26" s="662"/>
      <c r="WZH26" s="662"/>
      <c r="WZI26" s="662"/>
      <c r="WZJ26" s="662"/>
      <c r="WZK26" s="662"/>
      <c r="WZL26" s="662"/>
      <c r="WZM26" s="662"/>
      <c r="WZN26" s="662"/>
      <c r="WZO26" s="662"/>
      <c r="WZP26" s="662"/>
      <c r="WZQ26" s="662"/>
      <c r="WZR26" s="662"/>
      <c r="WZS26" s="662"/>
      <c r="WZT26" s="662"/>
      <c r="WZU26" s="662"/>
      <c r="WZV26" s="662"/>
      <c r="WZW26" s="662"/>
      <c r="WZX26" s="662"/>
      <c r="WZY26" s="662"/>
      <c r="WZZ26" s="662"/>
      <c r="XAA26" s="662"/>
      <c r="XAB26" s="662"/>
      <c r="XAC26" s="662"/>
      <c r="XAD26" s="662"/>
      <c r="XAE26" s="662"/>
      <c r="XAF26" s="662"/>
      <c r="XAG26" s="662"/>
      <c r="XAH26" s="662"/>
      <c r="XAI26" s="662"/>
      <c r="XAJ26" s="662"/>
      <c r="XAK26" s="662"/>
      <c r="XAL26" s="662"/>
      <c r="XAM26" s="662"/>
      <c r="XAN26" s="662"/>
      <c r="XAO26" s="662"/>
      <c r="XAP26" s="662"/>
      <c r="XAQ26" s="662"/>
      <c r="XAR26" s="662"/>
      <c r="XAS26" s="662"/>
      <c r="XAT26" s="662"/>
      <c r="XAU26" s="662"/>
      <c r="XAV26" s="662"/>
      <c r="XAW26" s="662"/>
      <c r="XAX26" s="662"/>
      <c r="XAY26" s="662"/>
      <c r="XAZ26" s="662"/>
      <c r="XBA26" s="662"/>
      <c r="XBB26" s="662"/>
      <c r="XBC26" s="662"/>
      <c r="XBD26" s="662"/>
      <c r="XBE26" s="662"/>
      <c r="XBF26" s="662"/>
      <c r="XBG26" s="662"/>
      <c r="XBH26" s="662"/>
      <c r="XBI26" s="662"/>
      <c r="XBJ26" s="662"/>
      <c r="XBK26" s="662"/>
      <c r="XBL26" s="662"/>
      <c r="XBM26" s="662"/>
      <c r="XBN26" s="662"/>
      <c r="XBO26" s="662"/>
      <c r="XBP26" s="662"/>
      <c r="XBQ26" s="662"/>
      <c r="XBR26" s="662"/>
      <c r="XBS26" s="662"/>
      <c r="XBT26" s="662"/>
      <c r="XBU26" s="662"/>
      <c r="XBV26" s="662"/>
      <c r="XBW26" s="662"/>
      <c r="XBX26" s="662"/>
      <c r="XBY26" s="662"/>
      <c r="XBZ26" s="662"/>
      <c r="XCA26" s="662"/>
      <c r="XCB26" s="662"/>
      <c r="XCC26" s="662"/>
      <c r="XCD26" s="662"/>
      <c r="XCE26" s="662"/>
      <c r="XCF26" s="662"/>
      <c r="XCG26" s="662"/>
      <c r="XCH26" s="662"/>
      <c r="XCI26" s="662"/>
      <c r="XCJ26" s="662"/>
      <c r="XCK26" s="662"/>
      <c r="XCL26" s="662"/>
      <c r="XCM26" s="662"/>
      <c r="XCN26" s="662"/>
      <c r="XCO26" s="662"/>
      <c r="XCP26" s="662"/>
      <c r="XCQ26" s="662"/>
      <c r="XCR26" s="662"/>
      <c r="XCS26" s="662"/>
      <c r="XCT26" s="662"/>
      <c r="XCU26" s="662"/>
      <c r="XCV26" s="662"/>
      <c r="XCW26" s="662"/>
      <c r="XCX26" s="662"/>
      <c r="XCY26" s="662"/>
      <c r="XCZ26" s="662"/>
      <c r="XDA26" s="662"/>
      <c r="XDB26" s="662"/>
      <c r="XDC26" s="662"/>
      <c r="XDD26" s="662"/>
      <c r="XDE26" s="662"/>
      <c r="XDF26" s="662"/>
      <c r="XDG26" s="662"/>
      <c r="XDH26" s="662"/>
      <c r="XDI26" s="662"/>
      <c r="XDJ26" s="662"/>
      <c r="XDK26" s="662"/>
      <c r="XDL26" s="662"/>
      <c r="XDM26" s="662"/>
      <c r="XDN26" s="662"/>
      <c r="XDO26" s="662"/>
      <c r="XDP26" s="662"/>
      <c r="XDQ26" s="662"/>
      <c r="XDR26" s="662"/>
      <c r="XDS26" s="662"/>
      <c r="XDT26" s="662"/>
      <c r="XDU26" s="662"/>
      <c r="XDV26" s="662"/>
      <c r="XDW26" s="662"/>
      <c r="XDX26" s="662"/>
      <c r="XDY26" s="662"/>
      <c r="XDZ26" s="662"/>
      <c r="XEA26" s="662"/>
      <c r="XEB26" s="662"/>
      <c r="XEC26" s="662"/>
      <c r="XED26" s="662"/>
      <c r="XEE26" s="662"/>
      <c r="XEF26" s="662"/>
      <c r="XEG26" s="662"/>
      <c r="XEH26" s="662"/>
      <c r="XEI26" s="662"/>
      <c r="XEJ26" s="662"/>
      <c r="XEK26" s="662"/>
      <c r="XEL26" s="662"/>
      <c r="XEM26" s="662"/>
      <c r="XEN26" s="662"/>
      <c r="XEO26" s="662"/>
      <c r="XEP26" s="662"/>
      <c r="XEQ26" s="662"/>
      <c r="XER26" s="662"/>
      <c r="XES26" s="662"/>
      <c r="XET26" s="662"/>
      <c r="XEU26" s="662"/>
      <c r="XEV26" s="662"/>
      <c r="XEW26" s="662"/>
      <c r="XEX26" s="662"/>
      <c r="XEY26" s="662"/>
      <c r="XEZ26" s="662"/>
      <c r="XFA26" s="662"/>
      <c r="XFB26" s="662"/>
      <c r="XFC26" s="662"/>
      <c r="XFD26" s="662"/>
    </row>
    <row r="27" spans="2:16384" ht="12.75" x14ac:dyDescent="0.2">
      <c r="B27" s="667" t="s">
        <v>475</v>
      </c>
      <c r="C27" s="668"/>
      <c r="D27" s="668"/>
      <c r="E27" s="668"/>
      <c r="F27" s="668"/>
      <c r="G27" s="668"/>
      <c r="H27" s="662"/>
      <c r="I27" s="662"/>
      <c r="J27" s="662"/>
      <c r="K27" s="662"/>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c r="BW27" s="662"/>
      <c r="BX27" s="662"/>
      <c r="BY27" s="662"/>
      <c r="BZ27" s="662"/>
      <c r="CA27" s="662"/>
      <c r="CB27" s="662"/>
      <c r="CC27" s="662"/>
      <c r="CD27" s="662"/>
      <c r="CE27" s="662"/>
      <c r="CF27" s="662"/>
      <c r="CG27" s="662"/>
      <c r="CH27" s="662"/>
      <c r="CI27" s="662"/>
      <c r="CJ27" s="662"/>
      <c r="CK27" s="662"/>
      <c r="CL27" s="662"/>
      <c r="CM27" s="662"/>
      <c r="CN27" s="662"/>
      <c r="CO27" s="662"/>
      <c r="CP27" s="662"/>
      <c r="CQ27" s="662"/>
      <c r="CR27" s="662"/>
      <c r="CS27" s="662"/>
      <c r="CT27" s="662"/>
      <c r="CU27" s="662"/>
      <c r="CV27" s="662"/>
      <c r="CW27" s="662"/>
      <c r="CX27" s="662"/>
      <c r="CY27" s="662"/>
      <c r="CZ27" s="662"/>
      <c r="DA27" s="662"/>
      <c r="DB27" s="662"/>
      <c r="DC27" s="662"/>
      <c r="DD27" s="662"/>
      <c r="DE27" s="662"/>
      <c r="DF27" s="662"/>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662"/>
      <c r="ER27" s="662"/>
      <c r="ES27" s="662"/>
      <c r="ET27" s="662"/>
      <c r="EU27" s="662"/>
      <c r="EV27" s="662"/>
      <c r="EW27" s="662"/>
      <c r="EX27" s="662"/>
      <c r="EY27" s="662"/>
      <c r="EZ27" s="662"/>
      <c r="FA27" s="662"/>
      <c r="FB27" s="662"/>
      <c r="FC27" s="662"/>
      <c r="FD27" s="662"/>
      <c r="FE27" s="662"/>
      <c r="FF27" s="662"/>
      <c r="FG27" s="662"/>
      <c r="FH27" s="662"/>
      <c r="FI27" s="662"/>
      <c r="FJ27" s="662"/>
      <c r="FK27" s="662"/>
      <c r="FL27" s="662"/>
      <c r="FM27" s="662"/>
      <c r="FN27" s="662"/>
      <c r="FO27" s="662"/>
      <c r="FP27" s="662"/>
      <c r="FQ27" s="662"/>
      <c r="FR27" s="662"/>
      <c r="FS27" s="662"/>
      <c r="FT27" s="662"/>
      <c r="FU27" s="662"/>
      <c r="FV27" s="662"/>
      <c r="FW27" s="662"/>
      <c r="FX27" s="662"/>
      <c r="FY27" s="662"/>
      <c r="FZ27" s="662"/>
      <c r="GA27" s="662"/>
      <c r="GB27" s="662"/>
      <c r="GC27" s="662"/>
      <c r="GD27" s="662"/>
      <c r="GE27" s="662"/>
      <c r="GF27" s="662"/>
      <c r="GG27" s="662"/>
      <c r="GH27" s="662"/>
      <c r="GI27" s="662"/>
      <c r="GJ27" s="662"/>
      <c r="GK27" s="662"/>
      <c r="GL27" s="662"/>
      <c r="GM27" s="662"/>
      <c r="GN27" s="662"/>
      <c r="GO27" s="662"/>
      <c r="GP27" s="662"/>
      <c r="GQ27" s="662"/>
      <c r="GR27" s="662"/>
      <c r="GS27" s="662"/>
      <c r="GT27" s="662"/>
      <c r="GU27" s="662"/>
      <c r="GV27" s="662"/>
      <c r="GW27" s="662"/>
      <c r="GX27" s="662"/>
      <c r="GY27" s="662"/>
      <c r="GZ27" s="662"/>
      <c r="HA27" s="662"/>
      <c r="HB27" s="662"/>
      <c r="HC27" s="662"/>
      <c r="HD27" s="662"/>
      <c r="HE27" s="662"/>
      <c r="HF27" s="662"/>
      <c r="HG27" s="662"/>
      <c r="HH27" s="662"/>
      <c r="HI27" s="662"/>
      <c r="HJ27" s="662"/>
      <c r="HK27" s="662"/>
      <c r="HL27" s="662"/>
      <c r="HM27" s="662"/>
      <c r="HN27" s="662"/>
      <c r="HO27" s="662"/>
      <c r="HP27" s="662"/>
      <c r="HQ27" s="662"/>
      <c r="HR27" s="662"/>
      <c r="HS27" s="662"/>
      <c r="HT27" s="662"/>
      <c r="HU27" s="662"/>
      <c r="HV27" s="662"/>
      <c r="HW27" s="662"/>
      <c r="HX27" s="662"/>
      <c r="HY27" s="662"/>
      <c r="HZ27" s="662"/>
      <c r="IA27" s="662"/>
      <c r="IB27" s="662"/>
      <c r="IC27" s="662"/>
      <c r="ID27" s="662"/>
      <c r="IE27" s="662"/>
      <c r="IF27" s="662"/>
      <c r="IG27" s="662"/>
      <c r="IH27" s="662"/>
      <c r="II27" s="662"/>
      <c r="IJ27" s="662"/>
      <c r="IK27" s="662"/>
      <c r="IL27" s="662"/>
      <c r="IM27" s="662"/>
      <c r="IN27" s="662"/>
      <c r="IO27" s="662"/>
      <c r="IP27" s="662"/>
      <c r="IQ27" s="662"/>
      <c r="IR27" s="662"/>
      <c r="IS27" s="662"/>
      <c r="IT27" s="662"/>
      <c r="IU27" s="662"/>
      <c r="IV27" s="662"/>
      <c r="IW27" s="662"/>
      <c r="IX27" s="662"/>
      <c r="IY27" s="662"/>
      <c r="IZ27" s="662"/>
      <c r="JA27" s="662"/>
      <c r="JB27" s="662"/>
      <c r="JC27" s="662"/>
      <c r="JD27" s="662"/>
      <c r="JE27" s="662"/>
      <c r="JF27" s="662"/>
      <c r="JG27" s="662"/>
      <c r="JH27" s="662"/>
      <c r="JI27" s="662"/>
      <c r="JJ27" s="662"/>
      <c r="JK27" s="662"/>
      <c r="JL27" s="662"/>
      <c r="JM27" s="662"/>
      <c r="JN27" s="662"/>
      <c r="JO27" s="662"/>
      <c r="JP27" s="662"/>
      <c r="JQ27" s="662"/>
      <c r="JR27" s="662"/>
      <c r="JS27" s="662"/>
      <c r="JT27" s="662"/>
      <c r="JU27" s="662"/>
      <c r="JV27" s="662"/>
      <c r="JW27" s="662"/>
      <c r="JX27" s="662"/>
      <c r="JY27" s="662"/>
      <c r="JZ27" s="662"/>
      <c r="KA27" s="662"/>
      <c r="KB27" s="662"/>
      <c r="KC27" s="662"/>
      <c r="KD27" s="662"/>
      <c r="KE27" s="662"/>
      <c r="KF27" s="662"/>
      <c r="KG27" s="662"/>
      <c r="KH27" s="662"/>
      <c r="KI27" s="662"/>
      <c r="KJ27" s="662"/>
      <c r="KK27" s="662"/>
      <c r="KL27" s="662"/>
      <c r="KM27" s="662"/>
      <c r="KN27" s="662"/>
      <c r="KO27" s="662"/>
      <c r="KP27" s="662"/>
      <c r="KQ27" s="662"/>
      <c r="KR27" s="662"/>
      <c r="KS27" s="662"/>
      <c r="KT27" s="662"/>
      <c r="KU27" s="662"/>
      <c r="KV27" s="662"/>
      <c r="KW27" s="662"/>
      <c r="KX27" s="662"/>
      <c r="KY27" s="662"/>
      <c r="KZ27" s="662"/>
      <c r="LA27" s="662"/>
      <c r="LB27" s="662"/>
      <c r="LC27" s="662"/>
      <c r="LD27" s="662"/>
      <c r="LE27" s="662"/>
      <c r="LF27" s="662"/>
      <c r="LG27" s="662"/>
      <c r="LH27" s="662"/>
      <c r="LI27" s="662"/>
      <c r="LJ27" s="662"/>
      <c r="LK27" s="662"/>
      <c r="LL27" s="662"/>
      <c r="LM27" s="662"/>
      <c r="LN27" s="662"/>
      <c r="LO27" s="662"/>
      <c r="LP27" s="662"/>
      <c r="LQ27" s="662"/>
      <c r="LR27" s="662"/>
      <c r="LS27" s="662"/>
      <c r="LT27" s="662"/>
      <c r="LU27" s="662"/>
      <c r="LV27" s="662"/>
      <c r="LW27" s="662"/>
      <c r="LX27" s="662"/>
      <c r="LY27" s="662"/>
      <c r="LZ27" s="662"/>
      <c r="MA27" s="662"/>
      <c r="MB27" s="662"/>
      <c r="MC27" s="662"/>
      <c r="MD27" s="662"/>
      <c r="ME27" s="662"/>
      <c r="MF27" s="662"/>
      <c r="MG27" s="662"/>
      <c r="MH27" s="662"/>
      <c r="MI27" s="662"/>
      <c r="MJ27" s="662"/>
      <c r="MK27" s="662"/>
      <c r="ML27" s="662"/>
      <c r="MM27" s="662"/>
      <c r="MN27" s="662"/>
      <c r="MO27" s="662"/>
      <c r="MP27" s="662"/>
      <c r="MQ27" s="662"/>
      <c r="MR27" s="662"/>
      <c r="MS27" s="662"/>
      <c r="MT27" s="662"/>
      <c r="MU27" s="662"/>
      <c r="MV27" s="662"/>
      <c r="MW27" s="662"/>
      <c r="MX27" s="662"/>
      <c r="MY27" s="662"/>
      <c r="MZ27" s="662"/>
      <c r="NA27" s="662"/>
      <c r="NB27" s="662"/>
      <c r="NC27" s="662"/>
      <c r="ND27" s="662"/>
      <c r="NE27" s="662"/>
      <c r="NF27" s="662"/>
      <c r="NG27" s="662"/>
      <c r="NH27" s="662"/>
      <c r="NI27" s="662"/>
      <c r="NJ27" s="662"/>
      <c r="NK27" s="662"/>
      <c r="NL27" s="662"/>
      <c r="NM27" s="662"/>
      <c r="NN27" s="662"/>
      <c r="NO27" s="662"/>
      <c r="NP27" s="662"/>
      <c r="NQ27" s="662"/>
      <c r="NR27" s="662"/>
      <c r="NS27" s="662"/>
      <c r="NT27" s="662"/>
      <c r="NU27" s="662"/>
      <c r="NV27" s="662"/>
      <c r="NW27" s="662"/>
      <c r="NX27" s="662"/>
      <c r="NY27" s="662"/>
      <c r="NZ27" s="662"/>
      <c r="OA27" s="662"/>
      <c r="OB27" s="662"/>
      <c r="OC27" s="662"/>
      <c r="OD27" s="662"/>
      <c r="OE27" s="662"/>
      <c r="OF27" s="662"/>
      <c r="OG27" s="662"/>
      <c r="OH27" s="662"/>
      <c r="OI27" s="662"/>
      <c r="OJ27" s="662"/>
      <c r="OK27" s="662"/>
      <c r="OL27" s="662"/>
      <c r="OM27" s="662"/>
      <c r="ON27" s="662"/>
      <c r="OO27" s="662"/>
      <c r="OP27" s="662"/>
      <c r="OQ27" s="662"/>
      <c r="OR27" s="662"/>
      <c r="OS27" s="662"/>
      <c r="OT27" s="662"/>
      <c r="OU27" s="662"/>
      <c r="OV27" s="662"/>
      <c r="OW27" s="662"/>
      <c r="OX27" s="662"/>
      <c r="OY27" s="662"/>
      <c r="OZ27" s="662"/>
      <c r="PA27" s="662"/>
      <c r="PB27" s="662"/>
      <c r="PC27" s="662"/>
      <c r="PD27" s="662"/>
      <c r="PE27" s="662"/>
      <c r="PF27" s="662"/>
      <c r="PG27" s="662"/>
      <c r="PH27" s="662"/>
      <c r="PI27" s="662"/>
      <c r="PJ27" s="662"/>
      <c r="PK27" s="662"/>
      <c r="PL27" s="662"/>
      <c r="PM27" s="662"/>
      <c r="PN27" s="662"/>
      <c r="PO27" s="662"/>
      <c r="PP27" s="662"/>
      <c r="PQ27" s="662"/>
      <c r="PR27" s="662"/>
      <c r="PS27" s="662"/>
      <c r="PT27" s="662"/>
      <c r="PU27" s="662"/>
      <c r="PV27" s="662"/>
      <c r="PW27" s="662"/>
      <c r="PX27" s="662"/>
      <c r="PY27" s="662"/>
      <c r="PZ27" s="662"/>
      <c r="QA27" s="662"/>
      <c r="QB27" s="662"/>
      <c r="QC27" s="662"/>
      <c r="QD27" s="662"/>
      <c r="QE27" s="662"/>
      <c r="QF27" s="662"/>
      <c r="QG27" s="662"/>
      <c r="QH27" s="662"/>
      <c r="QI27" s="662"/>
      <c r="QJ27" s="662"/>
      <c r="QK27" s="662"/>
      <c r="QL27" s="662"/>
      <c r="QM27" s="662"/>
      <c r="QN27" s="662"/>
      <c r="QO27" s="662"/>
      <c r="QP27" s="662"/>
      <c r="QQ27" s="662"/>
      <c r="QR27" s="662"/>
      <c r="QS27" s="662"/>
      <c r="QT27" s="662"/>
      <c r="QU27" s="662"/>
      <c r="QV27" s="662"/>
      <c r="QW27" s="662"/>
      <c r="QX27" s="662"/>
      <c r="QY27" s="662"/>
      <c r="QZ27" s="662"/>
      <c r="RA27" s="662"/>
      <c r="RB27" s="662"/>
      <c r="RC27" s="662"/>
      <c r="RD27" s="662"/>
      <c r="RE27" s="662"/>
      <c r="RF27" s="662"/>
      <c r="RG27" s="662"/>
      <c r="RH27" s="662"/>
      <c r="RI27" s="662"/>
      <c r="RJ27" s="662"/>
      <c r="RK27" s="662"/>
      <c r="RL27" s="662"/>
      <c r="RM27" s="662"/>
      <c r="RN27" s="662"/>
      <c r="RO27" s="662"/>
      <c r="RP27" s="662"/>
      <c r="RQ27" s="662"/>
      <c r="RR27" s="662"/>
      <c r="RS27" s="662"/>
      <c r="RT27" s="662"/>
      <c r="RU27" s="662"/>
      <c r="RV27" s="662"/>
      <c r="RW27" s="662"/>
      <c r="RX27" s="662"/>
      <c r="RY27" s="662"/>
      <c r="RZ27" s="662"/>
      <c r="SA27" s="662"/>
      <c r="SB27" s="662"/>
      <c r="SC27" s="662"/>
      <c r="SD27" s="662"/>
      <c r="SE27" s="662"/>
      <c r="SF27" s="662"/>
      <c r="SG27" s="662"/>
      <c r="SH27" s="662"/>
      <c r="SI27" s="662"/>
      <c r="SJ27" s="662"/>
      <c r="SK27" s="662"/>
      <c r="SL27" s="662"/>
      <c r="SM27" s="662"/>
      <c r="SN27" s="662"/>
      <c r="SO27" s="662"/>
      <c r="SP27" s="662"/>
      <c r="SQ27" s="662"/>
      <c r="SR27" s="662"/>
      <c r="SS27" s="662"/>
      <c r="ST27" s="662"/>
      <c r="SU27" s="662"/>
      <c r="SV27" s="662"/>
      <c r="SW27" s="662"/>
      <c r="SX27" s="662"/>
      <c r="SY27" s="662"/>
      <c r="SZ27" s="662"/>
      <c r="TA27" s="662"/>
      <c r="TB27" s="662"/>
      <c r="TC27" s="662"/>
      <c r="TD27" s="662"/>
      <c r="TE27" s="662"/>
      <c r="TF27" s="662"/>
      <c r="TG27" s="662"/>
      <c r="TH27" s="662"/>
      <c r="TI27" s="662"/>
      <c r="TJ27" s="662"/>
      <c r="TK27" s="662"/>
      <c r="TL27" s="662"/>
      <c r="TM27" s="662"/>
      <c r="TN27" s="662"/>
      <c r="TO27" s="662"/>
      <c r="TP27" s="662"/>
      <c r="TQ27" s="662"/>
      <c r="TR27" s="662"/>
      <c r="TS27" s="662"/>
      <c r="TT27" s="662"/>
      <c r="TU27" s="662"/>
      <c r="TV27" s="662"/>
      <c r="TW27" s="662"/>
      <c r="TX27" s="662"/>
      <c r="TY27" s="662"/>
      <c r="TZ27" s="662"/>
      <c r="UA27" s="662"/>
      <c r="UB27" s="662"/>
      <c r="UC27" s="662"/>
      <c r="UD27" s="662"/>
      <c r="UE27" s="662"/>
      <c r="UF27" s="662"/>
      <c r="UG27" s="662"/>
      <c r="UH27" s="662"/>
      <c r="UI27" s="662"/>
      <c r="UJ27" s="662"/>
      <c r="UK27" s="662"/>
      <c r="UL27" s="662"/>
      <c r="UM27" s="662"/>
      <c r="UN27" s="662"/>
      <c r="UO27" s="662"/>
      <c r="UP27" s="662"/>
      <c r="UQ27" s="662"/>
      <c r="UR27" s="662"/>
      <c r="US27" s="662"/>
      <c r="UT27" s="662"/>
      <c r="UU27" s="662"/>
      <c r="UV27" s="662"/>
      <c r="UW27" s="662"/>
      <c r="UX27" s="662"/>
      <c r="UY27" s="662"/>
      <c r="UZ27" s="662"/>
      <c r="VA27" s="662"/>
      <c r="VB27" s="662"/>
      <c r="VC27" s="662"/>
      <c r="VD27" s="662"/>
      <c r="VE27" s="662"/>
      <c r="VF27" s="662"/>
      <c r="VG27" s="662"/>
      <c r="VH27" s="662"/>
      <c r="VI27" s="662"/>
      <c r="VJ27" s="662"/>
      <c r="VK27" s="662"/>
      <c r="VL27" s="662"/>
      <c r="VM27" s="662"/>
      <c r="VN27" s="662"/>
      <c r="VO27" s="662"/>
      <c r="VP27" s="662"/>
      <c r="VQ27" s="662"/>
      <c r="VR27" s="662"/>
      <c r="VS27" s="662"/>
      <c r="VT27" s="662"/>
      <c r="VU27" s="662"/>
      <c r="VV27" s="662"/>
      <c r="VW27" s="662"/>
      <c r="VX27" s="662"/>
      <c r="VY27" s="662"/>
      <c r="VZ27" s="662"/>
      <c r="WA27" s="662"/>
      <c r="WB27" s="662"/>
      <c r="WC27" s="662"/>
      <c r="WD27" s="662"/>
      <c r="WE27" s="662"/>
      <c r="WF27" s="662"/>
      <c r="WG27" s="662"/>
      <c r="WH27" s="662"/>
      <c r="WI27" s="662"/>
      <c r="WJ27" s="662"/>
      <c r="WK27" s="662"/>
      <c r="WL27" s="662"/>
      <c r="WM27" s="662"/>
      <c r="WN27" s="662"/>
      <c r="WO27" s="662"/>
      <c r="WP27" s="662"/>
      <c r="WQ27" s="662"/>
      <c r="WR27" s="662"/>
      <c r="WS27" s="662"/>
      <c r="WT27" s="662"/>
      <c r="WU27" s="662"/>
      <c r="WV27" s="662"/>
      <c r="WW27" s="662"/>
      <c r="WX27" s="662"/>
      <c r="WY27" s="662"/>
      <c r="WZ27" s="662"/>
      <c r="XA27" s="662"/>
      <c r="XB27" s="662"/>
      <c r="XC27" s="662"/>
      <c r="XD27" s="662"/>
      <c r="XE27" s="662"/>
      <c r="XF27" s="662"/>
      <c r="XG27" s="662"/>
      <c r="XH27" s="662"/>
      <c r="XI27" s="662"/>
      <c r="XJ27" s="662"/>
      <c r="XK27" s="662"/>
      <c r="XL27" s="662"/>
      <c r="XM27" s="662"/>
      <c r="XN27" s="662"/>
      <c r="XO27" s="662"/>
      <c r="XP27" s="662"/>
      <c r="XQ27" s="662"/>
      <c r="XR27" s="662"/>
      <c r="XS27" s="662"/>
      <c r="XT27" s="662"/>
      <c r="XU27" s="662"/>
      <c r="XV27" s="662"/>
      <c r="XW27" s="662"/>
      <c r="XX27" s="662"/>
      <c r="XY27" s="662"/>
      <c r="XZ27" s="662"/>
      <c r="YA27" s="662"/>
      <c r="YB27" s="662"/>
      <c r="YC27" s="662"/>
      <c r="YD27" s="662"/>
      <c r="YE27" s="662"/>
      <c r="YF27" s="662"/>
      <c r="YG27" s="662"/>
      <c r="YH27" s="662"/>
      <c r="YI27" s="662"/>
      <c r="YJ27" s="662"/>
      <c r="YK27" s="662"/>
      <c r="YL27" s="662"/>
      <c r="YM27" s="662"/>
      <c r="YN27" s="662"/>
      <c r="YO27" s="662"/>
      <c r="YP27" s="662"/>
      <c r="YQ27" s="662"/>
      <c r="YR27" s="662"/>
      <c r="YS27" s="662"/>
      <c r="YT27" s="662"/>
      <c r="YU27" s="662"/>
      <c r="YV27" s="662"/>
      <c r="YW27" s="662"/>
      <c r="YX27" s="662"/>
      <c r="YY27" s="662"/>
      <c r="YZ27" s="662"/>
      <c r="ZA27" s="662"/>
      <c r="ZB27" s="662"/>
      <c r="ZC27" s="662"/>
      <c r="ZD27" s="662"/>
      <c r="ZE27" s="662"/>
      <c r="ZF27" s="662"/>
      <c r="ZG27" s="662"/>
      <c r="ZH27" s="662"/>
      <c r="ZI27" s="662"/>
      <c r="ZJ27" s="662"/>
      <c r="ZK27" s="662"/>
      <c r="ZL27" s="662"/>
      <c r="ZM27" s="662"/>
      <c r="ZN27" s="662"/>
      <c r="ZO27" s="662"/>
      <c r="ZP27" s="662"/>
      <c r="ZQ27" s="662"/>
      <c r="ZR27" s="662"/>
      <c r="ZS27" s="662"/>
      <c r="ZT27" s="662"/>
      <c r="ZU27" s="662"/>
      <c r="ZV27" s="662"/>
      <c r="ZW27" s="662"/>
      <c r="ZX27" s="662"/>
      <c r="ZY27" s="662"/>
      <c r="ZZ27" s="662"/>
      <c r="AAA27" s="662"/>
      <c r="AAB27" s="662"/>
      <c r="AAC27" s="662"/>
      <c r="AAD27" s="662"/>
      <c r="AAE27" s="662"/>
      <c r="AAF27" s="662"/>
      <c r="AAG27" s="662"/>
      <c r="AAH27" s="662"/>
      <c r="AAI27" s="662"/>
      <c r="AAJ27" s="662"/>
      <c r="AAK27" s="662"/>
      <c r="AAL27" s="662"/>
      <c r="AAM27" s="662"/>
      <c r="AAN27" s="662"/>
      <c r="AAO27" s="662"/>
      <c r="AAP27" s="662"/>
      <c r="AAQ27" s="662"/>
      <c r="AAR27" s="662"/>
      <c r="AAS27" s="662"/>
      <c r="AAT27" s="662"/>
      <c r="AAU27" s="662"/>
      <c r="AAV27" s="662"/>
      <c r="AAW27" s="662"/>
      <c r="AAX27" s="662"/>
      <c r="AAY27" s="662"/>
      <c r="AAZ27" s="662"/>
      <c r="ABA27" s="662"/>
      <c r="ABB27" s="662"/>
      <c r="ABC27" s="662"/>
      <c r="ABD27" s="662"/>
      <c r="ABE27" s="662"/>
      <c r="ABF27" s="662"/>
      <c r="ABG27" s="662"/>
      <c r="ABH27" s="662"/>
      <c r="ABI27" s="662"/>
      <c r="ABJ27" s="662"/>
      <c r="ABK27" s="662"/>
      <c r="ABL27" s="662"/>
      <c r="ABM27" s="662"/>
      <c r="ABN27" s="662"/>
      <c r="ABO27" s="662"/>
      <c r="ABP27" s="662"/>
      <c r="ABQ27" s="662"/>
      <c r="ABR27" s="662"/>
      <c r="ABS27" s="662"/>
      <c r="ABT27" s="662"/>
      <c r="ABU27" s="662"/>
      <c r="ABV27" s="662"/>
      <c r="ABW27" s="662"/>
      <c r="ABX27" s="662"/>
      <c r="ABY27" s="662"/>
      <c r="ABZ27" s="662"/>
      <c r="ACA27" s="662"/>
      <c r="ACB27" s="662"/>
      <c r="ACC27" s="662"/>
      <c r="ACD27" s="662"/>
      <c r="ACE27" s="662"/>
      <c r="ACF27" s="662"/>
      <c r="ACG27" s="662"/>
      <c r="ACH27" s="662"/>
      <c r="ACI27" s="662"/>
      <c r="ACJ27" s="662"/>
      <c r="ACK27" s="662"/>
      <c r="ACL27" s="662"/>
      <c r="ACM27" s="662"/>
      <c r="ACN27" s="662"/>
      <c r="ACO27" s="662"/>
      <c r="ACP27" s="662"/>
      <c r="ACQ27" s="662"/>
      <c r="ACR27" s="662"/>
      <c r="ACS27" s="662"/>
      <c r="ACT27" s="662"/>
      <c r="ACU27" s="662"/>
      <c r="ACV27" s="662"/>
      <c r="ACW27" s="662"/>
      <c r="ACX27" s="662"/>
      <c r="ACY27" s="662"/>
      <c r="ACZ27" s="662"/>
      <c r="ADA27" s="662"/>
      <c r="ADB27" s="662"/>
      <c r="ADC27" s="662"/>
      <c r="ADD27" s="662"/>
      <c r="ADE27" s="662"/>
      <c r="ADF27" s="662"/>
      <c r="ADG27" s="662"/>
      <c r="ADH27" s="662"/>
      <c r="ADI27" s="662"/>
      <c r="ADJ27" s="662"/>
      <c r="ADK27" s="662"/>
      <c r="ADL27" s="662"/>
      <c r="ADM27" s="662"/>
      <c r="ADN27" s="662"/>
      <c r="ADO27" s="662"/>
      <c r="ADP27" s="662"/>
      <c r="ADQ27" s="662"/>
      <c r="ADR27" s="662"/>
      <c r="ADS27" s="662"/>
      <c r="ADT27" s="662"/>
      <c r="ADU27" s="662"/>
      <c r="ADV27" s="662"/>
      <c r="ADW27" s="662"/>
      <c r="ADX27" s="662"/>
      <c r="ADY27" s="662"/>
      <c r="ADZ27" s="662"/>
      <c r="AEA27" s="662"/>
      <c r="AEB27" s="662"/>
      <c r="AEC27" s="662"/>
      <c r="AED27" s="662"/>
      <c r="AEE27" s="662"/>
      <c r="AEF27" s="662"/>
      <c r="AEG27" s="662"/>
      <c r="AEH27" s="662"/>
      <c r="AEI27" s="662"/>
      <c r="AEJ27" s="662"/>
      <c r="AEK27" s="662"/>
      <c r="AEL27" s="662"/>
      <c r="AEM27" s="662"/>
      <c r="AEN27" s="662"/>
      <c r="AEO27" s="662"/>
      <c r="AEP27" s="662"/>
      <c r="AEQ27" s="662"/>
      <c r="AER27" s="662"/>
      <c r="AES27" s="662"/>
      <c r="AET27" s="662"/>
      <c r="AEU27" s="662"/>
      <c r="AEV27" s="662"/>
      <c r="AEW27" s="662"/>
      <c r="AEX27" s="662"/>
      <c r="AEY27" s="662"/>
      <c r="AEZ27" s="662"/>
      <c r="AFA27" s="662"/>
      <c r="AFB27" s="662"/>
      <c r="AFC27" s="662"/>
      <c r="AFD27" s="662"/>
      <c r="AFE27" s="662"/>
      <c r="AFF27" s="662"/>
      <c r="AFG27" s="662"/>
      <c r="AFH27" s="662"/>
      <c r="AFI27" s="662"/>
      <c r="AFJ27" s="662"/>
      <c r="AFK27" s="662"/>
      <c r="AFL27" s="662"/>
      <c r="AFM27" s="662"/>
      <c r="AFN27" s="662"/>
      <c r="AFO27" s="662"/>
      <c r="AFP27" s="662"/>
      <c r="AFQ27" s="662"/>
      <c r="AFR27" s="662"/>
      <c r="AFS27" s="662"/>
      <c r="AFT27" s="662"/>
      <c r="AFU27" s="662"/>
      <c r="AFV27" s="662"/>
      <c r="AFW27" s="662"/>
      <c r="AFX27" s="662"/>
      <c r="AFY27" s="662"/>
      <c r="AFZ27" s="662"/>
      <c r="AGA27" s="662"/>
      <c r="AGB27" s="662"/>
      <c r="AGC27" s="662"/>
      <c r="AGD27" s="662"/>
      <c r="AGE27" s="662"/>
      <c r="AGF27" s="662"/>
      <c r="AGG27" s="662"/>
      <c r="AGH27" s="662"/>
      <c r="AGI27" s="662"/>
      <c r="AGJ27" s="662"/>
      <c r="AGK27" s="662"/>
      <c r="AGL27" s="662"/>
      <c r="AGM27" s="662"/>
      <c r="AGN27" s="662"/>
      <c r="AGO27" s="662"/>
      <c r="AGP27" s="662"/>
      <c r="AGQ27" s="662"/>
      <c r="AGR27" s="662"/>
      <c r="AGS27" s="662"/>
      <c r="AGT27" s="662"/>
      <c r="AGU27" s="662"/>
      <c r="AGV27" s="662"/>
      <c r="AGW27" s="662"/>
      <c r="AGX27" s="662"/>
      <c r="AGY27" s="662"/>
      <c r="AGZ27" s="662"/>
      <c r="AHA27" s="662"/>
      <c r="AHB27" s="662"/>
      <c r="AHC27" s="662"/>
      <c r="AHD27" s="662"/>
      <c r="AHE27" s="662"/>
      <c r="AHF27" s="662"/>
      <c r="AHG27" s="662"/>
      <c r="AHH27" s="662"/>
      <c r="AHI27" s="662"/>
      <c r="AHJ27" s="662"/>
      <c r="AHK27" s="662"/>
      <c r="AHL27" s="662"/>
      <c r="AHM27" s="662"/>
      <c r="AHN27" s="662"/>
      <c r="AHO27" s="662"/>
      <c r="AHP27" s="662"/>
      <c r="AHQ27" s="662"/>
      <c r="AHR27" s="662"/>
      <c r="AHS27" s="662"/>
      <c r="AHT27" s="662"/>
      <c r="AHU27" s="662"/>
      <c r="AHV27" s="662"/>
      <c r="AHW27" s="662"/>
      <c r="AHX27" s="662"/>
      <c r="AHY27" s="662"/>
      <c r="AHZ27" s="662"/>
      <c r="AIA27" s="662"/>
      <c r="AIB27" s="662"/>
      <c r="AIC27" s="662"/>
      <c r="AID27" s="662"/>
      <c r="AIE27" s="662"/>
      <c r="AIF27" s="662"/>
      <c r="AIG27" s="662"/>
      <c r="AIH27" s="662"/>
      <c r="AII27" s="662"/>
      <c r="AIJ27" s="662"/>
      <c r="AIK27" s="662"/>
      <c r="AIL27" s="662"/>
      <c r="AIM27" s="662"/>
      <c r="AIN27" s="662"/>
      <c r="AIO27" s="662"/>
      <c r="AIP27" s="662"/>
      <c r="AIQ27" s="662"/>
      <c r="AIR27" s="662"/>
      <c r="AIS27" s="662"/>
      <c r="AIT27" s="662"/>
      <c r="AIU27" s="662"/>
      <c r="AIV27" s="662"/>
      <c r="AIW27" s="662"/>
      <c r="AIX27" s="662"/>
      <c r="AIY27" s="662"/>
      <c r="AIZ27" s="662"/>
      <c r="AJA27" s="662"/>
      <c r="AJB27" s="662"/>
      <c r="AJC27" s="662"/>
      <c r="AJD27" s="662"/>
      <c r="AJE27" s="662"/>
      <c r="AJF27" s="662"/>
      <c r="AJG27" s="662"/>
      <c r="AJH27" s="662"/>
      <c r="AJI27" s="662"/>
      <c r="AJJ27" s="662"/>
      <c r="AJK27" s="662"/>
      <c r="AJL27" s="662"/>
      <c r="AJM27" s="662"/>
      <c r="AJN27" s="662"/>
      <c r="AJO27" s="662"/>
      <c r="AJP27" s="662"/>
      <c r="AJQ27" s="662"/>
      <c r="AJR27" s="662"/>
      <c r="AJS27" s="662"/>
      <c r="AJT27" s="662"/>
      <c r="AJU27" s="662"/>
      <c r="AJV27" s="662"/>
      <c r="AJW27" s="662"/>
      <c r="AJX27" s="662"/>
      <c r="AJY27" s="662"/>
      <c r="AJZ27" s="662"/>
      <c r="AKA27" s="662"/>
      <c r="AKB27" s="662"/>
      <c r="AKC27" s="662"/>
      <c r="AKD27" s="662"/>
      <c r="AKE27" s="662"/>
      <c r="AKF27" s="662"/>
      <c r="AKG27" s="662"/>
      <c r="AKH27" s="662"/>
      <c r="AKI27" s="662"/>
      <c r="AKJ27" s="662"/>
      <c r="AKK27" s="662"/>
      <c r="AKL27" s="662"/>
      <c r="AKM27" s="662"/>
      <c r="AKN27" s="662"/>
      <c r="AKO27" s="662"/>
      <c r="AKP27" s="662"/>
      <c r="AKQ27" s="662"/>
      <c r="AKR27" s="662"/>
      <c r="AKS27" s="662"/>
      <c r="AKT27" s="662"/>
      <c r="AKU27" s="662"/>
      <c r="AKV27" s="662"/>
      <c r="AKW27" s="662"/>
      <c r="AKX27" s="662"/>
      <c r="AKY27" s="662"/>
      <c r="AKZ27" s="662"/>
      <c r="ALA27" s="662"/>
      <c r="ALB27" s="662"/>
      <c r="ALC27" s="662"/>
      <c r="ALD27" s="662"/>
      <c r="ALE27" s="662"/>
      <c r="ALF27" s="662"/>
      <c r="ALG27" s="662"/>
      <c r="ALH27" s="662"/>
      <c r="ALI27" s="662"/>
      <c r="ALJ27" s="662"/>
      <c r="ALK27" s="662"/>
      <c r="ALL27" s="662"/>
      <c r="ALM27" s="662"/>
      <c r="ALN27" s="662"/>
      <c r="ALO27" s="662"/>
      <c r="ALP27" s="662"/>
      <c r="ALQ27" s="662"/>
      <c r="ALR27" s="662"/>
      <c r="ALS27" s="662"/>
      <c r="ALT27" s="662"/>
      <c r="ALU27" s="662"/>
      <c r="ALV27" s="662"/>
      <c r="ALW27" s="662"/>
      <c r="ALX27" s="662"/>
      <c r="ALY27" s="662"/>
      <c r="ALZ27" s="662"/>
      <c r="AMA27" s="662"/>
      <c r="AMB27" s="662"/>
      <c r="AMC27" s="662"/>
      <c r="AMD27" s="662"/>
      <c r="AME27" s="662"/>
      <c r="AMF27" s="662"/>
      <c r="AMG27" s="662"/>
      <c r="AMH27" s="662"/>
      <c r="AMI27" s="662"/>
      <c r="AMJ27" s="662"/>
      <c r="AMK27" s="662"/>
      <c r="AML27" s="662"/>
      <c r="AMM27" s="662"/>
      <c r="AMN27" s="662"/>
      <c r="AMO27" s="662"/>
      <c r="AMP27" s="662"/>
      <c r="AMQ27" s="662"/>
      <c r="AMR27" s="662"/>
      <c r="AMS27" s="662"/>
      <c r="AMT27" s="662"/>
      <c r="AMU27" s="662"/>
      <c r="AMV27" s="662"/>
      <c r="AMW27" s="662"/>
      <c r="AMX27" s="662"/>
      <c r="AMY27" s="662"/>
      <c r="AMZ27" s="662"/>
      <c r="ANA27" s="662"/>
      <c r="ANB27" s="662"/>
      <c r="ANC27" s="662"/>
      <c r="AND27" s="662"/>
      <c r="ANE27" s="662"/>
      <c r="ANF27" s="662"/>
      <c r="ANG27" s="662"/>
      <c r="ANH27" s="662"/>
      <c r="ANI27" s="662"/>
      <c r="ANJ27" s="662"/>
      <c r="ANK27" s="662"/>
      <c r="ANL27" s="662"/>
      <c r="ANM27" s="662"/>
      <c r="ANN27" s="662"/>
      <c r="ANO27" s="662"/>
      <c r="ANP27" s="662"/>
      <c r="ANQ27" s="662"/>
      <c r="ANR27" s="662"/>
      <c r="ANS27" s="662"/>
      <c r="ANT27" s="662"/>
      <c r="ANU27" s="662"/>
      <c r="ANV27" s="662"/>
      <c r="ANW27" s="662"/>
      <c r="ANX27" s="662"/>
      <c r="ANY27" s="662"/>
      <c r="ANZ27" s="662"/>
      <c r="AOA27" s="662"/>
      <c r="AOB27" s="662"/>
      <c r="AOC27" s="662"/>
      <c r="AOD27" s="662"/>
      <c r="AOE27" s="662"/>
      <c r="AOF27" s="662"/>
      <c r="AOG27" s="662"/>
      <c r="AOH27" s="662"/>
      <c r="AOI27" s="662"/>
      <c r="AOJ27" s="662"/>
      <c r="AOK27" s="662"/>
      <c r="AOL27" s="662"/>
      <c r="AOM27" s="662"/>
      <c r="AON27" s="662"/>
      <c r="AOO27" s="662"/>
      <c r="AOP27" s="662"/>
      <c r="AOQ27" s="662"/>
      <c r="AOR27" s="662"/>
      <c r="AOS27" s="662"/>
      <c r="AOT27" s="662"/>
      <c r="AOU27" s="662"/>
      <c r="AOV27" s="662"/>
      <c r="AOW27" s="662"/>
      <c r="AOX27" s="662"/>
      <c r="AOY27" s="662"/>
      <c r="AOZ27" s="662"/>
      <c r="APA27" s="662"/>
      <c r="APB27" s="662"/>
      <c r="APC27" s="662"/>
      <c r="APD27" s="662"/>
      <c r="APE27" s="662"/>
      <c r="APF27" s="662"/>
      <c r="APG27" s="662"/>
      <c r="APH27" s="662"/>
      <c r="API27" s="662"/>
      <c r="APJ27" s="662"/>
      <c r="APK27" s="662"/>
      <c r="APL27" s="662"/>
      <c r="APM27" s="662"/>
      <c r="APN27" s="662"/>
      <c r="APO27" s="662"/>
      <c r="APP27" s="662"/>
      <c r="APQ27" s="662"/>
      <c r="APR27" s="662"/>
      <c r="APS27" s="662"/>
      <c r="APT27" s="662"/>
      <c r="APU27" s="662"/>
      <c r="APV27" s="662"/>
      <c r="APW27" s="662"/>
      <c r="APX27" s="662"/>
      <c r="APY27" s="662"/>
      <c r="APZ27" s="662"/>
      <c r="AQA27" s="662"/>
      <c r="AQB27" s="662"/>
      <c r="AQC27" s="662"/>
      <c r="AQD27" s="662"/>
      <c r="AQE27" s="662"/>
      <c r="AQF27" s="662"/>
      <c r="AQG27" s="662"/>
      <c r="AQH27" s="662"/>
      <c r="AQI27" s="662"/>
      <c r="AQJ27" s="662"/>
      <c r="AQK27" s="662"/>
      <c r="AQL27" s="662"/>
      <c r="AQM27" s="662"/>
      <c r="AQN27" s="662"/>
      <c r="AQO27" s="662"/>
      <c r="AQP27" s="662"/>
      <c r="AQQ27" s="662"/>
      <c r="AQR27" s="662"/>
      <c r="AQS27" s="662"/>
      <c r="AQT27" s="662"/>
      <c r="AQU27" s="662"/>
      <c r="AQV27" s="662"/>
      <c r="AQW27" s="662"/>
      <c r="AQX27" s="662"/>
      <c r="AQY27" s="662"/>
      <c r="AQZ27" s="662"/>
      <c r="ARA27" s="662"/>
      <c r="ARB27" s="662"/>
      <c r="ARC27" s="662"/>
      <c r="ARD27" s="662"/>
      <c r="ARE27" s="662"/>
      <c r="ARF27" s="662"/>
      <c r="ARG27" s="662"/>
      <c r="ARH27" s="662"/>
      <c r="ARI27" s="662"/>
      <c r="ARJ27" s="662"/>
      <c r="ARK27" s="662"/>
      <c r="ARL27" s="662"/>
      <c r="ARM27" s="662"/>
      <c r="ARN27" s="662"/>
      <c r="ARO27" s="662"/>
      <c r="ARP27" s="662"/>
      <c r="ARQ27" s="662"/>
      <c r="ARR27" s="662"/>
      <c r="ARS27" s="662"/>
      <c r="ART27" s="662"/>
      <c r="ARU27" s="662"/>
      <c r="ARV27" s="662"/>
      <c r="ARW27" s="662"/>
      <c r="ARX27" s="662"/>
      <c r="ARY27" s="662"/>
      <c r="ARZ27" s="662"/>
      <c r="ASA27" s="662"/>
      <c r="ASB27" s="662"/>
      <c r="ASC27" s="662"/>
      <c r="ASD27" s="662"/>
      <c r="ASE27" s="662"/>
      <c r="ASF27" s="662"/>
      <c r="ASG27" s="662"/>
      <c r="ASH27" s="662"/>
      <c r="ASI27" s="662"/>
      <c r="ASJ27" s="662"/>
      <c r="ASK27" s="662"/>
      <c r="ASL27" s="662"/>
      <c r="ASM27" s="662"/>
      <c r="ASN27" s="662"/>
      <c r="ASO27" s="662"/>
      <c r="ASP27" s="662"/>
      <c r="ASQ27" s="662"/>
      <c r="ASR27" s="662"/>
      <c r="ASS27" s="662"/>
      <c r="AST27" s="662"/>
      <c r="ASU27" s="662"/>
      <c r="ASV27" s="662"/>
      <c r="ASW27" s="662"/>
      <c r="ASX27" s="662"/>
      <c r="ASY27" s="662"/>
      <c r="ASZ27" s="662"/>
      <c r="ATA27" s="662"/>
      <c r="ATB27" s="662"/>
      <c r="ATC27" s="662"/>
      <c r="ATD27" s="662"/>
      <c r="ATE27" s="662"/>
      <c r="ATF27" s="662"/>
      <c r="ATG27" s="662"/>
      <c r="ATH27" s="662"/>
      <c r="ATI27" s="662"/>
      <c r="ATJ27" s="662"/>
      <c r="ATK27" s="662"/>
      <c r="ATL27" s="662"/>
      <c r="ATM27" s="662"/>
      <c r="ATN27" s="662"/>
      <c r="ATO27" s="662"/>
      <c r="ATP27" s="662"/>
      <c r="ATQ27" s="662"/>
      <c r="ATR27" s="662"/>
      <c r="ATS27" s="662"/>
      <c r="ATT27" s="662"/>
      <c r="ATU27" s="662"/>
      <c r="ATV27" s="662"/>
      <c r="ATW27" s="662"/>
      <c r="ATX27" s="662"/>
      <c r="ATY27" s="662"/>
      <c r="ATZ27" s="662"/>
      <c r="AUA27" s="662"/>
      <c r="AUB27" s="662"/>
      <c r="AUC27" s="662"/>
      <c r="AUD27" s="662"/>
      <c r="AUE27" s="662"/>
      <c r="AUF27" s="662"/>
      <c r="AUG27" s="662"/>
      <c r="AUH27" s="662"/>
      <c r="AUI27" s="662"/>
      <c r="AUJ27" s="662"/>
      <c r="AUK27" s="662"/>
      <c r="AUL27" s="662"/>
      <c r="AUM27" s="662"/>
      <c r="AUN27" s="662"/>
      <c r="AUO27" s="662"/>
      <c r="AUP27" s="662"/>
      <c r="AUQ27" s="662"/>
      <c r="AUR27" s="662"/>
      <c r="AUS27" s="662"/>
      <c r="AUT27" s="662"/>
      <c r="AUU27" s="662"/>
      <c r="AUV27" s="662"/>
      <c r="AUW27" s="662"/>
      <c r="AUX27" s="662"/>
      <c r="AUY27" s="662"/>
      <c r="AUZ27" s="662"/>
      <c r="AVA27" s="662"/>
      <c r="AVB27" s="662"/>
      <c r="AVC27" s="662"/>
      <c r="AVD27" s="662"/>
      <c r="AVE27" s="662"/>
      <c r="AVF27" s="662"/>
      <c r="AVG27" s="662"/>
      <c r="AVH27" s="662"/>
      <c r="AVI27" s="662"/>
      <c r="AVJ27" s="662"/>
      <c r="AVK27" s="662"/>
      <c r="AVL27" s="662"/>
      <c r="AVM27" s="662"/>
      <c r="AVN27" s="662"/>
      <c r="AVO27" s="662"/>
      <c r="AVP27" s="662"/>
      <c r="AVQ27" s="662"/>
      <c r="AVR27" s="662"/>
      <c r="AVS27" s="662"/>
      <c r="AVT27" s="662"/>
      <c r="AVU27" s="662"/>
      <c r="AVV27" s="662"/>
      <c r="AVW27" s="662"/>
      <c r="AVX27" s="662"/>
      <c r="AVY27" s="662"/>
      <c r="AVZ27" s="662"/>
      <c r="AWA27" s="662"/>
      <c r="AWB27" s="662"/>
      <c r="AWC27" s="662"/>
      <c r="AWD27" s="662"/>
      <c r="AWE27" s="662"/>
      <c r="AWF27" s="662"/>
      <c r="AWG27" s="662"/>
      <c r="AWH27" s="662"/>
      <c r="AWI27" s="662"/>
      <c r="AWJ27" s="662"/>
      <c r="AWK27" s="662"/>
      <c r="AWL27" s="662"/>
      <c r="AWM27" s="662"/>
      <c r="AWN27" s="662"/>
      <c r="AWO27" s="662"/>
      <c r="AWP27" s="662"/>
      <c r="AWQ27" s="662"/>
      <c r="AWR27" s="662"/>
      <c r="AWS27" s="662"/>
      <c r="AWT27" s="662"/>
      <c r="AWU27" s="662"/>
      <c r="AWV27" s="662"/>
      <c r="AWW27" s="662"/>
      <c r="AWX27" s="662"/>
      <c r="AWY27" s="662"/>
      <c r="AWZ27" s="662"/>
      <c r="AXA27" s="662"/>
      <c r="AXB27" s="662"/>
      <c r="AXC27" s="662"/>
      <c r="AXD27" s="662"/>
      <c r="AXE27" s="662"/>
      <c r="AXF27" s="662"/>
      <c r="AXG27" s="662"/>
      <c r="AXH27" s="662"/>
      <c r="AXI27" s="662"/>
      <c r="AXJ27" s="662"/>
      <c r="AXK27" s="662"/>
      <c r="AXL27" s="662"/>
      <c r="AXM27" s="662"/>
      <c r="AXN27" s="662"/>
      <c r="AXO27" s="662"/>
      <c r="AXP27" s="662"/>
      <c r="AXQ27" s="662"/>
      <c r="AXR27" s="662"/>
      <c r="AXS27" s="662"/>
      <c r="AXT27" s="662"/>
      <c r="AXU27" s="662"/>
      <c r="AXV27" s="662"/>
      <c r="AXW27" s="662"/>
      <c r="AXX27" s="662"/>
      <c r="AXY27" s="662"/>
      <c r="AXZ27" s="662"/>
      <c r="AYA27" s="662"/>
      <c r="AYB27" s="662"/>
      <c r="AYC27" s="662"/>
      <c r="AYD27" s="662"/>
      <c r="AYE27" s="662"/>
      <c r="AYF27" s="662"/>
      <c r="AYG27" s="662"/>
      <c r="AYH27" s="662"/>
      <c r="AYI27" s="662"/>
      <c r="AYJ27" s="662"/>
      <c r="AYK27" s="662"/>
      <c r="AYL27" s="662"/>
      <c r="AYM27" s="662"/>
      <c r="AYN27" s="662"/>
      <c r="AYO27" s="662"/>
      <c r="AYP27" s="662"/>
      <c r="AYQ27" s="662"/>
      <c r="AYR27" s="662"/>
      <c r="AYS27" s="662"/>
      <c r="AYT27" s="662"/>
      <c r="AYU27" s="662"/>
      <c r="AYV27" s="662"/>
      <c r="AYW27" s="662"/>
      <c r="AYX27" s="662"/>
      <c r="AYY27" s="662"/>
      <c r="AYZ27" s="662"/>
      <c r="AZA27" s="662"/>
      <c r="AZB27" s="662"/>
      <c r="AZC27" s="662"/>
      <c r="AZD27" s="662"/>
      <c r="AZE27" s="662"/>
      <c r="AZF27" s="662"/>
      <c r="AZG27" s="662"/>
      <c r="AZH27" s="662"/>
      <c r="AZI27" s="662"/>
      <c r="AZJ27" s="662"/>
      <c r="AZK27" s="662"/>
      <c r="AZL27" s="662"/>
      <c r="AZM27" s="662"/>
      <c r="AZN27" s="662"/>
      <c r="AZO27" s="662"/>
      <c r="AZP27" s="662"/>
      <c r="AZQ27" s="662"/>
      <c r="AZR27" s="662"/>
      <c r="AZS27" s="662"/>
      <c r="AZT27" s="662"/>
      <c r="AZU27" s="662"/>
      <c r="AZV27" s="662"/>
      <c r="AZW27" s="662"/>
      <c r="AZX27" s="662"/>
      <c r="AZY27" s="662"/>
      <c r="AZZ27" s="662"/>
      <c r="BAA27" s="662"/>
      <c r="BAB27" s="662"/>
      <c r="BAC27" s="662"/>
      <c r="BAD27" s="662"/>
      <c r="BAE27" s="662"/>
      <c r="BAF27" s="662"/>
      <c r="BAG27" s="662"/>
      <c r="BAH27" s="662"/>
      <c r="BAI27" s="662"/>
      <c r="BAJ27" s="662"/>
      <c r="BAK27" s="662"/>
      <c r="BAL27" s="662"/>
      <c r="BAM27" s="662"/>
      <c r="BAN27" s="662"/>
      <c r="BAO27" s="662"/>
      <c r="BAP27" s="662"/>
      <c r="BAQ27" s="662"/>
      <c r="BAR27" s="662"/>
      <c r="BAS27" s="662"/>
      <c r="BAT27" s="662"/>
      <c r="BAU27" s="662"/>
      <c r="BAV27" s="662"/>
      <c r="BAW27" s="662"/>
      <c r="BAX27" s="662"/>
      <c r="BAY27" s="662"/>
      <c r="BAZ27" s="662"/>
      <c r="BBA27" s="662"/>
      <c r="BBB27" s="662"/>
      <c r="BBC27" s="662"/>
      <c r="BBD27" s="662"/>
      <c r="BBE27" s="662"/>
      <c r="BBF27" s="662"/>
      <c r="BBG27" s="662"/>
      <c r="BBH27" s="662"/>
      <c r="BBI27" s="662"/>
      <c r="BBJ27" s="662"/>
      <c r="BBK27" s="662"/>
      <c r="BBL27" s="662"/>
      <c r="BBM27" s="662"/>
      <c r="BBN27" s="662"/>
      <c r="BBO27" s="662"/>
      <c r="BBP27" s="662"/>
      <c r="BBQ27" s="662"/>
      <c r="BBR27" s="662"/>
      <c r="BBS27" s="662"/>
      <c r="BBT27" s="662"/>
      <c r="BBU27" s="662"/>
      <c r="BBV27" s="662"/>
      <c r="BBW27" s="662"/>
      <c r="BBX27" s="662"/>
      <c r="BBY27" s="662"/>
      <c r="BBZ27" s="662"/>
      <c r="BCA27" s="662"/>
      <c r="BCB27" s="662"/>
      <c r="BCC27" s="662"/>
      <c r="BCD27" s="662"/>
      <c r="BCE27" s="662"/>
      <c r="BCF27" s="662"/>
      <c r="BCG27" s="662"/>
      <c r="BCH27" s="662"/>
      <c r="BCI27" s="662"/>
      <c r="BCJ27" s="662"/>
      <c r="BCK27" s="662"/>
      <c r="BCL27" s="662"/>
      <c r="BCM27" s="662"/>
      <c r="BCN27" s="662"/>
      <c r="BCO27" s="662"/>
      <c r="BCP27" s="662"/>
      <c r="BCQ27" s="662"/>
      <c r="BCR27" s="662"/>
      <c r="BCS27" s="662"/>
      <c r="BCT27" s="662"/>
      <c r="BCU27" s="662"/>
      <c r="BCV27" s="662"/>
      <c r="BCW27" s="662"/>
      <c r="BCX27" s="662"/>
      <c r="BCY27" s="662"/>
      <c r="BCZ27" s="662"/>
      <c r="BDA27" s="662"/>
      <c r="BDB27" s="662"/>
      <c r="BDC27" s="662"/>
      <c r="BDD27" s="662"/>
      <c r="BDE27" s="662"/>
      <c r="BDF27" s="662"/>
      <c r="BDG27" s="662"/>
      <c r="BDH27" s="662"/>
      <c r="BDI27" s="662"/>
      <c r="BDJ27" s="662"/>
      <c r="BDK27" s="662"/>
      <c r="BDL27" s="662"/>
      <c r="BDM27" s="662"/>
      <c r="BDN27" s="662"/>
      <c r="BDO27" s="662"/>
      <c r="BDP27" s="662"/>
      <c r="BDQ27" s="662"/>
      <c r="BDR27" s="662"/>
      <c r="BDS27" s="662"/>
      <c r="BDT27" s="662"/>
      <c r="BDU27" s="662"/>
      <c r="BDV27" s="662"/>
      <c r="BDW27" s="662"/>
      <c r="BDX27" s="662"/>
      <c r="BDY27" s="662"/>
      <c r="BDZ27" s="662"/>
      <c r="BEA27" s="662"/>
      <c r="BEB27" s="662"/>
      <c r="BEC27" s="662"/>
      <c r="BED27" s="662"/>
      <c r="BEE27" s="662"/>
      <c r="BEF27" s="662"/>
      <c r="BEG27" s="662"/>
      <c r="BEH27" s="662"/>
      <c r="BEI27" s="662"/>
      <c r="BEJ27" s="662"/>
      <c r="BEK27" s="662"/>
      <c r="BEL27" s="662"/>
      <c r="BEM27" s="662"/>
      <c r="BEN27" s="662"/>
      <c r="BEO27" s="662"/>
      <c r="BEP27" s="662"/>
      <c r="BEQ27" s="662"/>
      <c r="BER27" s="662"/>
      <c r="BES27" s="662"/>
      <c r="BET27" s="662"/>
      <c r="BEU27" s="662"/>
      <c r="BEV27" s="662"/>
      <c r="BEW27" s="662"/>
      <c r="BEX27" s="662"/>
      <c r="BEY27" s="662"/>
      <c r="BEZ27" s="662"/>
      <c r="BFA27" s="662"/>
      <c r="BFB27" s="662"/>
      <c r="BFC27" s="662"/>
      <c r="BFD27" s="662"/>
      <c r="BFE27" s="662"/>
      <c r="BFF27" s="662"/>
      <c r="BFG27" s="662"/>
      <c r="BFH27" s="662"/>
      <c r="BFI27" s="662"/>
      <c r="BFJ27" s="662"/>
      <c r="BFK27" s="662"/>
      <c r="BFL27" s="662"/>
      <c r="BFM27" s="662"/>
      <c r="BFN27" s="662"/>
      <c r="BFO27" s="662"/>
      <c r="BFP27" s="662"/>
      <c r="BFQ27" s="662"/>
      <c r="BFR27" s="662"/>
      <c r="BFS27" s="662"/>
      <c r="BFT27" s="662"/>
      <c r="BFU27" s="662"/>
      <c r="BFV27" s="662"/>
      <c r="BFW27" s="662"/>
      <c r="BFX27" s="662"/>
      <c r="BFY27" s="662"/>
      <c r="BFZ27" s="662"/>
      <c r="BGA27" s="662"/>
      <c r="BGB27" s="662"/>
      <c r="BGC27" s="662"/>
      <c r="BGD27" s="662"/>
      <c r="BGE27" s="662"/>
      <c r="BGF27" s="662"/>
      <c r="BGG27" s="662"/>
      <c r="BGH27" s="662"/>
      <c r="BGI27" s="662"/>
      <c r="BGJ27" s="662"/>
      <c r="BGK27" s="662"/>
      <c r="BGL27" s="662"/>
      <c r="BGM27" s="662"/>
      <c r="BGN27" s="662"/>
      <c r="BGO27" s="662"/>
      <c r="BGP27" s="662"/>
      <c r="BGQ27" s="662"/>
      <c r="BGR27" s="662"/>
      <c r="BGS27" s="662"/>
      <c r="BGT27" s="662"/>
      <c r="BGU27" s="662"/>
      <c r="BGV27" s="662"/>
      <c r="BGW27" s="662"/>
      <c r="BGX27" s="662"/>
      <c r="BGY27" s="662"/>
      <c r="BGZ27" s="662"/>
      <c r="BHA27" s="662"/>
      <c r="BHB27" s="662"/>
      <c r="BHC27" s="662"/>
      <c r="BHD27" s="662"/>
      <c r="BHE27" s="662"/>
      <c r="BHF27" s="662"/>
      <c r="BHG27" s="662"/>
      <c r="BHH27" s="662"/>
      <c r="BHI27" s="662"/>
      <c r="BHJ27" s="662"/>
      <c r="BHK27" s="662"/>
      <c r="BHL27" s="662"/>
      <c r="BHM27" s="662"/>
      <c r="BHN27" s="662"/>
      <c r="BHO27" s="662"/>
      <c r="BHP27" s="662"/>
      <c r="BHQ27" s="662"/>
      <c r="BHR27" s="662"/>
      <c r="BHS27" s="662"/>
      <c r="BHT27" s="662"/>
      <c r="BHU27" s="662"/>
      <c r="BHV27" s="662"/>
      <c r="BHW27" s="662"/>
      <c r="BHX27" s="662"/>
      <c r="BHY27" s="662"/>
      <c r="BHZ27" s="662"/>
      <c r="BIA27" s="662"/>
      <c r="BIB27" s="662"/>
      <c r="BIC27" s="662"/>
      <c r="BID27" s="662"/>
      <c r="BIE27" s="662"/>
      <c r="BIF27" s="662"/>
      <c r="BIG27" s="662"/>
      <c r="BIH27" s="662"/>
      <c r="BII27" s="662"/>
      <c r="BIJ27" s="662"/>
      <c r="BIK27" s="662"/>
      <c r="BIL27" s="662"/>
      <c r="BIM27" s="662"/>
      <c r="BIN27" s="662"/>
      <c r="BIO27" s="662"/>
      <c r="BIP27" s="662"/>
      <c r="BIQ27" s="662"/>
      <c r="BIR27" s="662"/>
      <c r="BIS27" s="662"/>
      <c r="BIT27" s="662"/>
      <c r="BIU27" s="662"/>
      <c r="BIV27" s="662"/>
      <c r="BIW27" s="662"/>
      <c r="BIX27" s="662"/>
      <c r="BIY27" s="662"/>
      <c r="BIZ27" s="662"/>
      <c r="BJA27" s="662"/>
      <c r="BJB27" s="662"/>
      <c r="BJC27" s="662"/>
      <c r="BJD27" s="662"/>
      <c r="BJE27" s="662"/>
      <c r="BJF27" s="662"/>
      <c r="BJG27" s="662"/>
      <c r="BJH27" s="662"/>
      <c r="BJI27" s="662"/>
      <c r="BJJ27" s="662"/>
      <c r="BJK27" s="662"/>
      <c r="BJL27" s="662"/>
      <c r="BJM27" s="662"/>
      <c r="BJN27" s="662"/>
      <c r="BJO27" s="662"/>
      <c r="BJP27" s="662"/>
      <c r="BJQ27" s="662"/>
      <c r="BJR27" s="662"/>
      <c r="BJS27" s="662"/>
      <c r="BJT27" s="662"/>
      <c r="BJU27" s="662"/>
      <c r="BJV27" s="662"/>
      <c r="BJW27" s="662"/>
      <c r="BJX27" s="662"/>
      <c r="BJY27" s="662"/>
      <c r="BJZ27" s="662"/>
      <c r="BKA27" s="662"/>
      <c r="BKB27" s="662"/>
      <c r="BKC27" s="662"/>
      <c r="BKD27" s="662"/>
      <c r="BKE27" s="662"/>
      <c r="BKF27" s="662"/>
      <c r="BKG27" s="662"/>
      <c r="BKH27" s="662"/>
      <c r="BKI27" s="662"/>
      <c r="BKJ27" s="662"/>
      <c r="BKK27" s="662"/>
      <c r="BKL27" s="662"/>
      <c r="BKM27" s="662"/>
      <c r="BKN27" s="662"/>
      <c r="BKO27" s="662"/>
      <c r="BKP27" s="662"/>
      <c r="BKQ27" s="662"/>
      <c r="BKR27" s="662"/>
      <c r="BKS27" s="662"/>
      <c r="BKT27" s="662"/>
      <c r="BKU27" s="662"/>
      <c r="BKV27" s="662"/>
      <c r="BKW27" s="662"/>
      <c r="BKX27" s="662"/>
      <c r="BKY27" s="662"/>
      <c r="BKZ27" s="662"/>
      <c r="BLA27" s="662"/>
      <c r="BLB27" s="662"/>
      <c r="BLC27" s="662"/>
      <c r="BLD27" s="662"/>
      <c r="BLE27" s="662"/>
      <c r="BLF27" s="662"/>
      <c r="BLG27" s="662"/>
      <c r="BLH27" s="662"/>
      <c r="BLI27" s="662"/>
      <c r="BLJ27" s="662"/>
      <c r="BLK27" s="662"/>
      <c r="BLL27" s="662"/>
      <c r="BLM27" s="662"/>
      <c r="BLN27" s="662"/>
      <c r="BLO27" s="662"/>
      <c r="BLP27" s="662"/>
      <c r="BLQ27" s="662"/>
      <c r="BLR27" s="662"/>
      <c r="BLS27" s="662"/>
      <c r="BLT27" s="662"/>
      <c r="BLU27" s="662"/>
      <c r="BLV27" s="662"/>
      <c r="BLW27" s="662"/>
      <c r="BLX27" s="662"/>
      <c r="BLY27" s="662"/>
      <c r="BLZ27" s="662"/>
      <c r="BMA27" s="662"/>
      <c r="BMB27" s="662"/>
      <c r="BMC27" s="662"/>
      <c r="BMD27" s="662"/>
      <c r="BME27" s="662"/>
      <c r="BMF27" s="662"/>
      <c r="BMG27" s="662"/>
      <c r="BMH27" s="662"/>
      <c r="BMI27" s="662"/>
      <c r="BMJ27" s="662"/>
      <c r="BMK27" s="662"/>
      <c r="BML27" s="662"/>
      <c r="BMM27" s="662"/>
      <c r="BMN27" s="662"/>
      <c r="BMO27" s="662"/>
      <c r="BMP27" s="662"/>
      <c r="BMQ27" s="662"/>
      <c r="BMR27" s="662"/>
      <c r="BMS27" s="662"/>
      <c r="BMT27" s="662"/>
      <c r="BMU27" s="662"/>
      <c r="BMV27" s="662"/>
      <c r="BMW27" s="662"/>
      <c r="BMX27" s="662"/>
      <c r="BMY27" s="662"/>
      <c r="BMZ27" s="662"/>
      <c r="BNA27" s="662"/>
      <c r="BNB27" s="662"/>
      <c r="BNC27" s="662"/>
      <c r="BND27" s="662"/>
      <c r="BNE27" s="662"/>
      <c r="BNF27" s="662"/>
      <c r="BNG27" s="662"/>
      <c r="BNH27" s="662"/>
      <c r="BNI27" s="662"/>
      <c r="BNJ27" s="662"/>
      <c r="BNK27" s="662"/>
      <c r="BNL27" s="662"/>
      <c r="BNM27" s="662"/>
      <c r="BNN27" s="662"/>
      <c r="BNO27" s="662"/>
      <c r="BNP27" s="662"/>
      <c r="BNQ27" s="662"/>
      <c r="BNR27" s="662"/>
      <c r="BNS27" s="662"/>
      <c r="BNT27" s="662"/>
      <c r="BNU27" s="662"/>
      <c r="BNV27" s="662"/>
      <c r="BNW27" s="662"/>
      <c r="BNX27" s="662"/>
      <c r="BNY27" s="662"/>
      <c r="BNZ27" s="662"/>
      <c r="BOA27" s="662"/>
      <c r="BOB27" s="662"/>
      <c r="BOC27" s="662"/>
      <c r="BOD27" s="662"/>
      <c r="BOE27" s="662"/>
      <c r="BOF27" s="662"/>
      <c r="BOG27" s="662"/>
      <c r="BOH27" s="662"/>
      <c r="BOI27" s="662"/>
      <c r="BOJ27" s="662"/>
      <c r="BOK27" s="662"/>
      <c r="BOL27" s="662"/>
      <c r="BOM27" s="662"/>
      <c r="BON27" s="662"/>
      <c r="BOO27" s="662"/>
      <c r="BOP27" s="662"/>
      <c r="BOQ27" s="662"/>
      <c r="BOR27" s="662"/>
      <c r="BOS27" s="662"/>
      <c r="BOT27" s="662"/>
      <c r="BOU27" s="662"/>
      <c r="BOV27" s="662"/>
      <c r="BOW27" s="662"/>
      <c r="BOX27" s="662"/>
      <c r="BOY27" s="662"/>
      <c r="BOZ27" s="662"/>
      <c r="BPA27" s="662"/>
      <c r="BPB27" s="662"/>
      <c r="BPC27" s="662"/>
      <c r="BPD27" s="662"/>
      <c r="BPE27" s="662"/>
      <c r="BPF27" s="662"/>
      <c r="BPG27" s="662"/>
      <c r="BPH27" s="662"/>
      <c r="BPI27" s="662"/>
      <c r="BPJ27" s="662"/>
      <c r="BPK27" s="662"/>
      <c r="BPL27" s="662"/>
      <c r="BPM27" s="662"/>
      <c r="BPN27" s="662"/>
      <c r="BPO27" s="662"/>
      <c r="BPP27" s="662"/>
      <c r="BPQ27" s="662"/>
      <c r="BPR27" s="662"/>
      <c r="BPS27" s="662"/>
      <c r="BPT27" s="662"/>
      <c r="BPU27" s="662"/>
      <c r="BPV27" s="662"/>
      <c r="BPW27" s="662"/>
      <c r="BPX27" s="662"/>
      <c r="BPY27" s="662"/>
      <c r="BPZ27" s="662"/>
      <c r="BQA27" s="662"/>
      <c r="BQB27" s="662"/>
      <c r="BQC27" s="662"/>
      <c r="BQD27" s="662"/>
      <c r="BQE27" s="662"/>
      <c r="BQF27" s="662"/>
      <c r="BQG27" s="662"/>
      <c r="BQH27" s="662"/>
      <c r="BQI27" s="662"/>
      <c r="BQJ27" s="662"/>
      <c r="BQK27" s="662"/>
      <c r="BQL27" s="662"/>
      <c r="BQM27" s="662"/>
      <c r="BQN27" s="662"/>
      <c r="BQO27" s="662"/>
      <c r="BQP27" s="662"/>
      <c r="BQQ27" s="662"/>
      <c r="BQR27" s="662"/>
      <c r="BQS27" s="662"/>
      <c r="BQT27" s="662"/>
      <c r="BQU27" s="662"/>
      <c r="BQV27" s="662"/>
      <c r="BQW27" s="662"/>
      <c r="BQX27" s="662"/>
      <c r="BQY27" s="662"/>
      <c r="BQZ27" s="662"/>
      <c r="BRA27" s="662"/>
      <c r="BRB27" s="662"/>
      <c r="BRC27" s="662"/>
      <c r="BRD27" s="662"/>
      <c r="BRE27" s="662"/>
      <c r="BRF27" s="662"/>
      <c r="BRG27" s="662"/>
      <c r="BRH27" s="662"/>
      <c r="BRI27" s="662"/>
      <c r="BRJ27" s="662"/>
      <c r="BRK27" s="662"/>
      <c r="BRL27" s="662"/>
      <c r="BRM27" s="662"/>
      <c r="BRN27" s="662"/>
      <c r="BRO27" s="662"/>
      <c r="BRP27" s="662"/>
      <c r="BRQ27" s="662"/>
      <c r="BRR27" s="662"/>
      <c r="BRS27" s="662"/>
      <c r="BRT27" s="662"/>
      <c r="BRU27" s="662"/>
      <c r="BRV27" s="662"/>
      <c r="BRW27" s="662"/>
      <c r="BRX27" s="662"/>
      <c r="BRY27" s="662"/>
      <c r="BRZ27" s="662"/>
      <c r="BSA27" s="662"/>
      <c r="BSB27" s="662"/>
      <c r="BSC27" s="662"/>
      <c r="BSD27" s="662"/>
      <c r="BSE27" s="662"/>
      <c r="BSF27" s="662"/>
      <c r="BSG27" s="662"/>
      <c r="BSH27" s="662"/>
      <c r="BSI27" s="662"/>
      <c r="BSJ27" s="662"/>
      <c r="BSK27" s="662"/>
      <c r="BSL27" s="662"/>
      <c r="BSM27" s="662"/>
      <c r="BSN27" s="662"/>
      <c r="BSO27" s="662"/>
      <c r="BSP27" s="662"/>
      <c r="BSQ27" s="662"/>
      <c r="BSR27" s="662"/>
      <c r="BSS27" s="662"/>
      <c r="BST27" s="662"/>
      <c r="BSU27" s="662"/>
      <c r="BSV27" s="662"/>
      <c r="BSW27" s="662"/>
      <c r="BSX27" s="662"/>
      <c r="BSY27" s="662"/>
      <c r="BSZ27" s="662"/>
      <c r="BTA27" s="662"/>
      <c r="BTB27" s="662"/>
      <c r="BTC27" s="662"/>
      <c r="BTD27" s="662"/>
      <c r="BTE27" s="662"/>
      <c r="BTF27" s="662"/>
      <c r="BTG27" s="662"/>
      <c r="BTH27" s="662"/>
      <c r="BTI27" s="662"/>
      <c r="BTJ27" s="662"/>
      <c r="BTK27" s="662"/>
      <c r="BTL27" s="662"/>
      <c r="BTM27" s="662"/>
      <c r="BTN27" s="662"/>
      <c r="BTO27" s="662"/>
      <c r="BTP27" s="662"/>
      <c r="BTQ27" s="662"/>
      <c r="BTR27" s="662"/>
      <c r="BTS27" s="662"/>
      <c r="BTT27" s="662"/>
      <c r="BTU27" s="662"/>
      <c r="BTV27" s="662"/>
      <c r="BTW27" s="662"/>
      <c r="BTX27" s="662"/>
      <c r="BTY27" s="662"/>
      <c r="BTZ27" s="662"/>
      <c r="BUA27" s="662"/>
      <c r="BUB27" s="662"/>
      <c r="BUC27" s="662"/>
      <c r="BUD27" s="662"/>
      <c r="BUE27" s="662"/>
      <c r="BUF27" s="662"/>
      <c r="BUG27" s="662"/>
      <c r="BUH27" s="662"/>
      <c r="BUI27" s="662"/>
      <c r="BUJ27" s="662"/>
      <c r="BUK27" s="662"/>
      <c r="BUL27" s="662"/>
      <c r="BUM27" s="662"/>
      <c r="BUN27" s="662"/>
      <c r="BUO27" s="662"/>
      <c r="BUP27" s="662"/>
      <c r="BUQ27" s="662"/>
      <c r="BUR27" s="662"/>
      <c r="BUS27" s="662"/>
      <c r="BUT27" s="662"/>
      <c r="BUU27" s="662"/>
      <c r="BUV27" s="662"/>
      <c r="BUW27" s="662"/>
      <c r="BUX27" s="662"/>
      <c r="BUY27" s="662"/>
      <c r="BUZ27" s="662"/>
      <c r="BVA27" s="662"/>
      <c r="BVB27" s="662"/>
      <c r="BVC27" s="662"/>
      <c r="BVD27" s="662"/>
      <c r="BVE27" s="662"/>
      <c r="BVF27" s="662"/>
      <c r="BVG27" s="662"/>
      <c r="BVH27" s="662"/>
      <c r="BVI27" s="662"/>
      <c r="BVJ27" s="662"/>
      <c r="BVK27" s="662"/>
      <c r="BVL27" s="662"/>
      <c r="BVM27" s="662"/>
      <c r="BVN27" s="662"/>
      <c r="BVO27" s="662"/>
      <c r="BVP27" s="662"/>
      <c r="BVQ27" s="662"/>
      <c r="BVR27" s="662"/>
      <c r="BVS27" s="662"/>
      <c r="BVT27" s="662"/>
      <c r="BVU27" s="662"/>
      <c r="BVV27" s="662"/>
      <c r="BVW27" s="662"/>
      <c r="BVX27" s="662"/>
      <c r="BVY27" s="662"/>
      <c r="BVZ27" s="662"/>
      <c r="BWA27" s="662"/>
      <c r="BWB27" s="662"/>
      <c r="BWC27" s="662"/>
      <c r="BWD27" s="662"/>
      <c r="BWE27" s="662"/>
      <c r="BWF27" s="662"/>
      <c r="BWG27" s="662"/>
      <c r="BWH27" s="662"/>
      <c r="BWI27" s="662"/>
      <c r="BWJ27" s="662"/>
      <c r="BWK27" s="662"/>
      <c r="BWL27" s="662"/>
      <c r="BWM27" s="662"/>
      <c r="BWN27" s="662"/>
      <c r="BWO27" s="662"/>
      <c r="BWP27" s="662"/>
      <c r="BWQ27" s="662"/>
      <c r="BWR27" s="662"/>
      <c r="BWS27" s="662"/>
      <c r="BWT27" s="662"/>
      <c r="BWU27" s="662"/>
      <c r="BWV27" s="662"/>
      <c r="BWW27" s="662"/>
      <c r="BWX27" s="662"/>
      <c r="BWY27" s="662"/>
      <c r="BWZ27" s="662"/>
      <c r="BXA27" s="662"/>
      <c r="BXB27" s="662"/>
      <c r="BXC27" s="662"/>
      <c r="BXD27" s="662"/>
      <c r="BXE27" s="662"/>
      <c r="BXF27" s="662"/>
      <c r="BXG27" s="662"/>
      <c r="BXH27" s="662"/>
      <c r="BXI27" s="662"/>
      <c r="BXJ27" s="662"/>
      <c r="BXK27" s="662"/>
      <c r="BXL27" s="662"/>
      <c r="BXM27" s="662"/>
      <c r="BXN27" s="662"/>
      <c r="BXO27" s="662"/>
      <c r="BXP27" s="662"/>
      <c r="BXQ27" s="662"/>
      <c r="BXR27" s="662"/>
      <c r="BXS27" s="662"/>
      <c r="BXT27" s="662"/>
      <c r="BXU27" s="662"/>
      <c r="BXV27" s="662"/>
      <c r="BXW27" s="662"/>
      <c r="BXX27" s="662"/>
      <c r="BXY27" s="662"/>
      <c r="BXZ27" s="662"/>
      <c r="BYA27" s="662"/>
      <c r="BYB27" s="662"/>
      <c r="BYC27" s="662"/>
      <c r="BYD27" s="662"/>
      <c r="BYE27" s="662"/>
      <c r="BYF27" s="662"/>
      <c r="BYG27" s="662"/>
      <c r="BYH27" s="662"/>
      <c r="BYI27" s="662"/>
      <c r="BYJ27" s="662"/>
      <c r="BYK27" s="662"/>
      <c r="BYL27" s="662"/>
      <c r="BYM27" s="662"/>
      <c r="BYN27" s="662"/>
      <c r="BYO27" s="662"/>
      <c r="BYP27" s="662"/>
      <c r="BYQ27" s="662"/>
      <c r="BYR27" s="662"/>
      <c r="BYS27" s="662"/>
      <c r="BYT27" s="662"/>
      <c r="BYU27" s="662"/>
      <c r="BYV27" s="662"/>
      <c r="BYW27" s="662"/>
      <c r="BYX27" s="662"/>
      <c r="BYY27" s="662"/>
      <c r="BYZ27" s="662"/>
      <c r="BZA27" s="662"/>
      <c r="BZB27" s="662"/>
      <c r="BZC27" s="662"/>
      <c r="BZD27" s="662"/>
      <c r="BZE27" s="662"/>
      <c r="BZF27" s="662"/>
      <c r="BZG27" s="662"/>
      <c r="BZH27" s="662"/>
      <c r="BZI27" s="662"/>
      <c r="BZJ27" s="662"/>
      <c r="BZK27" s="662"/>
      <c r="BZL27" s="662"/>
      <c r="BZM27" s="662"/>
      <c r="BZN27" s="662"/>
      <c r="BZO27" s="662"/>
      <c r="BZP27" s="662"/>
      <c r="BZQ27" s="662"/>
      <c r="BZR27" s="662"/>
      <c r="BZS27" s="662"/>
      <c r="BZT27" s="662"/>
      <c r="BZU27" s="662"/>
      <c r="BZV27" s="662"/>
      <c r="BZW27" s="662"/>
      <c r="BZX27" s="662"/>
      <c r="BZY27" s="662"/>
      <c r="BZZ27" s="662"/>
      <c r="CAA27" s="662"/>
      <c r="CAB27" s="662"/>
      <c r="CAC27" s="662"/>
      <c r="CAD27" s="662"/>
      <c r="CAE27" s="662"/>
      <c r="CAF27" s="662"/>
      <c r="CAG27" s="662"/>
      <c r="CAH27" s="662"/>
      <c r="CAI27" s="662"/>
      <c r="CAJ27" s="662"/>
      <c r="CAK27" s="662"/>
      <c r="CAL27" s="662"/>
      <c r="CAM27" s="662"/>
      <c r="CAN27" s="662"/>
      <c r="CAO27" s="662"/>
      <c r="CAP27" s="662"/>
      <c r="CAQ27" s="662"/>
      <c r="CAR27" s="662"/>
      <c r="CAS27" s="662"/>
      <c r="CAT27" s="662"/>
      <c r="CAU27" s="662"/>
      <c r="CAV27" s="662"/>
      <c r="CAW27" s="662"/>
      <c r="CAX27" s="662"/>
      <c r="CAY27" s="662"/>
      <c r="CAZ27" s="662"/>
      <c r="CBA27" s="662"/>
      <c r="CBB27" s="662"/>
      <c r="CBC27" s="662"/>
      <c r="CBD27" s="662"/>
      <c r="CBE27" s="662"/>
      <c r="CBF27" s="662"/>
      <c r="CBG27" s="662"/>
      <c r="CBH27" s="662"/>
      <c r="CBI27" s="662"/>
      <c r="CBJ27" s="662"/>
      <c r="CBK27" s="662"/>
      <c r="CBL27" s="662"/>
      <c r="CBM27" s="662"/>
      <c r="CBN27" s="662"/>
      <c r="CBO27" s="662"/>
      <c r="CBP27" s="662"/>
      <c r="CBQ27" s="662"/>
      <c r="CBR27" s="662"/>
      <c r="CBS27" s="662"/>
      <c r="CBT27" s="662"/>
      <c r="CBU27" s="662"/>
      <c r="CBV27" s="662"/>
      <c r="CBW27" s="662"/>
      <c r="CBX27" s="662"/>
      <c r="CBY27" s="662"/>
      <c r="CBZ27" s="662"/>
      <c r="CCA27" s="662"/>
      <c r="CCB27" s="662"/>
      <c r="CCC27" s="662"/>
      <c r="CCD27" s="662"/>
      <c r="CCE27" s="662"/>
      <c r="CCF27" s="662"/>
      <c r="CCG27" s="662"/>
      <c r="CCH27" s="662"/>
      <c r="CCI27" s="662"/>
      <c r="CCJ27" s="662"/>
      <c r="CCK27" s="662"/>
      <c r="CCL27" s="662"/>
      <c r="CCM27" s="662"/>
      <c r="CCN27" s="662"/>
      <c r="CCO27" s="662"/>
      <c r="CCP27" s="662"/>
      <c r="CCQ27" s="662"/>
      <c r="CCR27" s="662"/>
      <c r="CCS27" s="662"/>
      <c r="CCT27" s="662"/>
      <c r="CCU27" s="662"/>
      <c r="CCV27" s="662"/>
      <c r="CCW27" s="662"/>
      <c r="CCX27" s="662"/>
      <c r="CCY27" s="662"/>
      <c r="CCZ27" s="662"/>
      <c r="CDA27" s="662"/>
      <c r="CDB27" s="662"/>
      <c r="CDC27" s="662"/>
      <c r="CDD27" s="662"/>
      <c r="CDE27" s="662"/>
      <c r="CDF27" s="662"/>
      <c r="CDG27" s="662"/>
      <c r="CDH27" s="662"/>
      <c r="CDI27" s="662"/>
      <c r="CDJ27" s="662"/>
      <c r="CDK27" s="662"/>
      <c r="CDL27" s="662"/>
      <c r="CDM27" s="662"/>
      <c r="CDN27" s="662"/>
      <c r="CDO27" s="662"/>
      <c r="CDP27" s="662"/>
      <c r="CDQ27" s="662"/>
      <c r="CDR27" s="662"/>
      <c r="CDS27" s="662"/>
      <c r="CDT27" s="662"/>
      <c r="CDU27" s="662"/>
      <c r="CDV27" s="662"/>
      <c r="CDW27" s="662"/>
      <c r="CDX27" s="662"/>
      <c r="CDY27" s="662"/>
      <c r="CDZ27" s="662"/>
      <c r="CEA27" s="662"/>
      <c r="CEB27" s="662"/>
      <c r="CEC27" s="662"/>
      <c r="CED27" s="662"/>
      <c r="CEE27" s="662"/>
      <c r="CEF27" s="662"/>
      <c r="CEG27" s="662"/>
      <c r="CEH27" s="662"/>
      <c r="CEI27" s="662"/>
      <c r="CEJ27" s="662"/>
      <c r="CEK27" s="662"/>
      <c r="CEL27" s="662"/>
      <c r="CEM27" s="662"/>
      <c r="CEN27" s="662"/>
      <c r="CEO27" s="662"/>
      <c r="CEP27" s="662"/>
      <c r="CEQ27" s="662"/>
      <c r="CER27" s="662"/>
      <c r="CES27" s="662"/>
      <c r="CET27" s="662"/>
      <c r="CEU27" s="662"/>
      <c r="CEV27" s="662"/>
      <c r="CEW27" s="662"/>
      <c r="CEX27" s="662"/>
      <c r="CEY27" s="662"/>
      <c r="CEZ27" s="662"/>
      <c r="CFA27" s="662"/>
      <c r="CFB27" s="662"/>
      <c r="CFC27" s="662"/>
      <c r="CFD27" s="662"/>
      <c r="CFE27" s="662"/>
      <c r="CFF27" s="662"/>
      <c r="CFG27" s="662"/>
      <c r="CFH27" s="662"/>
      <c r="CFI27" s="662"/>
      <c r="CFJ27" s="662"/>
      <c r="CFK27" s="662"/>
      <c r="CFL27" s="662"/>
      <c r="CFM27" s="662"/>
      <c r="CFN27" s="662"/>
      <c r="CFO27" s="662"/>
      <c r="CFP27" s="662"/>
      <c r="CFQ27" s="662"/>
      <c r="CFR27" s="662"/>
      <c r="CFS27" s="662"/>
      <c r="CFT27" s="662"/>
      <c r="CFU27" s="662"/>
      <c r="CFV27" s="662"/>
      <c r="CFW27" s="662"/>
      <c r="CFX27" s="662"/>
      <c r="CFY27" s="662"/>
      <c r="CFZ27" s="662"/>
      <c r="CGA27" s="662"/>
      <c r="CGB27" s="662"/>
      <c r="CGC27" s="662"/>
      <c r="CGD27" s="662"/>
      <c r="CGE27" s="662"/>
      <c r="CGF27" s="662"/>
      <c r="CGG27" s="662"/>
      <c r="CGH27" s="662"/>
      <c r="CGI27" s="662"/>
      <c r="CGJ27" s="662"/>
      <c r="CGK27" s="662"/>
      <c r="CGL27" s="662"/>
      <c r="CGM27" s="662"/>
      <c r="CGN27" s="662"/>
      <c r="CGO27" s="662"/>
      <c r="CGP27" s="662"/>
      <c r="CGQ27" s="662"/>
      <c r="CGR27" s="662"/>
      <c r="CGS27" s="662"/>
      <c r="CGT27" s="662"/>
      <c r="CGU27" s="662"/>
      <c r="CGV27" s="662"/>
      <c r="CGW27" s="662"/>
      <c r="CGX27" s="662"/>
      <c r="CGY27" s="662"/>
      <c r="CGZ27" s="662"/>
      <c r="CHA27" s="662"/>
      <c r="CHB27" s="662"/>
      <c r="CHC27" s="662"/>
      <c r="CHD27" s="662"/>
      <c r="CHE27" s="662"/>
      <c r="CHF27" s="662"/>
      <c r="CHG27" s="662"/>
      <c r="CHH27" s="662"/>
      <c r="CHI27" s="662"/>
      <c r="CHJ27" s="662"/>
      <c r="CHK27" s="662"/>
      <c r="CHL27" s="662"/>
      <c r="CHM27" s="662"/>
      <c r="CHN27" s="662"/>
      <c r="CHO27" s="662"/>
      <c r="CHP27" s="662"/>
      <c r="CHQ27" s="662"/>
      <c r="CHR27" s="662"/>
      <c r="CHS27" s="662"/>
      <c r="CHT27" s="662"/>
      <c r="CHU27" s="662"/>
      <c r="CHV27" s="662"/>
      <c r="CHW27" s="662"/>
      <c r="CHX27" s="662"/>
      <c r="CHY27" s="662"/>
      <c r="CHZ27" s="662"/>
      <c r="CIA27" s="662"/>
      <c r="CIB27" s="662"/>
      <c r="CIC27" s="662"/>
      <c r="CID27" s="662"/>
      <c r="CIE27" s="662"/>
      <c r="CIF27" s="662"/>
      <c r="CIG27" s="662"/>
      <c r="CIH27" s="662"/>
      <c r="CII27" s="662"/>
      <c r="CIJ27" s="662"/>
      <c r="CIK27" s="662"/>
      <c r="CIL27" s="662"/>
      <c r="CIM27" s="662"/>
      <c r="CIN27" s="662"/>
      <c r="CIO27" s="662"/>
      <c r="CIP27" s="662"/>
      <c r="CIQ27" s="662"/>
      <c r="CIR27" s="662"/>
      <c r="CIS27" s="662"/>
      <c r="CIT27" s="662"/>
      <c r="CIU27" s="662"/>
      <c r="CIV27" s="662"/>
      <c r="CIW27" s="662"/>
      <c r="CIX27" s="662"/>
      <c r="CIY27" s="662"/>
      <c r="CIZ27" s="662"/>
      <c r="CJA27" s="662"/>
      <c r="CJB27" s="662"/>
      <c r="CJC27" s="662"/>
      <c r="CJD27" s="662"/>
      <c r="CJE27" s="662"/>
      <c r="CJF27" s="662"/>
      <c r="CJG27" s="662"/>
      <c r="CJH27" s="662"/>
      <c r="CJI27" s="662"/>
      <c r="CJJ27" s="662"/>
      <c r="CJK27" s="662"/>
      <c r="CJL27" s="662"/>
      <c r="CJM27" s="662"/>
      <c r="CJN27" s="662"/>
      <c r="CJO27" s="662"/>
      <c r="CJP27" s="662"/>
      <c r="CJQ27" s="662"/>
      <c r="CJR27" s="662"/>
      <c r="CJS27" s="662"/>
      <c r="CJT27" s="662"/>
      <c r="CJU27" s="662"/>
      <c r="CJV27" s="662"/>
      <c r="CJW27" s="662"/>
      <c r="CJX27" s="662"/>
      <c r="CJY27" s="662"/>
      <c r="CJZ27" s="662"/>
      <c r="CKA27" s="662"/>
      <c r="CKB27" s="662"/>
      <c r="CKC27" s="662"/>
      <c r="CKD27" s="662"/>
      <c r="CKE27" s="662"/>
      <c r="CKF27" s="662"/>
      <c r="CKG27" s="662"/>
      <c r="CKH27" s="662"/>
      <c r="CKI27" s="662"/>
      <c r="CKJ27" s="662"/>
      <c r="CKK27" s="662"/>
      <c r="CKL27" s="662"/>
      <c r="CKM27" s="662"/>
      <c r="CKN27" s="662"/>
      <c r="CKO27" s="662"/>
      <c r="CKP27" s="662"/>
      <c r="CKQ27" s="662"/>
      <c r="CKR27" s="662"/>
      <c r="CKS27" s="662"/>
      <c r="CKT27" s="662"/>
      <c r="CKU27" s="662"/>
      <c r="CKV27" s="662"/>
      <c r="CKW27" s="662"/>
      <c r="CKX27" s="662"/>
      <c r="CKY27" s="662"/>
      <c r="CKZ27" s="662"/>
      <c r="CLA27" s="662"/>
      <c r="CLB27" s="662"/>
      <c r="CLC27" s="662"/>
      <c r="CLD27" s="662"/>
      <c r="CLE27" s="662"/>
      <c r="CLF27" s="662"/>
      <c r="CLG27" s="662"/>
      <c r="CLH27" s="662"/>
      <c r="CLI27" s="662"/>
      <c r="CLJ27" s="662"/>
      <c r="CLK27" s="662"/>
      <c r="CLL27" s="662"/>
      <c r="CLM27" s="662"/>
      <c r="CLN27" s="662"/>
      <c r="CLO27" s="662"/>
      <c r="CLP27" s="662"/>
      <c r="CLQ27" s="662"/>
      <c r="CLR27" s="662"/>
      <c r="CLS27" s="662"/>
      <c r="CLT27" s="662"/>
      <c r="CLU27" s="662"/>
      <c r="CLV27" s="662"/>
      <c r="CLW27" s="662"/>
      <c r="CLX27" s="662"/>
      <c r="CLY27" s="662"/>
      <c r="CLZ27" s="662"/>
      <c r="CMA27" s="662"/>
      <c r="CMB27" s="662"/>
      <c r="CMC27" s="662"/>
      <c r="CMD27" s="662"/>
      <c r="CME27" s="662"/>
      <c r="CMF27" s="662"/>
      <c r="CMG27" s="662"/>
      <c r="CMH27" s="662"/>
      <c r="CMI27" s="662"/>
      <c r="CMJ27" s="662"/>
      <c r="CMK27" s="662"/>
      <c r="CML27" s="662"/>
      <c r="CMM27" s="662"/>
      <c r="CMN27" s="662"/>
      <c r="CMO27" s="662"/>
      <c r="CMP27" s="662"/>
      <c r="CMQ27" s="662"/>
      <c r="CMR27" s="662"/>
      <c r="CMS27" s="662"/>
      <c r="CMT27" s="662"/>
      <c r="CMU27" s="662"/>
      <c r="CMV27" s="662"/>
      <c r="CMW27" s="662"/>
      <c r="CMX27" s="662"/>
      <c r="CMY27" s="662"/>
      <c r="CMZ27" s="662"/>
      <c r="CNA27" s="662"/>
      <c r="CNB27" s="662"/>
      <c r="CNC27" s="662"/>
      <c r="CND27" s="662"/>
      <c r="CNE27" s="662"/>
      <c r="CNF27" s="662"/>
      <c r="CNG27" s="662"/>
      <c r="CNH27" s="662"/>
      <c r="CNI27" s="662"/>
      <c r="CNJ27" s="662"/>
      <c r="CNK27" s="662"/>
      <c r="CNL27" s="662"/>
      <c r="CNM27" s="662"/>
      <c r="CNN27" s="662"/>
      <c r="CNO27" s="662"/>
      <c r="CNP27" s="662"/>
      <c r="CNQ27" s="662"/>
      <c r="CNR27" s="662"/>
      <c r="CNS27" s="662"/>
      <c r="CNT27" s="662"/>
      <c r="CNU27" s="662"/>
      <c r="CNV27" s="662"/>
      <c r="CNW27" s="662"/>
      <c r="CNX27" s="662"/>
      <c r="CNY27" s="662"/>
      <c r="CNZ27" s="662"/>
      <c r="COA27" s="662"/>
      <c r="COB27" s="662"/>
      <c r="COC27" s="662"/>
      <c r="COD27" s="662"/>
      <c r="COE27" s="662"/>
      <c r="COF27" s="662"/>
      <c r="COG27" s="662"/>
      <c r="COH27" s="662"/>
      <c r="COI27" s="662"/>
      <c r="COJ27" s="662"/>
      <c r="COK27" s="662"/>
      <c r="COL27" s="662"/>
      <c r="COM27" s="662"/>
      <c r="CON27" s="662"/>
      <c r="COO27" s="662"/>
      <c r="COP27" s="662"/>
      <c r="COQ27" s="662"/>
      <c r="COR27" s="662"/>
      <c r="COS27" s="662"/>
      <c r="COT27" s="662"/>
      <c r="COU27" s="662"/>
      <c r="COV27" s="662"/>
      <c r="COW27" s="662"/>
      <c r="COX27" s="662"/>
      <c r="COY27" s="662"/>
      <c r="COZ27" s="662"/>
      <c r="CPA27" s="662"/>
      <c r="CPB27" s="662"/>
      <c r="CPC27" s="662"/>
      <c r="CPD27" s="662"/>
      <c r="CPE27" s="662"/>
      <c r="CPF27" s="662"/>
      <c r="CPG27" s="662"/>
      <c r="CPH27" s="662"/>
      <c r="CPI27" s="662"/>
      <c r="CPJ27" s="662"/>
      <c r="CPK27" s="662"/>
      <c r="CPL27" s="662"/>
      <c r="CPM27" s="662"/>
      <c r="CPN27" s="662"/>
      <c r="CPO27" s="662"/>
      <c r="CPP27" s="662"/>
      <c r="CPQ27" s="662"/>
      <c r="CPR27" s="662"/>
      <c r="CPS27" s="662"/>
      <c r="CPT27" s="662"/>
      <c r="CPU27" s="662"/>
      <c r="CPV27" s="662"/>
      <c r="CPW27" s="662"/>
      <c r="CPX27" s="662"/>
      <c r="CPY27" s="662"/>
      <c r="CPZ27" s="662"/>
      <c r="CQA27" s="662"/>
      <c r="CQB27" s="662"/>
      <c r="CQC27" s="662"/>
      <c r="CQD27" s="662"/>
      <c r="CQE27" s="662"/>
      <c r="CQF27" s="662"/>
      <c r="CQG27" s="662"/>
      <c r="CQH27" s="662"/>
      <c r="CQI27" s="662"/>
      <c r="CQJ27" s="662"/>
      <c r="CQK27" s="662"/>
      <c r="CQL27" s="662"/>
      <c r="CQM27" s="662"/>
      <c r="CQN27" s="662"/>
      <c r="CQO27" s="662"/>
      <c r="CQP27" s="662"/>
      <c r="CQQ27" s="662"/>
      <c r="CQR27" s="662"/>
      <c r="CQS27" s="662"/>
      <c r="CQT27" s="662"/>
      <c r="CQU27" s="662"/>
      <c r="CQV27" s="662"/>
      <c r="CQW27" s="662"/>
      <c r="CQX27" s="662"/>
      <c r="CQY27" s="662"/>
      <c r="CQZ27" s="662"/>
      <c r="CRA27" s="662"/>
      <c r="CRB27" s="662"/>
      <c r="CRC27" s="662"/>
      <c r="CRD27" s="662"/>
      <c r="CRE27" s="662"/>
      <c r="CRF27" s="662"/>
      <c r="CRG27" s="662"/>
      <c r="CRH27" s="662"/>
      <c r="CRI27" s="662"/>
      <c r="CRJ27" s="662"/>
      <c r="CRK27" s="662"/>
      <c r="CRL27" s="662"/>
      <c r="CRM27" s="662"/>
      <c r="CRN27" s="662"/>
      <c r="CRO27" s="662"/>
      <c r="CRP27" s="662"/>
      <c r="CRQ27" s="662"/>
      <c r="CRR27" s="662"/>
      <c r="CRS27" s="662"/>
      <c r="CRT27" s="662"/>
      <c r="CRU27" s="662"/>
      <c r="CRV27" s="662"/>
      <c r="CRW27" s="662"/>
      <c r="CRX27" s="662"/>
      <c r="CRY27" s="662"/>
      <c r="CRZ27" s="662"/>
      <c r="CSA27" s="662"/>
      <c r="CSB27" s="662"/>
      <c r="CSC27" s="662"/>
      <c r="CSD27" s="662"/>
      <c r="CSE27" s="662"/>
      <c r="CSF27" s="662"/>
      <c r="CSG27" s="662"/>
      <c r="CSH27" s="662"/>
      <c r="CSI27" s="662"/>
      <c r="CSJ27" s="662"/>
      <c r="CSK27" s="662"/>
      <c r="CSL27" s="662"/>
      <c r="CSM27" s="662"/>
      <c r="CSN27" s="662"/>
      <c r="CSO27" s="662"/>
      <c r="CSP27" s="662"/>
      <c r="CSQ27" s="662"/>
      <c r="CSR27" s="662"/>
      <c r="CSS27" s="662"/>
      <c r="CST27" s="662"/>
      <c r="CSU27" s="662"/>
      <c r="CSV27" s="662"/>
      <c r="CSW27" s="662"/>
      <c r="CSX27" s="662"/>
      <c r="CSY27" s="662"/>
      <c r="CSZ27" s="662"/>
      <c r="CTA27" s="662"/>
      <c r="CTB27" s="662"/>
      <c r="CTC27" s="662"/>
      <c r="CTD27" s="662"/>
      <c r="CTE27" s="662"/>
      <c r="CTF27" s="662"/>
      <c r="CTG27" s="662"/>
      <c r="CTH27" s="662"/>
      <c r="CTI27" s="662"/>
      <c r="CTJ27" s="662"/>
      <c r="CTK27" s="662"/>
      <c r="CTL27" s="662"/>
      <c r="CTM27" s="662"/>
      <c r="CTN27" s="662"/>
      <c r="CTO27" s="662"/>
      <c r="CTP27" s="662"/>
      <c r="CTQ27" s="662"/>
      <c r="CTR27" s="662"/>
      <c r="CTS27" s="662"/>
      <c r="CTT27" s="662"/>
      <c r="CTU27" s="662"/>
      <c r="CTV27" s="662"/>
      <c r="CTW27" s="662"/>
      <c r="CTX27" s="662"/>
      <c r="CTY27" s="662"/>
      <c r="CTZ27" s="662"/>
      <c r="CUA27" s="662"/>
      <c r="CUB27" s="662"/>
      <c r="CUC27" s="662"/>
      <c r="CUD27" s="662"/>
      <c r="CUE27" s="662"/>
      <c r="CUF27" s="662"/>
      <c r="CUG27" s="662"/>
      <c r="CUH27" s="662"/>
      <c r="CUI27" s="662"/>
      <c r="CUJ27" s="662"/>
      <c r="CUK27" s="662"/>
      <c r="CUL27" s="662"/>
      <c r="CUM27" s="662"/>
      <c r="CUN27" s="662"/>
      <c r="CUO27" s="662"/>
      <c r="CUP27" s="662"/>
      <c r="CUQ27" s="662"/>
      <c r="CUR27" s="662"/>
      <c r="CUS27" s="662"/>
      <c r="CUT27" s="662"/>
      <c r="CUU27" s="662"/>
      <c r="CUV27" s="662"/>
      <c r="CUW27" s="662"/>
      <c r="CUX27" s="662"/>
      <c r="CUY27" s="662"/>
      <c r="CUZ27" s="662"/>
      <c r="CVA27" s="662"/>
      <c r="CVB27" s="662"/>
      <c r="CVC27" s="662"/>
      <c r="CVD27" s="662"/>
      <c r="CVE27" s="662"/>
      <c r="CVF27" s="662"/>
      <c r="CVG27" s="662"/>
      <c r="CVH27" s="662"/>
      <c r="CVI27" s="662"/>
      <c r="CVJ27" s="662"/>
      <c r="CVK27" s="662"/>
      <c r="CVL27" s="662"/>
      <c r="CVM27" s="662"/>
      <c r="CVN27" s="662"/>
      <c r="CVO27" s="662"/>
      <c r="CVP27" s="662"/>
      <c r="CVQ27" s="662"/>
      <c r="CVR27" s="662"/>
      <c r="CVS27" s="662"/>
      <c r="CVT27" s="662"/>
      <c r="CVU27" s="662"/>
      <c r="CVV27" s="662"/>
      <c r="CVW27" s="662"/>
      <c r="CVX27" s="662"/>
      <c r="CVY27" s="662"/>
      <c r="CVZ27" s="662"/>
      <c r="CWA27" s="662"/>
      <c r="CWB27" s="662"/>
      <c r="CWC27" s="662"/>
      <c r="CWD27" s="662"/>
      <c r="CWE27" s="662"/>
      <c r="CWF27" s="662"/>
      <c r="CWG27" s="662"/>
      <c r="CWH27" s="662"/>
      <c r="CWI27" s="662"/>
      <c r="CWJ27" s="662"/>
      <c r="CWK27" s="662"/>
      <c r="CWL27" s="662"/>
      <c r="CWM27" s="662"/>
      <c r="CWN27" s="662"/>
      <c r="CWO27" s="662"/>
      <c r="CWP27" s="662"/>
      <c r="CWQ27" s="662"/>
      <c r="CWR27" s="662"/>
      <c r="CWS27" s="662"/>
      <c r="CWT27" s="662"/>
      <c r="CWU27" s="662"/>
      <c r="CWV27" s="662"/>
      <c r="CWW27" s="662"/>
      <c r="CWX27" s="662"/>
      <c r="CWY27" s="662"/>
      <c r="CWZ27" s="662"/>
      <c r="CXA27" s="662"/>
      <c r="CXB27" s="662"/>
      <c r="CXC27" s="662"/>
      <c r="CXD27" s="662"/>
      <c r="CXE27" s="662"/>
      <c r="CXF27" s="662"/>
      <c r="CXG27" s="662"/>
      <c r="CXH27" s="662"/>
      <c r="CXI27" s="662"/>
      <c r="CXJ27" s="662"/>
      <c r="CXK27" s="662"/>
      <c r="CXL27" s="662"/>
      <c r="CXM27" s="662"/>
      <c r="CXN27" s="662"/>
      <c r="CXO27" s="662"/>
      <c r="CXP27" s="662"/>
      <c r="CXQ27" s="662"/>
      <c r="CXR27" s="662"/>
      <c r="CXS27" s="662"/>
      <c r="CXT27" s="662"/>
      <c r="CXU27" s="662"/>
      <c r="CXV27" s="662"/>
      <c r="CXW27" s="662"/>
      <c r="CXX27" s="662"/>
      <c r="CXY27" s="662"/>
      <c r="CXZ27" s="662"/>
      <c r="CYA27" s="662"/>
      <c r="CYB27" s="662"/>
      <c r="CYC27" s="662"/>
      <c r="CYD27" s="662"/>
      <c r="CYE27" s="662"/>
      <c r="CYF27" s="662"/>
      <c r="CYG27" s="662"/>
      <c r="CYH27" s="662"/>
      <c r="CYI27" s="662"/>
      <c r="CYJ27" s="662"/>
      <c r="CYK27" s="662"/>
      <c r="CYL27" s="662"/>
      <c r="CYM27" s="662"/>
      <c r="CYN27" s="662"/>
      <c r="CYO27" s="662"/>
      <c r="CYP27" s="662"/>
      <c r="CYQ27" s="662"/>
      <c r="CYR27" s="662"/>
      <c r="CYS27" s="662"/>
      <c r="CYT27" s="662"/>
      <c r="CYU27" s="662"/>
      <c r="CYV27" s="662"/>
      <c r="CYW27" s="662"/>
      <c r="CYX27" s="662"/>
      <c r="CYY27" s="662"/>
      <c r="CYZ27" s="662"/>
      <c r="CZA27" s="662"/>
      <c r="CZB27" s="662"/>
      <c r="CZC27" s="662"/>
      <c r="CZD27" s="662"/>
      <c r="CZE27" s="662"/>
      <c r="CZF27" s="662"/>
      <c r="CZG27" s="662"/>
      <c r="CZH27" s="662"/>
      <c r="CZI27" s="662"/>
      <c r="CZJ27" s="662"/>
      <c r="CZK27" s="662"/>
      <c r="CZL27" s="662"/>
      <c r="CZM27" s="662"/>
      <c r="CZN27" s="662"/>
      <c r="CZO27" s="662"/>
      <c r="CZP27" s="662"/>
      <c r="CZQ27" s="662"/>
      <c r="CZR27" s="662"/>
      <c r="CZS27" s="662"/>
      <c r="CZT27" s="662"/>
      <c r="CZU27" s="662"/>
      <c r="CZV27" s="662"/>
      <c r="CZW27" s="662"/>
      <c r="CZX27" s="662"/>
      <c r="CZY27" s="662"/>
      <c r="CZZ27" s="662"/>
      <c r="DAA27" s="662"/>
      <c r="DAB27" s="662"/>
      <c r="DAC27" s="662"/>
      <c r="DAD27" s="662"/>
      <c r="DAE27" s="662"/>
      <c r="DAF27" s="662"/>
      <c r="DAG27" s="662"/>
      <c r="DAH27" s="662"/>
      <c r="DAI27" s="662"/>
      <c r="DAJ27" s="662"/>
      <c r="DAK27" s="662"/>
      <c r="DAL27" s="662"/>
      <c r="DAM27" s="662"/>
      <c r="DAN27" s="662"/>
      <c r="DAO27" s="662"/>
      <c r="DAP27" s="662"/>
      <c r="DAQ27" s="662"/>
      <c r="DAR27" s="662"/>
      <c r="DAS27" s="662"/>
      <c r="DAT27" s="662"/>
      <c r="DAU27" s="662"/>
      <c r="DAV27" s="662"/>
      <c r="DAW27" s="662"/>
      <c r="DAX27" s="662"/>
      <c r="DAY27" s="662"/>
      <c r="DAZ27" s="662"/>
      <c r="DBA27" s="662"/>
      <c r="DBB27" s="662"/>
      <c r="DBC27" s="662"/>
      <c r="DBD27" s="662"/>
      <c r="DBE27" s="662"/>
      <c r="DBF27" s="662"/>
      <c r="DBG27" s="662"/>
      <c r="DBH27" s="662"/>
      <c r="DBI27" s="662"/>
      <c r="DBJ27" s="662"/>
      <c r="DBK27" s="662"/>
      <c r="DBL27" s="662"/>
      <c r="DBM27" s="662"/>
      <c r="DBN27" s="662"/>
      <c r="DBO27" s="662"/>
      <c r="DBP27" s="662"/>
      <c r="DBQ27" s="662"/>
      <c r="DBR27" s="662"/>
      <c r="DBS27" s="662"/>
      <c r="DBT27" s="662"/>
      <c r="DBU27" s="662"/>
      <c r="DBV27" s="662"/>
      <c r="DBW27" s="662"/>
      <c r="DBX27" s="662"/>
      <c r="DBY27" s="662"/>
      <c r="DBZ27" s="662"/>
      <c r="DCA27" s="662"/>
      <c r="DCB27" s="662"/>
      <c r="DCC27" s="662"/>
      <c r="DCD27" s="662"/>
      <c r="DCE27" s="662"/>
      <c r="DCF27" s="662"/>
      <c r="DCG27" s="662"/>
      <c r="DCH27" s="662"/>
      <c r="DCI27" s="662"/>
      <c r="DCJ27" s="662"/>
      <c r="DCK27" s="662"/>
      <c r="DCL27" s="662"/>
      <c r="DCM27" s="662"/>
      <c r="DCN27" s="662"/>
      <c r="DCO27" s="662"/>
      <c r="DCP27" s="662"/>
      <c r="DCQ27" s="662"/>
      <c r="DCR27" s="662"/>
      <c r="DCS27" s="662"/>
      <c r="DCT27" s="662"/>
      <c r="DCU27" s="662"/>
      <c r="DCV27" s="662"/>
      <c r="DCW27" s="662"/>
      <c r="DCX27" s="662"/>
      <c r="DCY27" s="662"/>
      <c r="DCZ27" s="662"/>
      <c r="DDA27" s="662"/>
      <c r="DDB27" s="662"/>
      <c r="DDC27" s="662"/>
      <c r="DDD27" s="662"/>
      <c r="DDE27" s="662"/>
      <c r="DDF27" s="662"/>
      <c r="DDG27" s="662"/>
      <c r="DDH27" s="662"/>
      <c r="DDI27" s="662"/>
      <c r="DDJ27" s="662"/>
      <c r="DDK27" s="662"/>
      <c r="DDL27" s="662"/>
      <c r="DDM27" s="662"/>
      <c r="DDN27" s="662"/>
      <c r="DDO27" s="662"/>
      <c r="DDP27" s="662"/>
      <c r="DDQ27" s="662"/>
      <c r="DDR27" s="662"/>
      <c r="DDS27" s="662"/>
      <c r="DDT27" s="662"/>
      <c r="DDU27" s="662"/>
      <c r="DDV27" s="662"/>
      <c r="DDW27" s="662"/>
      <c r="DDX27" s="662"/>
      <c r="DDY27" s="662"/>
      <c r="DDZ27" s="662"/>
      <c r="DEA27" s="662"/>
      <c r="DEB27" s="662"/>
      <c r="DEC27" s="662"/>
      <c r="DED27" s="662"/>
      <c r="DEE27" s="662"/>
      <c r="DEF27" s="662"/>
      <c r="DEG27" s="662"/>
      <c r="DEH27" s="662"/>
      <c r="DEI27" s="662"/>
      <c r="DEJ27" s="662"/>
      <c r="DEK27" s="662"/>
      <c r="DEL27" s="662"/>
      <c r="DEM27" s="662"/>
      <c r="DEN27" s="662"/>
      <c r="DEO27" s="662"/>
      <c r="DEP27" s="662"/>
      <c r="DEQ27" s="662"/>
      <c r="DER27" s="662"/>
      <c r="DES27" s="662"/>
      <c r="DET27" s="662"/>
      <c r="DEU27" s="662"/>
      <c r="DEV27" s="662"/>
      <c r="DEW27" s="662"/>
      <c r="DEX27" s="662"/>
      <c r="DEY27" s="662"/>
      <c r="DEZ27" s="662"/>
      <c r="DFA27" s="662"/>
      <c r="DFB27" s="662"/>
      <c r="DFC27" s="662"/>
      <c r="DFD27" s="662"/>
      <c r="DFE27" s="662"/>
      <c r="DFF27" s="662"/>
      <c r="DFG27" s="662"/>
      <c r="DFH27" s="662"/>
      <c r="DFI27" s="662"/>
      <c r="DFJ27" s="662"/>
      <c r="DFK27" s="662"/>
      <c r="DFL27" s="662"/>
      <c r="DFM27" s="662"/>
      <c r="DFN27" s="662"/>
      <c r="DFO27" s="662"/>
      <c r="DFP27" s="662"/>
      <c r="DFQ27" s="662"/>
      <c r="DFR27" s="662"/>
      <c r="DFS27" s="662"/>
      <c r="DFT27" s="662"/>
      <c r="DFU27" s="662"/>
      <c r="DFV27" s="662"/>
      <c r="DFW27" s="662"/>
      <c r="DFX27" s="662"/>
      <c r="DFY27" s="662"/>
      <c r="DFZ27" s="662"/>
      <c r="DGA27" s="662"/>
      <c r="DGB27" s="662"/>
      <c r="DGC27" s="662"/>
      <c r="DGD27" s="662"/>
      <c r="DGE27" s="662"/>
      <c r="DGF27" s="662"/>
      <c r="DGG27" s="662"/>
      <c r="DGH27" s="662"/>
      <c r="DGI27" s="662"/>
      <c r="DGJ27" s="662"/>
      <c r="DGK27" s="662"/>
      <c r="DGL27" s="662"/>
      <c r="DGM27" s="662"/>
      <c r="DGN27" s="662"/>
      <c r="DGO27" s="662"/>
      <c r="DGP27" s="662"/>
      <c r="DGQ27" s="662"/>
      <c r="DGR27" s="662"/>
      <c r="DGS27" s="662"/>
      <c r="DGT27" s="662"/>
      <c r="DGU27" s="662"/>
      <c r="DGV27" s="662"/>
      <c r="DGW27" s="662"/>
      <c r="DGX27" s="662"/>
      <c r="DGY27" s="662"/>
      <c r="DGZ27" s="662"/>
      <c r="DHA27" s="662"/>
      <c r="DHB27" s="662"/>
      <c r="DHC27" s="662"/>
      <c r="DHD27" s="662"/>
      <c r="DHE27" s="662"/>
      <c r="DHF27" s="662"/>
      <c r="DHG27" s="662"/>
      <c r="DHH27" s="662"/>
      <c r="DHI27" s="662"/>
      <c r="DHJ27" s="662"/>
      <c r="DHK27" s="662"/>
      <c r="DHL27" s="662"/>
      <c r="DHM27" s="662"/>
      <c r="DHN27" s="662"/>
      <c r="DHO27" s="662"/>
      <c r="DHP27" s="662"/>
      <c r="DHQ27" s="662"/>
      <c r="DHR27" s="662"/>
      <c r="DHS27" s="662"/>
      <c r="DHT27" s="662"/>
      <c r="DHU27" s="662"/>
      <c r="DHV27" s="662"/>
      <c r="DHW27" s="662"/>
      <c r="DHX27" s="662"/>
      <c r="DHY27" s="662"/>
      <c r="DHZ27" s="662"/>
      <c r="DIA27" s="662"/>
      <c r="DIB27" s="662"/>
      <c r="DIC27" s="662"/>
      <c r="DID27" s="662"/>
      <c r="DIE27" s="662"/>
      <c r="DIF27" s="662"/>
      <c r="DIG27" s="662"/>
      <c r="DIH27" s="662"/>
      <c r="DII27" s="662"/>
      <c r="DIJ27" s="662"/>
      <c r="DIK27" s="662"/>
      <c r="DIL27" s="662"/>
      <c r="DIM27" s="662"/>
      <c r="DIN27" s="662"/>
      <c r="DIO27" s="662"/>
      <c r="DIP27" s="662"/>
      <c r="DIQ27" s="662"/>
      <c r="DIR27" s="662"/>
      <c r="DIS27" s="662"/>
      <c r="DIT27" s="662"/>
      <c r="DIU27" s="662"/>
      <c r="DIV27" s="662"/>
      <c r="DIW27" s="662"/>
      <c r="DIX27" s="662"/>
      <c r="DIY27" s="662"/>
      <c r="DIZ27" s="662"/>
      <c r="DJA27" s="662"/>
      <c r="DJB27" s="662"/>
      <c r="DJC27" s="662"/>
      <c r="DJD27" s="662"/>
      <c r="DJE27" s="662"/>
      <c r="DJF27" s="662"/>
      <c r="DJG27" s="662"/>
      <c r="DJH27" s="662"/>
      <c r="DJI27" s="662"/>
      <c r="DJJ27" s="662"/>
      <c r="DJK27" s="662"/>
      <c r="DJL27" s="662"/>
      <c r="DJM27" s="662"/>
      <c r="DJN27" s="662"/>
      <c r="DJO27" s="662"/>
      <c r="DJP27" s="662"/>
      <c r="DJQ27" s="662"/>
      <c r="DJR27" s="662"/>
      <c r="DJS27" s="662"/>
      <c r="DJT27" s="662"/>
      <c r="DJU27" s="662"/>
      <c r="DJV27" s="662"/>
      <c r="DJW27" s="662"/>
      <c r="DJX27" s="662"/>
      <c r="DJY27" s="662"/>
      <c r="DJZ27" s="662"/>
      <c r="DKA27" s="662"/>
      <c r="DKB27" s="662"/>
      <c r="DKC27" s="662"/>
      <c r="DKD27" s="662"/>
      <c r="DKE27" s="662"/>
      <c r="DKF27" s="662"/>
      <c r="DKG27" s="662"/>
      <c r="DKH27" s="662"/>
      <c r="DKI27" s="662"/>
      <c r="DKJ27" s="662"/>
      <c r="DKK27" s="662"/>
      <c r="DKL27" s="662"/>
      <c r="DKM27" s="662"/>
      <c r="DKN27" s="662"/>
      <c r="DKO27" s="662"/>
      <c r="DKP27" s="662"/>
      <c r="DKQ27" s="662"/>
      <c r="DKR27" s="662"/>
      <c r="DKS27" s="662"/>
      <c r="DKT27" s="662"/>
      <c r="DKU27" s="662"/>
      <c r="DKV27" s="662"/>
      <c r="DKW27" s="662"/>
      <c r="DKX27" s="662"/>
      <c r="DKY27" s="662"/>
      <c r="DKZ27" s="662"/>
      <c r="DLA27" s="662"/>
      <c r="DLB27" s="662"/>
      <c r="DLC27" s="662"/>
      <c r="DLD27" s="662"/>
      <c r="DLE27" s="662"/>
      <c r="DLF27" s="662"/>
      <c r="DLG27" s="662"/>
      <c r="DLH27" s="662"/>
      <c r="DLI27" s="662"/>
      <c r="DLJ27" s="662"/>
      <c r="DLK27" s="662"/>
      <c r="DLL27" s="662"/>
      <c r="DLM27" s="662"/>
      <c r="DLN27" s="662"/>
      <c r="DLO27" s="662"/>
      <c r="DLP27" s="662"/>
      <c r="DLQ27" s="662"/>
      <c r="DLR27" s="662"/>
      <c r="DLS27" s="662"/>
      <c r="DLT27" s="662"/>
      <c r="DLU27" s="662"/>
      <c r="DLV27" s="662"/>
      <c r="DLW27" s="662"/>
      <c r="DLX27" s="662"/>
      <c r="DLY27" s="662"/>
      <c r="DLZ27" s="662"/>
      <c r="DMA27" s="662"/>
      <c r="DMB27" s="662"/>
      <c r="DMC27" s="662"/>
      <c r="DMD27" s="662"/>
      <c r="DME27" s="662"/>
      <c r="DMF27" s="662"/>
      <c r="DMG27" s="662"/>
      <c r="DMH27" s="662"/>
      <c r="DMI27" s="662"/>
      <c r="DMJ27" s="662"/>
      <c r="DMK27" s="662"/>
      <c r="DML27" s="662"/>
      <c r="DMM27" s="662"/>
      <c r="DMN27" s="662"/>
      <c r="DMO27" s="662"/>
      <c r="DMP27" s="662"/>
      <c r="DMQ27" s="662"/>
      <c r="DMR27" s="662"/>
      <c r="DMS27" s="662"/>
      <c r="DMT27" s="662"/>
      <c r="DMU27" s="662"/>
      <c r="DMV27" s="662"/>
      <c r="DMW27" s="662"/>
      <c r="DMX27" s="662"/>
      <c r="DMY27" s="662"/>
      <c r="DMZ27" s="662"/>
      <c r="DNA27" s="662"/>
      <c r="DNB27" s="662"/>
      <c r="DNC27" s="662"/>
      <c r="DND27" s="662"/>
      <c r="DNE27" s="662"/>
      <c r="DNF27" s="662"/>
      <c r="DNG27" s="662"/>
      <c r="DNH27" s="662"/>
      <c r="DNI27" s="662"/>
      <c r="DNJ27" s="662"/>
      <c r="DNK27" s="662"/>
      <c r="DNL27" s="662"/>
      <c r="DNM27" s="662"/>
      <c r="DNN27" s="662"/>
      <c r="DNO27" s="662"/>
      <c r="DNP27" s="662"/>
      <c r="DNQ27" s="662"/>
      <c r="DNR27" s="662"/>
      <c r="DNS27" s="662"/>
      <c r="DNT27" s="662"/>
      <c r="DNU27" s="662"/>
      <c r="DNV27" s="662"/>
      <c r="DNW27" s="662"/>
      <c r="DNX27" s="662"/>
      <c r="DNY27" s="662"/>
      <c r="DNZ27" s="662"/>
      <c r="DOA27" s="662"/>
      <c r="DOB27" s="662"/>
      <c r="DOC27" s="662"/>
      <c r="DOD27" s="662"/>
      <c r="DOE27" s="662"/>
      <c r="DOF27" s="662"/>
      <c r="DOG27" s="662"/>
      <c r="DOH27" s="662"/>
      <c r="DOI27" s="662"/>
      <c r="DOJ27" s="662"/>
      <c r="DOK27" s="662"/>
      <c r="DOL27" s="662"/>
      <c r="DOM27" s="662"/>
      <c r="DON27" s="662"/>
      <c r="DOO27" s="662"/>
      <c r="DOP27" s="662"/>
      <c r="DOQ27" s="662"/>
      <c r="DOR27" s="662"/>
      <c r="DOS27" s="662"/>
      <c r="DOT27" s="662"/>
      <c r="DOU27" s="662"/>
      <c r="DOV27" s="662"/>
      <c r="DOW27" s="662"/>
      <c r="DOX27" s="662"/>
      <c r="DOY27" s="662"/>
      <c r="DOZ27" s="662"/>
      <c r="DPA27" s="662"/>
      <c r="DPB27" s="662"/>
      <c r="DPC27" s="662"/>
      <c r="DPD27" s="662"/>
      <c r="DPE27" s="662"/>
      <c r="DPF27" s="662"/>
      <c r="DPG27" s="662"/>
      <c r="DPH27" s="662"/>
      <c r="DPI27" s="662"/>
      <c r="DPJ27" s="662"/>
      <c r="DPK27" s="662"/>
      <c r="DPL27" s="662"/>
      <c r="DPM27" s="662"/>
      <c r="DPN27" s="662"/>
      <c r="DPO27" s="662"/>
      <c r="DPP27" s="662"/>
      <c r="DPQ27" s="662"/>
      <c r="DPR27" s="662"/>
      <c r="DPS27" s="662"/>
      <c r="DPT27" s="662"/>
      <c r="DPU27" s="662"/>
      <c r="DPV27" s="662"/>
      <c r="DPW27" s="662"/>
      <c r="DPX27" s="662"/>
      <c r="DPY27" s="662"/>
      <c r="DPZ27" s="662"/>
      <c r="DQA27" s="662"/>
      <c r="DQB27" s="662"/>
      <c r="DQC27" s="662"/>
      <c r="DQD27" s="662"/>
      <c r="DQE27" s="662"/>
      <c r="DQF27" s="662"/>
      <c r="DQG27" s="662"/>
      <c r="DQH27" s="662"/>
      <c r="DQI27" s="662"/>
      <c r="DQJ27" s="662"/>
      <c r="DQK27" s="662"/>
      <c r="DQL27" s="662"/>
      <c r="DQM27" s="662"/>
      <c r="DQN27" s="662"/>
      <c r="DQO27" s="662"/>
      <c r="DQP27" s="662"/>
      <c r="DQQ27" s="662"/>
      <c r="DQR27" s="662"/>
      <c r="DQS27" s="662"/>
      <c r="DQT27" s="662"/>
      <c r="DQU27" s="662"/>
      <c r="DQV27" s="662"/>
      <c r="DQW27" s="662"/>
      <c r="DQX27" s="662"/>
      <c r="DQY27" s="662"/>
      <c r="DQZ27" s="662"/>
      <c r="DRA27" s="662"/>
      <c r="DRB27" s="662"/>
      <c r="DRC27" s="662"/>
      <c r="DRD27" s="662"/>
      <c r="DRE27" s="662"/>
      <c r="DRF27" s="662"/>
      <c r="DRG27" s="662"/>
      <c r="DRH27" s="662"/>
      <c r="DRI27" s="662"/>
      <c r="DRJ27" s="662"/>
      <c r="DRK27" s="662"/>
      <c r="DRL27" s="662"/>
      <c r="DRM27" s="662"/>
      <c r="DRN27" s="662"/>
      <c r="DRO27" s="662"/>
      <c r="DRP27" s="662"/>
      <c r="DRQ27" s="662"/>
      <c r="DRR27" s="662"/>
      <c r="DRS27" s="662"/>
      <c r="DRT27" s="662"/>
      <c r="DRU27" s="662"/>
      <c r="DRV27" s="662"/>
      <c r="DRW27" s="662"/>
      <c r="DRX27" s="662"/>
      <c r="DRY27" s="662"/>
      <c r="DRZ27" s="662"/>
      <c r="DSA27" s="662"/>
      <c r="DSB27" s="662"/>
      <c r="DSC27" s="662"/>
      <c r="DSD27" s="662"/>
      <c r="DSE27" s="662"/>
      <c r="DSF27" s="662"/>
      <c r="DSG27" s="662"/>
      <c r="DSH27" s="662"/>
      <c r="DSI27" s="662"/>
      <c r="DSJ27" s="662"/>
      <c r="DSK27" s="662"/>
      <c r="DSL27" s="662"/>
      <c r="DSM27" s="662"/>
      <c r="DSN27" s="662"/>
      <c r="DSO27" s="662"/>
      <c r="DSP27" s="662"/>
      <c r="DSQ27" s="662"/>
      <c r="DSR27" s="662"/>
      <c r="DSS27" s="662"/>
      <c r="DST27" s="662"/>
      <c r="DSU27" s="662"/>
      <c r="DSV27" s="662"/>
      <c r="DSW27" s="662"/>
      <c r="DSX27" s="662"/>
      <c r="DSY27" s="662"/>
      <c r="DSZ27" s="662"/>
      <c r="DTA27" s="662"/>
      <c r="DTB27" s="662"/>
      <c r="DTC27" s="662"/>
      <c r="DTD27" s="662"/>
      <c r="DTE27" s="662"/>
      <c r="DTF27" s="662"/>
      <c r="DTG27" s="662"/>
      <c r="DTH27" s="662"/>
      <c r="DTI27" s="662"/>
      <c r="DTJ27" s="662"/>
      <c r="DTK27" s="662"/>
      <c r="DTL27" s="662"/>
      <c r="DTM27" s="662"/>
      <c r="DTN27" s="662"/>
      <c r="DTO27" s="662"/>
      <c r="DTP27" s="662"/>
      <c r="DTQ27" s="662"/>
      <c r="DTR27" s="662"/>
      <c r="DTS27" s="662"/>
      <c r="DTT27" s="662"/>
      <c r="DTU27" s="662"/>
      <c r="DTV27" s="662"/>
      <c r="DTW27" s="662"/>
      <c r="DTX27" s="662"/>
      <c r="DTY27" s="662"/>
      <c r="DTZ27" s="662"/>
      <c r="DUA27" s="662"/>
      <c r="DUB27" s="662"/>
      <c r="DUC27" s="662"/>
      <c r="DUD27" s="662"/>
      <c r="DUE27" s="662"/>
      <c r="DUF27" s="662"/>
      <c r="DUG27" s="662"/>
      <c r="DUH27" s="662"/>
      <c r="DUI27" s="662"/>
      <c r="DUJ27" s="662"/>
      <c r="DUK27" s="662"/>
      <c r="DUL27" s="662"/>
      <c r="DUM27" s="662"/>
      <c r="DUN27" s="662"/>
      <c r="DUO27" s="662"/>
      <c r="DUP27" s="662"/>
      <c r="DUQ27" s="662"/>
      <c r="DUR27" s="662"/>
      <c r="DUS27" s="662"/>
      <c r="DUT27" s="662"/>
      <c r="DUU27" s="662"/>
      <c r="DUV27" s="662"/>
      <c r="DUW27" s="662"/>
      <c r="DUX27" s="662"/>
      <c r="DUY27" s="662"/>
      <c r="DUZ27" s="662"/>
      <c r="DVA27" s="662"/>
      <c r="DVB27" s="662"/>
      <c r="DVC27" s="662"/>
      <c r="DVD27" s="662"/>
      <c r="DVE27" s="662"/>
      <c r="DVF27" s="662"/>
      <c r="DVG27" s="662"/>
      <c r="DVH27" s="662"/>
      <c r="DVI27" s="662"/>
      <c r="DVJ27" s="662"/>
      <c r="DVK27" s="662"/>
      <c r="DVL27" s="662"/>
      <c r="DVM27" s="662"/>
      <c r="DVN27" s="662"/>
      <c r="DVO27" s="662"/>
      <c r="DVP27" s="662"/>
      <c r="DVQ27" s="662"/>
      <c r="DVR27" s="662"/>
      <c r="DVS27" s="662"/>
      <c r="DVT27" s="662"/>
      <c r="DVU27" s="662"/>
      <c r="DVV27" s="662"/>
      <c r="DVW27" s="662"/>
      <c r="DVX27" s="662"/>
      <c r="DVY27" s="662"/>
      <c r="DVZ27" s="662"/>
      <c r="DWA27" s="662"/>
      <c r="DWB27" s="662"/>
      <c r="DWC27" s="662"/>
      <c r="DWD27" s="662"/>
      <c r="DWE27" s="662"/>
      <c r="DWF27" s="662"/>
      <c r="DWG27" s="662"/>
      <c r="DWH27" s="662"/>
      <c r="DWI27" s="662"/>
      <c r="DWJ27" s="662"/>
      <c r="DWK27" s="662"/>
      <c r="DWL27" s="662"/>
      <c r="DWM27" s="662"/>
      <c r="DWN27" s="662"/>
      <c r="DWO27" s="662"/>
      <c r="DWP27" s="662"/>
      <c r="DWQ27" s="662"/>
      <c r="DWR27" s="662"/>
      <c r="DWS27" s="662"/>
      <c r="DWT27" s="662"/>
      <c r="DWU27" s="662"/>
      <c r="DWV27" s="662"/>
      <c r="DWW27" s="662"/>
      <c r="DWX27" s="662"/>
      <c r="DWY27" s="662"/>
      <c r="DWZ27" s="662"/>
      <c r="DXA27" s="662"/>
      <c r="DXB27" s="662"/>
      <c r="DXC27" s="662"/>
      <c r="DXD27" s="662"/>
      <c r="DXE27" s="662"/>
      <c r="DXF27" s="662"/>
      <c r="DXG27" s="662"/>
      <c r="DXH27" s="662"/>
      <c r="DXI27" s="662"/>
      <c r="DXJ27" s="662"/>
      <c r="DXK27" s="662"/>
      <c r="DXL27" s="662"/>
      <c r="DXM27" s="662"/>
      <c r="DXN27" s="662"/>
      <c r="DXO27" s="662"/>
      <c r="DXP27" s="662"/>
      <c r="DXQ27" s="662"/>
      <c r="DXR27" s="662"/>
      <c r="DXS27" s="662"/>
      <c r="DXT27" s="662"/>
      <c r="DXU27" s="662"/>
      <c r="DXV27" s="662"/>
      <c r="DXW27" s="662"/>
      <c r="DXX27" s="662"/>
      <c r="DXY27" s="662"/>
      <c r="DXZ27" s="662"/>
      <c r="DYA27" s="662"/>
      <c r="DYB27" s="662"/>
      <c r="DYC27" s="662"/>
      <c r="DYD27" s="662"/>
      <c r="DYE27" s="662"/>
      <c r="DYF27" s="662"/>
      <c r="DYG27" s="662"/>
      <c r="DYH27" s="662"/>
      <c r="DYI27" s="662"/>
      <c r="DYJ27" s="662"/>
      <c r="DYK27" s="662"/>
      <c r="DYL27" s="662"/>
      <c r="DYM27" s="662"/>
      <c r="DYN27" s="662"/>
      <c r="DYO27" s="662"/>
      <c r="DYP27" s="662"/>
      <c r="DYQ27" s="662"/>
      <c r="DYR27" s="662"/>
      <c r="DYS27" s="662"/>
      <c r="DYT27" s="662"/>
      <c r="DYU27" s="662"/>
      <c r="DYV27" s="662"/>
      <c r="DYW27" s="662"/>
      <c r="DYX27" s="662"/>
      <c r="DYY27" s="662"/>
      <c r="DYZ27" s="662"/>
      <c r="DZA27" s="662"/>
      <c r="DZB27" s="662"/>
      <c r="DZC27" s="662"/>
      <c r="DZD27" s="662"/>
      <c r="DZE27" s="662"/>
      <c r="DZF27" s="662"/>
      <c r="DZG27" s="662"/>
      <c r="DZH27" s="662"/>
      <c r="DZI27" s="662"/>
      <c r="DZJ27" s="662"/>
      <c r="DZK27" s="662"/>
      <c r="DZL27" s="662"/>
      <c r="DZM27" s="662"/>
      <c r="DZN27" s="662"/>
      <c r="DZO27" s="662"/>
      <c r="DZP27" s="662"/>
      <c r="DZQ27" s="662"/>
      <c r="DZR27" s="662"/>
      <c r="DZS27" s="662"/>
      <c r="DZT27" s="662"/>
      <c r="DZU27" s="662"/>
      <c r="DZV27" s="662"/>
      <c r="DZW27" s="662"/>
      <c r="DZX27" s="662"/>
      <c r="DZY27" s="662"/>
      <c r="DZZ27" s="662"/>
      <c r="EAA27" s="662"/>
      <c r="EAB27" s="662"/>
      <c r="EAC27" s="662"/>
      <c r="EAD27" s="662"/>
      <c r="EAE27" s="662"/>
      <c r="EAF27" s="662"/>
      <c r="EAG27" s="662"/>
      <c r="EAH27" s="662"/>
      <c r="EAI27" s="662"/>
      <c r="EAJ27" s="662"/>
      <c r="EAK27" s="662"/>
      <c r="EAL27" s="662"/>
      <c r="EAM27" s="662"/>
      <c r="EAN27" s="662"/>
      <c r="EAO27" s="662"/>
      <c r="EAP27" s="662"/>
      <c r="EAQ27" s="662"/>
      <c r="EAR27" s="662"/>
      <c r="EAS27" s="662"/>
      <c r="EAT27" s="662"/>
      <c r="EAU27" s="662"/>
      <c r="EAV27" s="662"/>
      <c r="EAW27" s="662"/>
      <c r="EAX27" s="662"/>
      <c r="EAY27" s="662"/>
      <c r="EAZ27" s="662"/>
      <c r="EBA27" s="662"/>
      <c r="EBB27" s="662"/>
      <c r="EBC27" s="662"/>
      <c r="EBD27" s="662"/>
      <c r="EBE27" s="662"/>
      <c r="EBF27" s="662"/>
      <c r="EBG27" s="662"/>
      <c r="EBH27" s="662"/>
      <c r="EBI27" s="662"/>
      <c r="EBJ27" s="662"/>
      <c r="EBK27" s="662"/>
      <c r="EBL27" s="662"/>
      <c r="EBM27" s="662"/>
      <c r="EBN27" s="662"/>
      <c r="EBO27" s="662"/>
      <c r="EBP27" s="662"/>
      <c r="EBQ27" s="662"/>
      <c r="EBR27" s="662"/>
      <c r="EBS27" s="662"/>
      <c r="EBT27" s="662"/>
      <c r="EBU27" s="662"/>
      <c r="EBV27" s="662"/>
      <c r="EBW27" s="662"/>
      <c r="EBX27" s="662"/>
      <c r="EBY27" s="662"/>
      <c r="EBZ27" s="662"/>
      <c r="ECA27" s="662"/>
      <c r="ECB27" s="662"/>
      <c r="ECC27" s="662"/>
      <c r="ECD27" s="662"/>
      <c r="ECE27" s="662"/>
      <c r="ECF27" s="662"/>
      <c r="ECG27" s="662"/>
      <c r="ECH27" s="662"/>
      <c r="ECI27" s="662"/>
      <c r="ECJ27" s="662"/>
      <c r="ECK27" s="662"/>
      <c r="ECL27" s="662"/>
      <c r="ECM27" s="662"/>
      <c r="ECN27" s="662"/>
      <c r="ECO27" s="662"/>
      <c r="ECP27" s="662"/>
      <c r="ECQ27" s="662"/>
      <c r="ECR27" s="662"/>
      <c r="ECS27" s="662"/>
      <c r="ECT27" s="662"/>
      <c r="ECU27" s="662"/>
      <c r="ECV27" s="662"/>
      <c r="ECW27" s="662"/>
      <c r="ECX27" s="662"/>
      <c r="ECY27" s="662"/>
      <c r="ECZ27" s="662"/>
      <c r="EDA27" s="662"/>
      <c r="EDB27" s="662"/>
      <c r="EDC27" s="662"/>
      <c r="EDD27" s="662"/>
      <c r="EDE27" s="662"/>
      <c r="EDF27" s="662"/>
      <c r="EDG27" s="662"/>
      <c r="EDH27" s="662"/>
      <c r="EDI27" s="662"/>
      <c r="EDJ27" s="662"/>
      <c r="EDK27" s="662"/>
      <c r="EDL27" s="662"/>
      <c r="EDM27" s="662"/>
      <c r="EDN27" s="662"/>
      <c r="EDO27" s="662"/>
      <c r="EDP27" s="662"/>
      <c r="EDQ27" s="662"/>
      <c r="EDR27" s="662"/>
      <c r="EDS27" s="662"/>
      <c r="EDT27" s="662"/>
      <c r="EDU27" s="662"/>
      <c r="EDV27" s="662"/>
      <c r="EDW27" s="662"/>
      <c r="EDX27" s="662"/>
      <c r="EDY27" s="662"/>
      <c r="EDZ27" s="662"/>
      <c r="EEA27" s="662"/>
      <c r="EEB27" s="662"/>
      <c r="EEC27" s="662"/>
      <c r="EED27" s="662"/>
      <c r="EEE27" s="662"/>
      <c r="EEF27" s="662"/>
      <c r="EEG27" s="662"/>
      <c r="EEH27" s="662"/>
      <c r="EEI27" s="662"/>
      <c r="EEJ27" s="662"/>
      <c r="EEK27" s="662"/>
      <c r="EEL27" s="662"/>
      <c r="EEM27" s="662"/>
      <c r="EEN27" s="662"/>
      <c r="EEO27" s="662"/>
      <c r="EEP27" s="662"/>
      <c r="EEQ27" s="662"/>
      <c r="EER27" s="662"/>
      <c r="EES27" s="662"/>
      <c r="EET27" s="662"/>
      <c r="EEU27" s="662"/>
      <c r="EEV27" s="662"/>
      <c r="EEW27" s="662"/>
      <c r="EEX27" s="662"/>
      <c r="EEY27" s="662"/>
      <c r="EEZ27" s="662"/>
      <c r="EFA27" s="662"/>
      <c r="EFB27" s="662"/>
      <c r="EFC27" s="662"/>
      <c r="EFD27" s="662"/>
      <c r="EFE27" s="662"/>
      <c r="EFF27" s="662"/>
      <c r="EFG27" s="662"/>
      <c r="EFH27" s="662"/>
      <c r="EFI27" s="662"/>
      <c r="EFJ27" s="662"/>
      <c r="EFK27" s="662"/>
      <c r="EFL27" s="662"/>
      <c r="EFM27" s="662"/>
      <c r="EFN27" s="662"/>
      <c r="EFO27" s="662"/>
      <c r="EFP27" s="662"/>
      <c r="EFQ27" s="662"/>
      <c r="EFR27" s="662"/>
      <c r="EFS27" s="662"/>
      <c r="EFT27" s="662"/>
      <c r="EFU27" s="662"/>
      <c r="EFV27" s="662"/>
      <c r="EFW27" s="662"/>
      <c r="EFX27" s="662"/>
      <c r="EFY27" s="662"/>
      <c r="EFZ27" s="662"/>
      <c r="EGA27" s="662"/>
      <c r="EGB27" s="662"/>
      <c r="EGC27" s="662"/>
      <c r="EGD27" s="662"/>
      <c r="EGE27" s="662"/>
      <c r="EGF27" s="662"/>
      <c r="EGG27" s="662"/>
      <c r="EGH27" s="662"/>
      <c r="EGI27" s="662"/>
      <c r="EGJ27" s="662"/>
      <c r="EGK27" s="662"/>
      <c r="EGL27" s="662"/>
      <c r="EGM27" s="662"/>
      <c r="EGN27" s="662"/>
      <c r="EGO27" s="662"/>
      <c r="EGP27" s="662"/>
      <c r="EGQ27" s="662"/>
      <c r="EGR27" s="662"/>
      <c r="EGS27" s="662"/>
      <c r="EGT27" s="662"/>
      <c r="EGU27" s="662"/>
      <c r="EGV27" s="662"/>
      <c r="EGW27" s="662"/>
      <c r="EGX27" s="662"/>
      <c r="EGY27" s="662"/>
      <c r="EGZ27" s="662"/>
      <c r="EHA27" s="662"/>
      <c r="EHB27" s="662"/>
      <c r="EHC27" s="662"/>
      <c r="EHD27" s="662"/>
      <c r="EHE27" s="662"/>
      <c r="EHF27" s="662"/>
      <c r="EHG27" s="662"/>
      <c r="EHH27" s="662"/>
      <c r="EHI27" s="662"/>
      <c r="EHJ27" s="662"/>
      <c r="EHK27" s="662"/>
      <c r="EHL27" s="662"/>
      <c r="EHM27" s="662"/>
      <c r="EHN27" s="662"/>
      <c r="EHO27" s="662"/>
      <c r="EHP27" s="662"/>
      <c r="EHQ27" s="662"/>
      <c r="EHR27" s="662"/>
      <c r="EHS27" s="662"/>
      <c r="EHT27" s="662"/>
      <c r="EHU27" s="662"/>
      <c r="EHV27" s="662"/>
      <c r="EHW27" s="662"/>
      <c r="EHX27" s="662"/>
      <c r="EHY27" s="662"/>
      <c r="EHZ27" s="662"/>
      <c r="EIA27" s="662"/>
      <c r="EIB27" s="662"/>
      <c r="EIC27" s="662"/>
      <c r="EID27" s="662"/>
      <c r="EIE27" s="662"/>
      <c r="EIF27" s="662"/>
      <c r="EIG27" s="662"/>
      <c r="EIH27" s="662"/>
      <c r="EII27" s="662"/>
      <c r="EIJ27" s="662"/>
      <c r="EIK27" s="662"/>
      <c r="EIL27" s="662"/>
      <c r="EIM27" s="662"/>
      <c r="EIN27" s="662"/>
      <c r="EIO27" s="662"/>
      <c r="EIP27" s="662"/>
      <c r="EIQ27" s="662"/>
      <c r="EIR27" s="662"/>
      <c r="EIS27" s="662"/>
      <c r="EIT27" s="662"/>
      <c r="EIU27" s="662"/>
      <c r="EIV27" s="662"/>
      <c r="EIW27" s="662"/>
      <c r="EIX27" s="662"/>
      <c r="EIY27" s="662"/>
      <c r="EIZ27" s="662"/>
      <c r="EJA27" s="662"/>
      <c r="EJB27" s="662"/>
      <c r="EJC27" s="662"/>
      <c r="EJD27" s="662"/>
      <c r="EJE27" s="662"/>
      <c r="EJF27" s="662"/>
      <c r="EJG27" s="662"/>
      <c r="EJH27" s="662"/>
      <c r="EJI27" s="662"/>
      <c r="EJJ27" s="662"/>
      <c r="EJK27" s="662"/>
      <c r="EJL27" s="662"/>
      <c r="EJM27" s="662"/>
      <c r="EJN27" s="662"/>
      <c r="EJO27" s="662"/>
      <c r="EJP27" s="662"/>
      <c r="EJQ27" s="662"/>
      <c r="EJR27" s="662"/>
      <c r="EJS27" s="662"/>
      <c r="EJT27" s="662"/>
      <c r="EJU27" s="662"/>
      <c r="EJV27" s="662"/>
      <c r="EJW27" s="662"/>
      <c r="EJX27" s="662"/>
      <c r="EJY27" s="662"/>
      <c r="EJZ27" s="662"/>
      <c r="EKA27" s="662"/>
      <c r="EKB27" s="662"/>
      <c r="EKC27" s="662"/>
      <c r="EKD27" s="662"/>
      <c r="EKE27" s="662"/>
      <c r="EKF27" s="662"/>
      <c r="EKG27" s="662"/>
      <c r="EKH27" s="662"/>
      <c r="EKI27" s="662"/>
      <c r="EKJ27" s="662"/>
      <c r="EKK27" s="662"/>
      <c r="EKL27" s="662"/>
      <c r="EKM27" s="662"/>
      <c r="EKN27" s="662"/>
      <c r="EKO27" s="662"/>
      <c r="EKP27" s="662"/>
      <c r="EKQ27" s="662"/>
      <c r="EKR27" s="662"/>
      <c r="EKS27" s="662"/>
      <c r="EKT27" s="662"/>
      <c r="EKU27" s="662"/>
      <c r="EKV27" s="662"/>
      <c r="EKW27" s="662"/>
      <c r="EKX27" s="662"/>
      <c r="EKY27" s="662"/>
      <c r="EKZ27" s="662"/>
      <c r="ELA27" s="662"/>
      <c r="ELB27" s="662"/>
      <c r="ELC27" s="662"/>
      <c r="ELD27" s="662"/>
      <c r="ELE27" s="662"/>
      <c r="ELF27" s="662"/>
      <c r="ELG27" s="662"/>
      <c r="ELH27" s="662"/>
      <c r="ELI27" s="662"/>
      <c r="ELJ27" s="662"/>
      <c r="ELK27" s="662"/>
      <c r="ELL27" s="662"/>
      <c r="ELM27" s="662"/>
      <c r="ELN27" s="662"/>
      <c r="ELO27" s="662"/>
      <c r="ELP27" s="662"/>
      <c r="ELQ27" s="662"/>
      <c r="ELR27" s="662"/>
      <c r="ELS27" s="662"/>
      <c r="ELT27" s="662"/>
      <c r="ELU27" s="662"/>
      <c r="ELV27" s="662"/>
      <c r="ELW27" s="662"/>
      <c r="ELX27" s="662"/>
      <c r="ELY27" s="662"/>
      <c r="ELZ27" s="662"/>
      <c r="EMA27" s="662"/>
      <c r="EMB27" s="662"/>
      <c r="EMC27" s="662"/>
      <c r="EMD27" s="662"/>
      <c r="EME27" s="662"/>
      <c r="EMF27" s="662"/>
      <c r="EMG27" s="662"/>
      <c r="EMH27" s="662"/>
      <c r="EMI27" s="662"/>
      <c r="EMJ27" s="662"/>
      <c r="EMK27" s="662"/>
      <c r="EML27" s="662"/>
      <c r="EMM27" s="662"/>
      <c r="EMN27" s="662"/>
      <c r="EMO27" s="662"/>
      <c r="EMP27" s="662"/>
      <c r="EMQ27" s="662"/>
      <c r="EMR27" s="662"/>
      <c r="EMS27" s="662"/>
      <c r="EMT27" s="662"/>
      <c r="EMU27" s="662"/>
      <c r="EMV27" s="662"/>
      <c r="EMW27" s="662"/>
      <c r="EMX27" s="662"/>
      <c r="EMY27" s="662"/>
      <c r="EMZ27" s="662"/>
      <c r="ENA27" s="662"/>
      <c r="ENB27" s="662"/>
      <c r="ENC27" s="662"/>
      <c r="END27" s="662"/>
      <c r="ENE27" s="662"/>
      <c r="ENF27" s="662"/>
      <c r="ENG27" s="662"/>
      <c r="ENH27" s="662"/>
      <c r="ENI27" s="662"/>
      <c r="ENJ27" s="662"/>
      <c r="ENK27" s="662"/>
      <c r="ENL27" s="662"/>
      <c r="ENM27" s="662"/>
      <c r="ENN27" s="662"/>
      <c r="ENO27" s="662"/>
      <c r="ENP27" s="662"/>
      <c r="ENQ27" s="662"/>
      <c r="ENR27" s="662"/>
      <c r="ENS27" s="662"/>
      <c r="ENT27" s="662"/>
      <c r="ENU27" s="662"/>
      <c r="ENV27" s="662"/>
      <c r="ENW27" s="662"/>
      <c r="ENX27" s="662"/>
      <c r="ENY27" s="662"/>
      <c r="ENZ27" s="662"/>
      <c r="EOA27" s="662"/>
      <c r="EOB27" s="662"/>
      <c r="EOC27" s="662"/>
      <c r="EOD27" s="662"/>
      <c r="EOE27" s="662"/>
      <c r="EOF27" s="662"/>
      <c r="EOG27" s="662"/>
      <c r="EOH27" s="662"/>
      <c r="EOI27" s="662"/>
      <c r="EOJ27" s="662"/>
      <c r="EOK27" s="662"/>
      <c r="EOL27" s="662"/>
      <c r="EOM27" s="662"/>
      <c r="EON27" s="662"/>
      <c r="EOO27" s="662"/>
      <c r="EOP27" s="662"/>
      <c r="EOQ27" s="662"/>
      <c r="EOR27" s="662"/>
      <c r="EOS27" s="662"/>
      <c r="EOT27" s="662"/>
      <c r="EOU27" s="662"/>
      <c r="EOV27" s="662"/>
      <c r="EOW27" s="662"/>
      <c r="EOX27" s="662"/>
      <c r="EOY27" s="662"/>
      <c r="EOZ27" s="662"/>
      <c r="EPA27" s="662"/>
      <c r="EPB27" s="662"/>
      <c r="EPC27" s="662"/>
      <c r="EPD27" s="662"/>
      <c r="EPE27" s="662"/>
      <c r="EPF27" s="662"/>
      <c r="EPG27" s="662"/>
      <c r="EPH27" s="662"/>
      <c r="EPI27" s="662"/>
      <c r="EPJ27" s="662"/>
      <c r="EPK27" s="662"/>
      <c r="EPL27" s="662"/>
      <c r="EPM27" s="662"/>
      <c r="EPN27" s="662"/>
      <c r="EPO27" s="662"/>
      <c r="EPP27" s="662"/>
      <c r="EPQ27" s="662"/>
      <c r="EPR27" s="662"/>
      <c r="EPS27" s="662"/>
      <c r="EPT27" s="662"/>
      <c r="EPU27" s="662"/>
      <c r="EPV27" s="662"/>
      <c r="EPW27" s="662"/>
      <c r="EPX27" s="662"/>
      <c r="EPY27" s="662"/>
      <c r="EPZ27" s="662"/>
      <c r="EQA27" s="662"/>
      <c r="EQB27" s="662"/>
      <c r="EQC27" s="662"/>
      <c r="EQD27" s="662"/>
      <c r="EQE27" s="662"/>
      <c r="EQF27" s="662"/>
      <c r="EQG27" s="662"/>
      <c r="EQH27" s="662"/>
      <c r="EQI27" s="662"/>
      <c r="EQJ27" s="662"/>
      <c r="EQK27" s="662"/>
      <c r="EQL27" s="662"/>
      <c r="EQM27" s="662"/>
      <c r="EQN27" s="662"/>
      <c r="EQO27" s="662"/>
      <c r="EQP27" s="662"/>
      <c r="EQQ27" s="662"/>
      <c r="EQR27" s="662"/>
      <c r="EQS27" s="662"/>
      <c r="EQT27" s="662"/>
      <c r="EQU27" s="662"/>
      <c r="EQV27" s="662"/>
      <c r="EQW27" s="662"/>
      <c r="EQX27" s="662"/>
      <c r="EQY27" s="662"/>
      <c r="EQZ27" s="662"/>
      <c r="ERA27" s="662"/>
      <c r="ERB27" s="662"/>
      <c r="ERC27" s="662"/>
      <c r="ERD27" s="662"/>
      <c r="ERE27" s="662"/>
      <c r="ERF27" s="662"/>
      <c r="ERG27" s="662"/>
      <c r="ERH27" s="662"/>
      <c r="ERI27" s="662"/>
      <c r="ERJ27" s="662"/>
      <c r="ERK27" s="662"/>
      <c r="ERL27" s="662"/>
      <c r="ERM27" s="662"/>
      <c r="ERN27" s="662"/>
      <c r="ERO27" s="662"/>
      <c r="ERP27" s="662"/>
      <c r="ERQ27" s="662"/>
      <c r="ERR27" s="662"/>
      <c r="ERS27" s="662"/>
      <c r="ERT27" s="662"/>
      <c r="ERU27" s="662"/>
      <c r="ERV27" s="662"/>
      <c r="ERW27" s="662"/>
      <c r="ERX27" s="662"/>
      <c r="ERY27" s="662"/>
      <c r="ERZ27" s="662"/>
      <c r="ESA27" s="662"/>
      <c r="ESB27" s="662"/>
      <c r="ESC27" s="662"/>
      <c r="ESD27" s="662"/>
      <c r="ESE27" s="662"/>
      <c r="ESF27" s="662"/>
      <c r="ESG27" s="662"/>
      <c r="ESH27" s="662"/>
      <c r="ESI27" s="662"/>
      <c r="ESJ27" s="662"/>
      <c r="ESK27" s="662"/>
      <c r="ESL27" s="662"/>
      <c r="ESM27" s="662"/>
      <c r="ESN27" s="662"/>
      <c r="ESO27" s="662"/>
      <c r="ESP27" s="662"/>
      <c r="ESQ27" s="662"/>
      <c r="ESR27" s="662"/>
      <c r="ESS27" s="662"/>
      <c r="EST27" s="662"/>
      <c r="ESU27" s="662"/>
      <c r="ESV27" s="662"/>
      <c r="ESW27" s="662"/>
      <c r="ESX27" s="662"/>
      <c r="ESY27" s="662"/>
      <c r="ESZ27" s="662"/>
      <c r="ETA27" s="662"/>
      <c r="ETB27" s="662"/>
      <c r="ETC27" s="662"/>
      <c r="ETD27" s="662"/>
      <c r="ETE27" s="662"/>
      <c r="ETF27" s="662"/>
      <c r="ETG27" s="662"/>
      <c r="ETH27" s="662"/>
      <c r="ETI27" s="662"/>
      <c r="ETJ27" s="662"/>
      <c r="ETK27" s="662"/>
      <c r="ETL27" s="662"/>
      <c r="ETM27" s="662"/>
      <c r="ETN27" s="662"/>
      <c r="ETO27" s="662"/>
      <c r="ETP27" s="662"/>
      <c r="ETQ27" s="662"/>
      <c r="ETR27" s="662"/>
      <c r="ETS27" s="662"/>
      <c r="ETT27" s="662"/>
      <c r="ETU27" s="662"/>
      <c r="ETV27" s="662"/>
      <c r="ETW27" s="662"/>
      <c r="ETX27" s="662"/>
      <c r="ETY27" s="662"/>
      <c r="ETZ27" s="662"/>
      <c r="EUA27" s="662"/>
      <c r="EUB27" s="662"/>
      <c r="EUC27" s="662"/>
      <c r="EUD27" s="662"/>
      <c r="EUE27" s="662"/>
      <c r="EUF27" s="662"/>
      <c r="EUG27" s="662"/>
      <c r="EUH27" s="662"/>
      <c r="EUI27" s="662"/>
      <c r="EUJ27" s="662"/>
      <c r="EUK27" s="662"/>
      <c r="EUL27" s="662"/>
      <c r="EUM27" s="662"/>
      <c r="EUN27" s="662"/>
      <c r="EUO27" s="662"/>
      <c r="EUP27" s="662"/>
      <c r="EUQ27" s="662"/>
      <c r="EUR27" s="662"/>
      <c r="EUS27" s="662"/>
      <c r="EUT27" s="662"/>
      <c r="EUU27" s="662"/>
      <c r="EUV27" s="662"/>
      <c r="EUW27" s="662"/>
      <c r="EUX27" s="662"/>
      <c r="EUY27" s="662"/>
      <c r="EUZ27" s="662"/>
      <c r="EVA27" s="662"/>
      <c r="EVB27" s="662"/>
      <c r="EVC27" s="662"/>
      <c r="EVD27" s="662"/>
      <c r="EVE27" s="662"/>
      <c r="EVF27" s="662"/>
      <c r="EVG27" s="662"/>
      <c r="EVH27" s="662"/>
      <c r="EVI27" s="662"/>
      <c r="EVJ27" s="662"/>
      <c r="EVK27" s="662"/>
      <c r="EVL27" s="662"/>
      <c r="EVM27" s="662"/>
      <c r="EVN27" s="662"/>
      <c r="EVO27" s="662"/>
      <c r="EVP27" s="662"/>
      <c r="EVQ27" s="662"/>
      <c r="EVR27" s="662"/>
      <c r="EVS27" s="662"/>
      <c r="EVT27" s="662"/>
      <c r="EVU27" s="662"/>
      <c r="EVV27" s="662"/>
      <c r="EVW27" s="662"/>
      <c r="EVX27" s="662"/>
      <c r="EVY27" s="662"/>
      <c r="EVZ27" s="662"/>
      <c r="EWA27" s="662"/>
      <c r="EWB27" s="662"/>
      <c r="EWC27" s="662"/>
      <c r="EWD27" s="662"/>
      <c r="EWE27" s="662"/>
      <c r="EWF27" s="662"/>
      <c r="EWG27" s="662"/>
      <c r="EWH27" s="662"/>
      <c r="EWI27" s="662"/>
      <c r="EWJ27" s="662"/>
      <c r="EWK27" s="662"/>
      <c r="EWL27" s="662"/>
      <c r="EWM27" s="662"/>
      <c r="EWN27" s="662"/>
      <c r="EWO27" s="662"/>
      <c r="EWP27" s="662"/>
      <c r="EWQ27" s="662"/>
      <c r="EWR27" s="662"/>
      <c r="EWS27" s="662"/>
      <c r="EWT27" s="662"/>
      <c r="EWU27" s="662"/>
      <c r="EWV27" s="662"/>
      <c r="EWW27" s="662"/>
      <c r="EWX27" s="662"/>
      <c r="EWY27" s="662"/>
      <c r="EWZ27" s="662"/>
      <c r="EXA27" s="662"/>
      <c r="EXB27" s="662"/>
      <c r="EXC27" s="662"/>
      <c r="EXD27" s="662"/>
      <c r="EXE27" s="662"/>
      <c r="EXF27" s="662"/>
      <c r="EXG27" s="662"/>
      <c r="EXH27" s="662"/>
      <c r="EXI27" s="662"/>
      <c r="EXJ27" s="662"/>
      <c r="EXK27" s="662"/>
      <c r="EXL27" s="662"/>
      <c r="EXM27" s="662"/>
      <c r="EXN27" s="662"/>
      <c r="EXO27" s="662"/>
      <c r="EXP27" s="662"/>
      <c r="EXQ27" s="662"/>
      <c r="EXR27" s="662"/>
      <c r="EXS27" s="662"/>
      <c r="EXT27" s="662"/>
      <c r="EXU27" s="662"/>
      <c r="EXV27" s="662"/>
      <c r="EXW27" s="662"/>
      <c r="EXX27" s="662"/>
      <c r="EXY27" s="662"/>
      <c r="EXZ27" s="662"/>
      <c r="EYA27" s="662"/>
      <c r="EYB27" s="662"/>
      <c r="EYC27" s="662"/>
      <c r="EYD27" s="662"/>
      <c r="EYE27" s="662"/>
      <c r="EYF27" s="662"/>
      <c r="EYG27" s="662"/>
      <c r="EYH27" s="662"/>
      <c r="EYI27" s="662"/>
      <c r="EYJ27" s="662"/>
      <c r="EYK27" s="662"/>
      <c r="EYL27" s="662"/>
      <c r="EYM27" s="662"/>
      <c r="EYN27" s="662"/>
      <c r="EYO27" s="662"/>
      <c r="EYP27" s="662"/>
      <c r="EYQ27" s="662"/>
      <c r="EYR27" s="662"/>
      <c r="EYS27" s="662"/>
      <c r="EYT27" s="662"/>
      <c r="EYU27" s="662"/>
      <c r="EYV27" s="662"/>
      <c r="EYW27" s="662"/>
      <c r="EYX27" s="662"/>
      <c r="EYY27" s="662"/>
      <c r="EYZ27" s="662"/>
      <c r="EZA27" s="662"/>
      <c r="EZB27" s="662"/>
      <c r="EZC27" s="662"/>
      <c r="EZD27" s="662"/>
      <c r="EZE27" s="662"/>
      <c r="EZF27" s="662"/>
      <c r="EZG27" s="662"/>
      <c r="EZH27" s="662"/>
      <c r="EZI27" s="662"/>
      <c r="EZJ27" s="662"/>
      <c r="EZK27" s="662"/>
      <c r="EZL27" s="662"/>
      <c r="EZM27" s="662"/>
      <c r="EZN27" s="662"/>
      <c r="EZO27" s="662"/>
      <c r="EZP27" s="662"/>
      <c r="EZQ27" s="662"/>
      <c r="EZR27" s="662"/>
      <c r="EZS27" s="662"/>
      <c r="EZT27" s="662"/>
      <c r="EZU27" s="662"/>
      <c r="EZV27" s="662"/>
      <c r="EZW27" s="662"/>
      <c r="EZX27" s="662"/>
      <c r="EZY27" s="662"/>
      <c r="EZZ27" s="662"/>
      <c r="FAA27" s="662"/>
      <c r="FAB27" s="662"/>
      <c r="FAC27" s="662"/>
      <c r="FAD27" s="662"/>
      <c r="FAE27" s="662"/>
      <c r="FAF27" s="662"/>
      <c r="FAG27" s="662"/>
      <c r="FAH27" s="662"/>
      <c r="FAI27" s="662"/>
      <c r="FAJ27" s="662"/>
      <c r="FAK27" s="662"/>
      <c r="FAL27" s="662"/>
      <c r="FAM27" s="662"/>
      <c r="FAN27" s="662"/>
      <c r="FAO27" s="662"/>
      <c r="FAP27" s="662"/>
      <c r="FAQ27" s="662"/>
      <c r="FAR27" s="662"/>
      <c r="FAS27" s="662"/>
      <c r="FAT27" s="662"/>
      <c r="FAU27" s="662"/>
      <c r="FAV27" s="662"/>
      <c r="FAW27" s="662"/>
      <c r="FAX27" s="662"/>
      <c r="FAY27" s="662"/>
      <c r="FAZ27" s="662"/>
      <c r="FBA27" s="662"/>
      <c r="FBB27" s="662"/>
      <c r="FBC27" s="662"/>
      <c r="FBD27" s="662"/>
      <c r="FBE27" s="662"/>
      <c r="FBF27" s="662"/>
      <c r="FBG27" s="662"/>
      <c r="FBH27" s="662"/>
      <c r="FBI27" s="662"/>
      <c r="FBJ27" s="662"/>
      <c r="FBK27" s="662"/>
      <c r="FBL27" s="662"/>
      <c r="FBM27" s="662"/>
      <c r="FBN27" s="662"/>
      <c r="FBO27" s="662"/>
      <c r="FBP27" s="662"/>
      <c r="FBQ27" s="662"/>
      <c r="FBR27" s="662"/>
      <c r="FBS27" s="662"/>
      <c r="FBT27" s="662"/>
      <c r="FBU27" s="662"/>
      <c r="FBV27" s="662"/>
      <c r="FBW27" s="662"/>
      <c r="FBX27" s="662"/>
      <c r="FBY27" s="662"/>
      <c r="FBZ27" s="662"/>
      <c r="FCA27" s="662"/>
      <c r="FCB27" s="662"/>
      <c r="FCC27" s="662"/>
      <c r="FCD27" s="662"/>
      <c r="FCE27" s="662"/>
      <c r="FCF27" s="662"/>
      <c r="FCG27" s="662"/>
      <c r="FCH27" s="662"/>
      <c r="FCI27" s="662"/>
      <c r="FCJ27" s="662"/>
      <c r="FCK27" s="662"/>
      <c r="FCL27" s="662"/>
      <c r="FCM27" s="662"/>
      <c r="FCN27" s="662"/>
      <c r="FCO27" s="662"/>
      <c r="FCP27" s="662"/>
      <c r="FCQ27" s="662"/>
      <c r="FCR27" s="662"/>
      <c r="FCS27" s="662"/>
      <c r="FCT27" s="662"/>
      <c r="FCU27" s="662"/>
      <c r="FCV27" s="662"/>
      <c r="FCW27" s="662"/>
      <c r="FCX27" s="662"/>
      <c r="FCY27" s="662"/>
      <c r="FCZ27" s="662"/>
      <c r="FDA27" s="662"/>
      <c r="FDB27" s="662"/>
      <c r="FDC27" s="662"/>
      <c r="FDD27" s="662"/>
      <c r="FDE27" s="662"/>
      <c r="FDF27" s="662"/>
      <c r="FDG27" s="662"/>
      <c r="FDH27" s="662"/>
      <c r="FDI27" s="662"/>
      <c r="FDJ27" s="662"/>
      <c r="FDK27" s="662"/>
      <c r="FDL27" s="662"/>
      <c r="FDM27" s="662"/>
      <c r="FDN27" s="662"/>
      <c r="FDO27" s="662"/>
      <c r="FDP27" s="662"/>
      <c r="FDQ27" s="662"/>
      <c r="FDR27" s="662"/>
      <c r="FDS27" s="662"/>
      <c r="FDT27" s="662"/>
      <c r="FDU27" s="662"/>
      <c r="FDV27" s="662"/>
      <c r="FDW27" s="662"/>
      <c r="FDX27" s="662"/>
      <c r="FDY27" s="662"/>
      <c r="FDZ27" s="662"/>
      <c r="FEA27" s="662"/>
      <c r="FEB27" s="662"/>
      <c r="FEC27" s="662"/>
      <c r="FED27" s="662"/>
      <c r="FEE27" s="662"/>
      <c r="FEF27" s="662"/>
      <c r="FEG27" s="662"/>
      <c r="FEH27" s="662"/>
      <c r="FEI27" s="662"/>
      <c r="FEJ27" s="662"/>
      <c r="FEK27" s="662"/>
      <c r="FEL27" s="662"/>
      <c r="FEM27" s="662"/>
      <c r="FEN27" s="662"/>
      <c r="FEO27" s="662"/>
      <c r="FEP27" s="662"/>
      <c r="FEQ27" s="662"/>
      <c r="FER27" s="662"/>
      <c r="FES27" s="662"/>
      <c r="FET27" s="662"/>
      <c r="FEU27" s="662"/>
      <c r="FEV27" s="662"/>
      <c r="FEW27" s="662"/>
      <c r="FEX27" s="662"/>
      <c r="FEY27" s="662"/>
      <c r="FEZ27" s="662"/>
      <c r="FFA27" s="662"/>
      <c r="FFB27" s="662"/>
      <c r="FFC27" s="662"/>
      <c r="FFD27" s="662"/>
      <c r="FFE27" s="662"/>
      <c r="FFF27" s="662"/>
      <c r="FFG27" s="662"/>
      <c r="FFH27" s="662"/>
      <c r="FFI27" s="662"/>
      <c r="FFJ27" s="662"/>
      <c r="FFK27" s="662"/>
      <c r="FFL27" s="662"/>
      <c r="FFM27" s="662"/>
      <c r="FFN27" s="662"/>
      <c r="FFO27" s="662"/>
      <c r="FFP27" s="662"/>
      <c r="FFQ27" s="662"/>
      <c r="FFR27" s="662"/>
      <c r="FFS27" s="662"/>
      <c r="FFT27" s="662"/>
      <c r="FFU27" s="662"/>
      <c r="FFV27" s="662"/>
      <c r="FFW27" s="662"/>
      <c r="FFX27" s="662"/>
      <c r="FFY27" s="662"/>
      <c r="FFZ27" s="662"/>
      <c r="FGA27" s="662"/>
      <c r="FGB27" s="662"/>
      <c r="FGC27" s="662"/>
      <c r="FGD27" s="662"/>
      <c r="FGE27" s="662"/>
      <c r="FGF27" s="662"/>
      <c r="FGG27" s="662"/>
      <c r="FGH27" s="662"/>
      <c r="FGI27" s="662"/>
      <c r="FGJ27" s="662"/>
      <c r="FGK27" s="662"/>
      <c r="FGL27" s="662"/>
      <c r="FGM27" s="662"/>
      <c r="FGN27" s="662"/>
      <c r="FGO27" s="662"/>
      <c r="FGP27" s="662"/>
      <c r="FGQ27" s="662"/>
      <c r="FGR27" s="662"/>
      <c r="FGS27" s="662"/>
      <c r="FGT27" s="662"/>
      <c r="FGU27" s="662"/>
      <c r="FGV27" s="662"/>
      <c r="FGW27" s="662"/>
      <c r="FGX27" s="662"/>
      <c r="FGY27" s="662"/>
      <c r="FGZ27" s="662"/>
      <c r="FHA27" s="662"/>
      <c r="FHB27" s="662"/>
      <c r="FHC27" s="662"/>
      <c r="FHD27" s="662"/>
      <c r="FHE27" s="662"/>
      <c r="FHF27" s="662"/>
      <c r="FHG27" s="662"/>
      <c r="FHH27" s="662"/>
      <c r="FHI27" s="662"/>
      <c r="FHJ27" s="662"/>
      <c r="FHK27" s="662"/>
      <c r="FHL27" s="662"/>
      <c r="FHM27" s="662"/>
      <c r="FHN27" s="662"/>
      <c r="FHO27" s="662"/>
      <c r="FHP27" s="662"/>
      <c r="FHQ27" s="662"/>
      <c r="FHR27" s="662"/>
      <c r="FHS27" s="662"/>
      <c r="FHT27" s="662"/>
      <c r="FHU27" s="662"/>
      <c r="FHV27" s="662"/>
      <c r="FHW27" s="662"/>
      <c r="FHX27" s="662"/>
      <c r="FHY27" s="662"/>
      <c r="FHZ27" s="662"/>
      <c r="FIA27" s="662"/>
      <c r="FIB27" s="662"/>
      <c r="FIC27" s="662"/>
      <c r="FID27" s="662"/>
      <c r="FIE27" s="662"/>
      <c r="FIF27" s="662"/>
      <c r="FIG27" s="662"/>
      <c r="FIH27" s="662"/>
      <c r="FII27" s="662"/>
      <c r="FIJ27" s="662"/>
      <c r="FIK27" s="662"/>
      <c r="FIL27" s="662"/>
      <c r="FIM27" s="662"/>
      <c r="FIN27" s="662"/>
      <c r="FIO27" s="662"/>
      <c r="FIP27" s="662"/>
      <c r="FIQ27" s="662"/>
      <c r="FIR27" s="662"/>
      <c r="FIS27" s="662"/>
      <c r="FIT27" s="662"/>
      <c r="FIU27" s="662"/>
      <c r="FIV27" s="662"/>
      <c r="FIW27" s="662"/>
      <c r="FIX27" s="662"/>
      <c r="FIY27" s="662"/>
      <c r="FIZ27" s="662"/>
      <c r="FJA27" s="662"/>
      <c r="FJB27" s="662"/>
      <c r="FJC27" s="662"/>
      <c r="FJD27" s="662"/>
      <c r="FJE27" s="662"/>
      <c r="FJF27" s="662"/>
      <c r="FJG27" s="662"/>
      <c r="FJH27" s="662"/>
      <c r="FJI27" s="662"/>
      <c r="FJJ27" s="662"/>
      <c r="FJK27" s="662"/>
      <c r="FJL27" s="662"/>
      <c r="FJM27" s="662"/>
      <c r="FJN27" s="662"/>
      <c r="FJO27" s="662"/>
      <c r="FJP27" s="662"/>
      <c r="FJQ27" s="662"/>
      <c r="FJR27" s="662"/>
      <c r="FJS27" s="662"/>
      <c r="FJT27" s="662"/>
      <c r="FJU27" s="662"/>
      <c r="FJV27" s="662"/>
      <c r="FJW27" s="662"/>
      <c r="FJX27" s="662"/>
      <c r="FJY27" s="662"/>
      <c r="FJZ27" s="662"/>
      <c r="FKA27" s="662"/>
      <c r="FKB27" s="662"/>
      <c r="FKC27" s="662"/>
      <c r="FKD27" s="662"/>
      <c r="FKE27" s="662"/>
      <c r="FKF27" s="662"/>
      <c r="FKG27" s="662"/>
      <c r="FKH27" s="662"/>
      <c r="FKI27" s="662"/>
      <c r="FKJ27" s="662"/>
      <c r="FKK27" s="662"/>
      <c r="FKL27" s="662"/>
      <c r="FKM27" s="662"/>
      <c r="FKN27" s="662"/>
      <c r="FKO27" s="662"/>
      <c r="FKP27" s="662"/>
      <c r="FKQ27" s="662"/>
      <c r="FKR27" s="662"/>
      <c r="FKS27" s="662"/>
      <c r="FKT27" s="662"/>
      <c r="FKU27" s="662"/>
      <c r="FKV27" s="662"/>
      <c r="FKW27" s="662"/>
      <c r="FKX27" s="662"/>
      <c r="FKY27" s="662"/>
      <c r="FKZ27" s="662"/>
      <c r="FLA27" s="662"/>
      <c r="FLB27" s="662"/>
      <c r="FLC27" s="662"/>
      <c r="FLD27" s="662"/>
      <c r="FLE27" s="662"/>
      <c r="FLF27" s="662"/>
      <c r="FLG27" s="662"/>
      <c r="FLH27" s="662"/>
      <c r="FLI27" s="662"/>
      <c r="FLJ27" s="662"/>
      <c r="FLK27" s="662"/>
      <c r="FLL27" s="662"/>
      <c r="FLM27" s="662"/>
      <c r="FLN27" s="662"/>
      <c r="FLO27" s="662"/>
      <c r="FLP27" s="662"/>
      <c r="FLQ27" s="662"/>
      <c r="FLR27" s="662"/>
      <c r="FLS27" s="662"/>
      <c r="FLT27" s="662"/>
      <c r="FLU27" s="662"/>
      <c r="FLV27" s="662"/>
      <c r="FLW27" s="662"/>
      <c r="FLX27" s="662"/>
      <c r="FLY27" s="662"/>
      <c r="FLZ27" s="662"/>
      <c r="FMA27" s="662"/>
      <c r="FMB27" s="662"/>
      <c r="FMC27" s="662"/>
      <c r="FMD27" s="662"/>
      <c r="FME27" s="662"/>
      <c r="FMF27" s="662"/>
      <c r="FMG27" s="662"/>
      <c r="FMH27" s="662"/>
      <c r="FMI27" s="662"/>
      <c r="FMJ27" s="662"/>
      <c r="FMK27" s="662"/>
      <c r="FML27" s="662"/>
      <c r="FMM27" s="662"/>
      <c r="FMN27" s="662"/>
      <c r="FMO27" s="662"/>
      <c r="FMP27" s="662"/>
      <c r="FMQ27" s="662"/>
      <c r="FMR27" s="662"/>
      <c r="FMS27" s="662"/>
      <c r="FMT27" s="662"/>
      <c r="FMU27" s="662"/>
      <c r="FMV27" s="662"/>
      <c r="FMW27" s="662"/>
      <c r="FMX27" s="662"/>
      <c r="FMY27" s="662"/>
      <c r="FMZ27" s="662"/>
      <c r="FNA27" s="662"/>
      <c r="FNB27" s="662"/>
      <c r="FNC27" s="662"/>
      <c r="FND27" s="662"/>
      <c r="FNE27" s="662"/>
      <c r="FNF27" s="662"/>
      <c r="FNG27" s="662"/>
      <c r="FNH27" s="662"/>
      <c r="FNI27" s="662"/>
      <c r="FNJ27" s="662"/>
      <c r="FNK27" s="662"/>
      <c r="FNL27" s="662"/>
      <c r="FNM27" s="662"/>
      <c r="FNN27" s="662"/>
      <c r="FNO27" s="662"/>
      <c r="FNP27" s="662"/>
      <c r="FNQ27" s="662"/>
      <c r="FNR27" s="662"/>
      <c r="FNS27" s="662"/>
      <c r="FNT27" s="662"/>
      <c r="FNU27" s="662"/>
      <c r="FNV27" s="662"/>
      <c r="FNW27" s="662"/>
      <c r="FNX27" s="662"/>
      <c r="FNY27" s="662"/>
      <c r="FNZ27" s="662"/>
      <c r="FOA27" s="662"/>
      <c r="FOB27" s="662"/>
      <c r="FOC27" s="662"/>
      <c r="FOD27" s="662"/>
      <c r="FOE27" s="662"/>
      <c r="FOF27" s="662"/>
      <c r="FOG27" s="662"/>
      <c r="FOH27" s="662"/>
      <c r="FOI27" s="662"/>
      <c r="FOJ27" s="662"/>
      <c r="FOK27" s="662"/>
      <c r="FOL27" s="662"/>
      <c r="FOM27" s="662"/>
      <c r="FON27" s="662"/>
      <c r="FOO27" s="662"/>
      <c r="FOP27" s="662"/>
      <c r="FOQ27" s="662"/>
      <c r="FOR27" s="662"/>
      <c r="FOS27" s="662"/>
      <c r="FOT27" s="662"/>
      <c r="FOU27" s="662"/>
      <c r="FOV27" s="662"/>
      <c r="FOW27" s="662"/>
      <c r="FOX27" s="662"/>
      <c r="FOY27" s="662"/>
      <c r="FOZ27" s="662"/>
      <c r="FPA27" s="662"/>
      <c r="FPB27" s="662"/>
      <c r="FPC27" s="662"/>
      <c r="FPD27" s="662"/>
      <c r="FPE27" s="662"/>
      <c r="FPF27" s="662"/>
      <c r="FPG27" s="662"/>
      <c r="FPH27" s="662"/>
      <c r="FPI27" s="662"/>
      <c r="FPJ27" s="662"/>
      <c r="FPK27" s="662"/>
      <c r="FPL27" s="662"/>
      <c r="FPM27" s="662"/>
      <c r="FPN27" s="662"/>
      <c r="FPO27" s="662"/>
      <c r="FPP27" s="662"/>
      <c r="FPQ27" s="662"/>
      <c r="FPR27" s="662"/>
      <c r="FPS27" s="662"/>
      <c r="FPT27" s="662"/>
      <c r="FPU27" s="662"/>
      <c r="FPV27" s="662"/>
      <c r="FPW27" s="662"/>
      <c r="FPX27" s="662"/>
      <c r="FPY27" s="662"/>
      <c r="FPZ27" s="662"/>
      <c r="FQA27" s="662"/>
      <c r="FQB27" s="662"/>
      <c r="FQC27" s="662"/>
      <c r="FQD27" s="662"/>
      <c r="FQE27" s="662"/>
      <c r="FQF27" s="662"/>
      <c r="FQG27" s="662"/>
      <c r="FQH27" s="662"/>
      <c r="FQI27" s="662"/>
      <c r="FQJ27" s="662"/>
      <c r="FQK27" s="662"/>
      <c r="FQL27" s="662"/>
      <c r="FQM27" s="662"/>
      <c r="FQN27" s="662"/>
      <c r="FQO27" s="662"/>
      <c r="FQP27" s="662"/>
      <c r="FQQ27" s="662"/>
      <c r="FQR27" s="662"/>
      <c r="FQS27" s="662"/>
      <c r="FQT27" s="662"/>
      <c r="FQU27" s="662"/>
      <c r="FQV27" s="662"/>
      <c r="FQW27" s="662"/>
      <c r="FQX27" s="662"/>
      <c r="FQY27" s="662"/>
      <c r="FQZ27" s="662"/>
      <c r="FRA27" s="662"/>
      <c r="FRB27" s="662"/>
      <c r="FRC27" s="662"/>
      <c r="FRD27" s="662"/>
      <c r="FRE27" s="662"/>
      <c r="FRF27" s="662"/>
      <c r="FRG27" s="662"/>
      <c r="FRH27" s="662"/>
      <c r="FRI27" s="662"/>
      <c r="FRJ27" s="662"/>
      <c r="FRK27" s="662"/>
      <c r="FRL27" s="662"/>
      <c r="FRM27" s="662"/>
      <c r="FRN27" s="662"/>
      <c r="FRO27" s="662"/>
      <c r="FRP27" s="662"/>
      <c r="FRQ27" s="662"/>
      <c r="FRR27" s="662"/>
      <c r="FRS27" s="662"/>
      <c r="FRT27" s="662"/>
      <c r="FRU27" s="662"/>
      <c r="FRV27" s="662"/>
      <c r="FRW27" s="662"/>
      <c r="FRX27" s="662"/>
      <c r="FRY27" s="662"/>
      <c r="FRZ27" s="662"/>
      <c r="FSA27" s="662"/>
      <c r="FSB27" s="662"/>
      <c r="FSC27" s="662"/>
      <c r="FSD27" s="662"/>
      <c r="FSE27" s="662"/>
      <c r="FSF27" s="662"/>
      <c r="FSG27" s="662"/>
      <c r="FSH27" s="662"/>
      <c r="FSI27" s="662"/>
      <c r="FSJ27" s="662"/>
      <c r="FSK27" s="662"/>
      <c r="FSL27" s="662"/>
      <c r="FSM27" s="662"/>
      <c r="FSN27" s="662"/>
      <c r="FSO27" s="662"/>
      <c r="FSP27" s="662"/>
      <c r="FSQ27" s="662"/>
      <c r="FSR27" s="662"/>
      <c r="FSS27" s="662"/>
      <c r="FST27" s="662"/>
      <c r="FSU27" s="662"/>
      <c r="FSV27" s="662"/>
      <c r="FSW27" s="662"/>
      <c r="FSX27" s="662"/>
      <c r="FSY27" s="662"/>
      <c r="FSZ27" s="662"/>
      <c r="FTA27" s="662"/>
      <c r="FTB27" s="662"/>
      <c r="FTC27" s="662"/>
      <c r="FTD27" s="662"/>
      <c r="FTE27" s="662"/>
      <c r="FTF27" s="662"/>
      <c r="FTG27" s="662"/>
      <c r="FTH27" s="662"/>
      <c r="FTI27" s="662"/>
      <c r="FTJ27" s="662"/>
      <c r="FTK27" s="662"/>
      <c r="FTL27" s="662"/>
      <c r="FTM27" s="662"/>
      <c r="FTN27" s="662"/>
      <c r="FTO27" s="662"/>
      <c r="FTP27" s="662"/>
      <c r="FTQ27" s="662"/>
      <c r="FTR27" s="662"/>
      <c r="FTS27" s="662"/>
      <c r="FTT27" s="662"/>
      <c r="FTU27" s="662"/>
      <c r="FTV27" s="662"/>
      <c r="FTW27" s="662"/>
      <c r="FTX27" s="662"/>
      <c r="FTY27" s="662"/>
      <c r="FTZ27" s="662"/>
      <c r="FUA27" s="662"/>
      <c r="FUB27" s="662"/>
      <c r="FUC27" s="662"/>
      <c r="FUD27" s="662"/>
      <c r="FUE27" s="662"/>
      <c r="FUF27" s="662"/>
      <c r="FUG27" s="662"/>
      <c r="FUH27" s="662"/>
      <c r="FUI27" s="662"/>
      <c r="FUJ27" s="662"/>
      <c r="FUK27" s="662"/>
      <c r="FUL27" s="662"/>
      <c r="FUM27" s="662"/>
      <c r="FUN27" s="662"/>
      <c r="FUO27" s="662"/>
      <c r="FUP27" s="662"/>
      <c r="FUQ27" s="662"/>
      <c r="FUR27" s="662"/>
      <c r="FUS27" s="662"/>
      <c r="FUT27" s="662"/>
      <c r="FUU27" s="662"/>
      <c r="FUV27" s="662"/>
      <c r="FUW27" s="662"/>
      <c r="FUX27" s="662"/>
      <c r="FUY27" s="662"/>
      <c r="FUZ27" s="662"/>
      <c r="FVA27" s="662"/>
      <c r="FVB27" s="662"/>
      <c r="FVC27" s="662"/>
      <c r="FVD27" s="662"/>
      <c r="FVE27" s="662"/>
      <c r="FVF27" s="662"/>
      <c r="FVG27" s="662"/>
      <c r="FVH27" s="662"/>
      <c r="FVI27" s="662"/>
      <c r="FVJ27" s="662"/>
      <c r="FVK27" s="662"/>
      <c r="FVL27" s="662"/>
      <c r="FVM27" s="662"/>
      <c r="FVN27" s="662"/>
      <c r="FVO27" s="662"/>
      <c r="FVP27" s="662"/>
      <c r="FVQ27" s="662"/>
      <c r="FVR27" s="662"/>
      <c r="FVS27" s="662"/>
      <c r="FVT27" s="662"/>
      <c r="FVU27" s="662"/>
      <c r="FVV27" s="662"/>
      <c r="FVW27" s="662"/>
      <c r="FVX27" s="662"/>
      <c r="FVY27" s="662"/>
      <c r="FVZ27" s="662"/>
      <c r="FWA27" s="662"/>
      <c r="FWB27" s="662"/>
      <c r="FWC27" s="662"/>
      <c r="FWD27" s="662"/>
      <c r="FWE27" s="662"/>
      <c r="FWF27" s="662"/>
      <c r="FWG27" s="662"/>
      <c r="FWH27" s="662"/>
      <c r="FWI27" s="662"/>
      <c r="FWJ27" s="662"/>
      <c r="FWK27" s="662"/>
      <c r="FWL27" s="662"/>
      <c r="FWM27" s="662"/>
      <c r="FWN27" s="662"/>
      <c r="FWO27" s="662"/>
      <c r="FWP27" s="662"/>
      <c r="FWQ27" s="662"/>
      <c r="FWR27" s="662"/>
      <c r="FWS27" s="662"/>
      <c r="FWT27" s="662"/>
      <c r="FWU27" s="662"/>
      <c r="FWV27" s="662"/>
      <c r="FWW27" s="662"/>
      <c r="FWX27" s="662"/>
      <c r="FWY27" s="662"/>
      <c r="FWZ27" s="662"/>
      <c r="FXA27" s="662"/>
      <c r="FXB27" s="662"/>
      <c r="FXC27" s="662"/>
      <c r="FXD27" s="662"/>
      <c r="FXE27" s="662"/>
      <c r="FXF27" s="662"/>
      <c r="FXG27" s="662"/>
      <c r="FXH27" s="662"/>
      <c r="FXI27" s="662"/>
      <c r="FXJ27" s="662"/>
      <c r="FXK27" s="662"/>
      <c r="FXL27" s="662"/>
      <c r="FXM27" s="662"/>
      <c r="FXN27" s="662"/>
      <c r="FXO27" s="662"/>
      <c r="FXP27" s="662"/>
      <c r="FXQ27" s="662"/>
      <c r="FXR27" s="662"/>
      <c r="FXS27" s="662"/>
      <c r="FXT27" s="662"/>
      <c r="FXU27" s="662"/>
      <c r="FXV27" s="662"/>
      <c r="FXW27" s="662"/>
      <c r="FXX27" s="662"/>
      <c r="FXY27" s="662"/>
      <c r="FXZ27" s="662"/>
      <c r="FYA27" s="662"/>
      <c r="FYB27" s="662"/>
      <c r="FYC27" s="662"/>
      <c r="FYD27" s="662"/>
      <c r="FYE27" s="662"/>
      <c r="FYF27" s="662"/>
      <c r="FYG27" s="662"/>
      <c r="FYH27" s="662"/>
      <c r="FYI27" s="662"/>
      <c r="FYJ27" s="662"/>
      <c r="FYK27" s="662"/>
      <c r="FYL27" s="662"/>
      <c r="FYM27" s="662"/>
      <c r="FYN27" s="662"/>
      <c r="FYO27" s="662"/>
      <c r="FYP27" s="662"/>
      <c r="FYQ27" s="662"/>
      <c r="FYR27" s="662"/>
      <c r="FYS27" s="662"/>
      <c r="FYT27" s="662"/>
      <c r="FYU27" s="662"/>
      <c r="FYV27" s="662"/>
      <c r="FYW27" s="662"/>
      <c r="FYX27" s="662"/>
      <c r="FYY27" s="662"/>
      <c r="FYZ27" s="662"/>
      <c r="FZA27" s="662"/>
      <c r="FZB27" s="662"/>
      <c r="FZC27" s="662"/>
      <c r="FZD27" s="662"/>
      <c r="FZE27" s="662"/>
      <c r="FZF27" s="662"/>
      <c r="FZG27" s="662"/>
      <c r="FZH27" s="662"/>
      <c r="FZI27" s="662"/>
      <c r="FZJ27" s="662"/>
      <c r="FZK27" s="662"/>
      <c r="FZL27" s="662"/>
      <c r="FZM27" s="662"/>
      <c r="FZN27" s="662"/>
      <c r="FZO27" s="662"/>
      <c r="FZP27" s="662"/>
      <c r="FZQ27" s="662"/>
      <c r="FZR27" s="662"/>
      <c r="FZS27" s="662"/>
      <c r="FZT27" s="662"/>
      <c r="FZU27" s="662"/>
      <c r="FZV27" s="662"/>
      <c r="FZW27" s="662"/>
      <c r="FZX27" s="662"/>
      <c r="FZY27" s="662"/>
      <c r="FZZ27" s="662"/>
      <c r="GAA27" s="662"/>
      <c r="GAB27" s="662"/>
      <c r="GAC27" s="662"/>
      <c r="GAD27" s="662"/>
      <c r="GAE27" s="662"/>
      <c r="GAF27" s="662"/>
      <c r="GAG27" s="662"/>
      <c r="GAH27" s="662"/>
      <c r="GAI27" s="662"/>
      <c r="GAJ27" s="662"/>
      <c r="GAK27" s="662"/>
      <c r="GAL27" s="662"/>
      <c r="GAM27" s="662"/>
      <c r="GAN27" s="662"/>
      <c r="GAO27" s="662"/>
      <c r="GAP27" s="662"/>
      <c r="GAQ27" s="662"/>
      <c r="GAR27" s="662"/>
      <c r="GAS27" s="662"/>
      <c r="GAT27" s="662"/>
      <c r="GAU27" s="662"/>
      <c r="GAV27" s="662"/>
      <c r="GAW27" s="662"/>
      <c r="GAX27" s="662"/>
      <c r="GAY27" s="662"/>
      <c r="GAZ27" s="662"/>
      <c r="GBA27" s="662"/>
      <c r="GBB27" s="662"/>
      <c r="GBC27" s="662"/>
      <c r="GBD27" s="662"/>
      <c r="GBE27" s="662"/>
      <c r="GBF27" s="662"/>
      <c r="GBG27" s="662"/>
      <c r="GBH27" s="662"/>
      <c r="GBI27" s="662"/>
      <c r="GBJ27" s="662"/>
      <c r="GBK27" s="662"/>
      <c r="GBL27" s="662"/>
      <c r="GBM27" s="662"/>
      <c r="GBN27" s="662"/>
      <c r="GBO27" s="662"/>
      <c r="GBP27" s="662"/>
      <c r="GBQ27" s="662"/>
      <c r="GBR27" s="662"/>
      <c r="GBS27" s="662"/>
      <c r="GBT27" s="662"/>
      <c r="GBU27" s="662"/>
      <c r="GBV27" s="662"/>
      <c r="GBW27" s="662"/>
      <c r="GBX27" s="662"/>
      <c r="GBY27" s="662"/>
      <c r="GBZ27" s="662"/>
      <c r="GCA27" s="662"/>
      <c r="GCB27" s="662"/>
      <c r="GCC27" s="662"/>
      <c r="GCD27" s="662"/>
      <c r="GCE27" s="662"/>
      <c r="GCF27" s="662"/>
      <c r="GCG27" s="662"/>
      <c r="GCH27" s="662"/>
      <c r="GCI27" s="662"/>
      <c r="GCJ27" s="662"/>
      <c r="GCK27" s="662"/>
      <c r="GCL27" s="662"/>
      <c r="GCM27" s="662"/>
      <c r="GCN27" s="662"/>
      <c r="GCO27" s="662"/>
      <c r="GCP27" s="662"/>
      <c r="GCQ27" s="662"/>
      <c r="GCR27" s="662"/>
      <c r="GCS27" s="662"/>
      <c r="GCT27" s="662"/>
      <c r="GCU27" s="662"/>
      <c r="GCV27" s="662"/>
      <c r="GCW27" s="662"/>
      <c r="GCX27" s="662"/>
      <c r="GCY27" s="662"/>
      <c r="GCZ27" s="662"/>
      <c r="GDA27" s="662"/>
      <c r="GDB27" s="662"/>
      <c r="GDC27" s="662"/>
      <c r="GDD27" s="662"/>
      <c r="GDE27" s="662"/>
      <c r="GDF27" s="662"/>
      <c r="GDG27" s="662"/>
      <c r="GDH27" s="662"/>
      <c r="GDI27" s="662"/>
      <c r="GDJ27" s="662"/>
      <c r="GDK27" s="662"/>
      <c r="GDL27" s="662"/>
      <c r="GDM27" s="662"/>
      <c r="GDN27" s="662"/>
      <c r="GDO27" s="662"/>
      <c r="GDP27" s="662"/>
      <c r="GDQ27" s="662"/>
      <c r="GDR27" s="662"/>
      <c r="GDS27" s="662"/>
      <c r="GDT27" s="662"/>
      <c r="GDU27" s="662"/>
      <c r="GDV27" s="662"/>
      <c r="GDW27" s="662"/>
      <c r="GDX27" s="662"/>
      <c r="GDY27" s="662"/>
      <c r="GDZ27" s="662"/>
      <c r="GEA27" s="662"/>
      <c r="GEB27" s="662"/>
      <c r="GEC27" s="662"/>
      <c r="GED27" s="662"/>
      <c r="GEE27" s="662"/>
      <c r="GEF27" s="662"/>
      <c r="GEG27" s="662"/>
      <c r="GEH27" s="662"/>
      <c r="GEI27" s="662"/>
      <c r="GEJ27" s="662"/>
      <c r="GEK27" s="662"/>
      <c r="GEL27" s="662"/>
      <c r="GEM27" s="662"/>
      <c r="GEN27" s="662"/>
      <c r="GEO27" s="662"/>
      <c r="GEP27" s="662"/>
      <c r="GEQ27" s="662"/>
      <c r="GER27" s="662"/>
      <c r="GES27" s="662"/>
      <c r="GET27" s="662"/>
      <c r="GEU27" s="662"/>
      <c r="GEV27" s="662"/>
      <c r="GEW27" s="662"/>
      <c r="GEX27" s="662"/>
      <c r="GEY27" s="662"/>
      <c r="GEZ27" s="662"/>
      <c r="GFA27" s="662"/>
      <c r="GFB27" s="662"/>
      <c r="GFC27" s="662"/>
      <c r="GFD27" s="662"/>
      <c r="GFE27" s="662"/>
      <c r="GFF27" s="662"/>
      <c r="GFG27" s="662"/>
      <c r="GFH27" s="662"/>
      <c r="GFI27" s="662"/>
      <c r="GFJ27" s="662"/>
      <c r="GFK27" s="662"/>
      <c r="GFL27" s="662"/>
      <c r="GFM27" s="662"/>
      <c r="GFN27" s="662"/>
      <c r="GFO27" s="662"/>
      <c r="GFP27" s="662"/>
      <c r="GFQ27" s="662"/>
      <c r="GFR27" s="662"/>
      <c r="GFS27" s="662"/>
      <c r="GFT27" s="662"/>
      <c r="GFU27" s="662"/>
      <c r="GFV27" s="662"/>
      <c r="GFW27" s="662"/>
      <c r="GFX27" s="662"/>
      <c r="GFY27" s="662"/>
      <c r="GFZ27" s="662"/>
      <c r="GGA27" s="662"/>
      <c r="GGB27" s="662"/>
      <c r="GGC27" s="662"/>
      <c r="GGD27" s="662"/>
      <c r="GGE27" s="662"/>
      <c r="GGF27" s="662"/>
      <c r="GGG27" s="662"/>
      <c r="GGH27" s="662"/>
      <c r="GGI27" s="662"/>
      <c r="GGJ27" s="662"/>
      <c r="GGK27" s="662"/>
      <c r="GGL27" s="662"/>
      <c r="GGM27" s="662"/>
      <c r="GGN27" s="662"/>
      <c r="GGO27" s="662"/>
      <c r="GGP27" s="662"/>
      <c r="GGQ27" s="662"/>
      <c r="GGR27" s="662"/>
      <c r="GGS27" s="662"/>
      <c r="GGT27" s="662"/>
      <c r="GGU27" s="662"/>
      <c r="GGV27" s="662"/>
      <c r="GGW27" s="662"/>
      <c r="GGX27" s="662"/>
      <c r="GGY27" s="662"/>
      <c r="GGZ27" s="662"/>
      <c r="GHA27" s="662"/>
      <c r="GHB27" s="662"/>
      <c r="GHC27" s="662"/>
      <c r="GHD27" s="662"/>
      <c r="GHE27" s="662"/>
      <c r="GHF27" s="662"/>
      <c r="GHG27" s="662"/>
      <c r="GHH27" s="662"/>
      <c r="GHI27" s="662"/>
      <c r="GHJ27" s="662"/>
      <c r="GHK27" s="662"/>
      <c r="GHL27" s="662"/>
      <c r="GHM27" s="662"/>
      <c r="GHN27" s="662"/>
      <c r="GHO27" s="662"/>
      <c r="GHP27" s="662"/>
      <c r="GHQ27" s="662"/>
      <c r="GHR27" s="662"/>
      <c r="GHS27" s="662"/>
      <c r="GHT27" s="662"/>
      <c r="GHU27" s="662"/>
      <c r="GHV27" s="662"/>
      <c r="GHW27" s="662"/>
      <c r="GHX27" s="662"/>
      <c r="GHY27" s="662"/>
      <c r="GHZ27" s="662"/>
      <c r="GIA27" s="662"/>
      <c r="GIB27" s="662"/>
      <c r="GIC27" s="662"/>
      <c r="GID27" s="662"/>
      <c r="GIE27" s="662"/>
      <c r="GIF27" s="662"/>
      <c r="GIG27" s="662"/>
      <c r="GIH27" s="662"/>
      <c r="GII27" s="662"/>
      <c r="GIJ27" s="662"/>
      <c r="GIK27" s="662"/>
      <c r="GIL27" s="662"/>
      <c r="GIM27" s="662"/>
      <c r="GIN27" s="662"/>
      <c r="GIO27" s="662"/>
      <c r="GIP27" s="662"/>
      <c r="GIQ27" s="662"/>
      <c r="GIR27" s="662"/>
      <c r="GIS27" s="662"/>
      <c r="GIT27" s="662"/>
      <c r="GIU27" s="662"/>
      <c r="GIV27" s="662"/>
      <c r="GIW27" s="662"/>
      <c r="GIX27" s="662"/>
      <c r="GIY27" s="662"/>
      <c r="GIZ27" s="662"/>
      <c r="GJA27" s="662"/>
      <c r="GJB27" s="662"/>
      <c r="GJC27" s="662"/>
      <c r="GJD27" s="662"/>
      <c r="GJE27" s="662"/>
      <c r="GJF27" s="662"/>
      <c r="GJG27" s="662"/>
      <c r="GJH27" s="662"/>
      <c r="GJI27" s="662"/>
      <c r="GJJ27" s="662"/>
      <c r="GJK27" s="662"/>
      <c r="GJL27" s="662"/>
      <c r="GJM27" s="662"/>
      <c r="GJN27" s="662"/>
      <c r="GJO27" s="662"/>
      <c r="GJP27" s="662"/>
      <c r="GJQ27" s="662"/>
      <c r="GJR27" s="662"/>
      <c r="GJS27" s="662"/>
      <c r="GJT27" s="662"/>
      <c r="GJU27" s="662"/>
      <c r="GJV27" s="662"/>
      <c r="GJW27" s="662"/>
      <c r="GJX27" s="662"/>
      <c r="GJY27" s="662"/>
      <c r="GJZ27" s="662"/>
      <c r="GKA27" s="662"/>
      <c r="GKB27" s="662"/>
      <c r="GKC27" s="662"/>
      <c r="GKD27" s="662"/>
      <c r="GKE27" s="662"/>
      <c r="GKF27" s="662"/>
      <c r="GKG27" s="662"/>
      <c r="GKH27" s="662"/>
      <c r="GKI27" s="662"/>
      <c r="GKJ27" s="662"/>
      <c r="GKK27" s="662"/>
      <c r="GKL27" s="662"/>
      <c r="GKM27" s="662"/>
      <c r="GKN27" s="662"/>
      <c r="GKO27" s="662"/>
      <c r="GKP27" s="662"/>
      <c r="GKQ27" s="662"/>
      <c r="GKR27" s="662"/>
      <c r="GKS27" s="662"/>
      <c r="GKT27" s="662"/>
      <c r="GKU27" s="662"/>
      <c r="GKV27" s="662"/>
      <c r="GKW27" s="662"/>
      <c r="GKX27" s="662"/>
      <c r="GKY27" s="662"/>
      <c r="GKZ27" s="662"/>
      <c r="GLA27" s="662"/>
      <c r="GLB27" s="662"/>
      <c r="GLC27" s="662"/>
      <c r="GLD27" s="662"/>
      <c r="GLE27" s="662"/>
      <c r="GLF27" s="662"/>
      <c r="GLG27" s="662"/>
      <c r="GLH27" s="662"/>
      <c r="GLI27" s="662"/>
      <c r="GLJ27" s="662"/>
      <c r="GLK27" s="662"/>
      <c r="GLL27" s="662"/>
      <c r="GLM27" s="662"/>
      <c r="GLN27" s="662"/>
      <c r="GLO27" s="662"/>
      <c r="GLP27" s="662"/>
      <c r="GLQ27" s="662"/>
      <c r="GLR27" s="662"/>
      <c r="GLS27" s="662"/>
      <c r="GLT27" s="662"/>
      <c r="GLU27" s="662"/>
      <c r="GLV27" s="662"/>
      <c r="GLW27" s="662"/>
      <c r="GLX27" s="662"/>
      <c r="GLY27" s="662"/>
      <c r="GLZ27" s="662"/>
      <c r="GMA27" s="662"/>
      <c r="GMB27" s="662"/>
      <c r="GMC27" s="662"/>
      <c r="GMD27" s="662"/>
      <c r="GME27" s="662"/>
      <c r="GMF27" s="662"/>
      <c r="GMG27" s="662"/>
      <c r="GMH27" s="662"/>
      <c r="GMI27" s="662"/>
      <c r="GMJ27" s="662"/>
      <c r="GMK27" s="662"/>
      <c r="GML27" s="662"/>
      <c r="GMM27" s="662"/>
      <c r="GMN27" s="662"/>
      <c r="GMO27" s="662"/>
      <c r="GMP27" s="662"/>
      <c r="GMQ27" s="662"/>
      <c r="GMR27" s="662"/>
      <c r="GMS27" s="662"/>
      <c r="GMT27" s="662"/>
      <c r="GMU27" s="662"/>
      <c r="GMV27" s="662"/>
      <c r="GMW27" s="662"/>
      <c r="GMX27" s="662"/>
      <c r="GMY27" s="662"/>
      <c r="GMZ27" s="662"/>
      <c r="GNA27" s="662"/>
      <c r="GNB27" s="662"/>
      <c r="GNC27" s="662"/>
      <c r="GND27" s="662"/>
      <c r="GNE27" s="662"/>
      <c r="GNF27" s="662"/>
      <c r="GNG27" s="662"/>
      <c r="GNH27" s="662"/>
      <c r="GNI27" s="662"/>
      <c r="GNJ27" s="662"/>
      <c r="GNK27" s="662"/>
      <c r="GNL27" s="662"/>
      <c r="GNM27" s="662"/>
      <c r="GNN27" s="662"/>
      <c r="GNO27" s="662"/>
      <c r="GNP27" s="662"/>
      <c r="GNQ27" s="662"/>
      <c r="GNR27" s="662"/>
      <c r="GNS27" s="662"/>
      <c r="GNT27" s="662"/>
      <c r="GNU27" s="662"/>
      <c r="GNV27" s="662"/>
      <c r="GNW27" s="662"/>
      <c r="GNX27" s="662"/>
      <c r="GNY27" s="662"/>
      <c r="GNZ27" s="662"/>
      <c r="GOA27" s="662"/>
      <c r="GOB27" s="662"/>
      <c r="GOC27" s="662"/>
      <c r="GOD27" s="662"/>
      <c r="GOE27" s="662"/>
      <c r="GOF27" s="662"/>
      <c r="GOG27" s="662"/>
      <c r="GOH27" s="662"/>
      <c r="GOI27" s="662"/>
      <c r="GOJ27" s="662"/>
      <c r="GOK27" s="662"/>
      <c r="GOL27" s="662"/>
      <c r="GOM27" s="662"/>
      <c r="GON27" s="662"/>
      <c r="GOO27" s="662"/>
      <c r="GOP27" s="662"/>
      <c r="GOQ27" s="662"/>
      <c r="GOR27" s="662"/>
      <c r="GOS27" s="662"/>
      <c r="GOT27" s="662"/>
      <c r="GOU27" s="662"/>
      <c r="GOV27" s="662"/>
      <c r="GOW27" s="662"/>
      <c r="GOX27" s="662"/>
      <c r="GOY27" s="662"/>
      <c r="GOZ27" s="662"/>
      <c r="GPA27" s="662"/>
      <c r="GPB27" s="662"/>
      <c r="GPC27" s="662"/>
      <c r="GPD27" s="662"/>
      <c r="GPE27" s="662"/>
      <c r="GPF27" s="662"/>
      <c r="GPG27" s="662"/>
      <c r="GPH27" s="662"/>
      <c r="GPI27" s="662"/>
      <c r="GPJ27" s="662"/>
      <c r="GPK27" s="662"/>
      <c r="GPL27" s="662"/>
      <c r="GPM27" s="662"/>
      <c r="GPN27" s="662"/>
      <c r="GPO27" s="662"/>
      <c r="GPP27" s="662"/>
      <c r="GPQ27" s="662"/>
      <c r="GPR27" s="662"/>
      <c r="GPS27" s="662"/>
      <c r="GPT27" s="662"/>
      <c r="GPU27" s="662"/>
      <c r="GPV27" s="662"/>
      <c r="GPW27" s="662"/>
      <c r="GPX27" s="662"/>
      <c r="GPY27" s="662"/>
      <c r="GPZ27" s="662"/>
      <c r="GQA27" s="662"/>
      <c r="GQB27" s="662"/>
      <c r="GQC27" s="662"/>
      <c r="GQD27" s="662"/>
      <c r="GQE27" s="662"/>
      <c r="GQF27" s="662"/>
      <c r="GQG27" s="662"/>
      <c r="GQH27" s="662"/>
      <c r="GQI27" s="662"/>
      <c r="GQJ27" s="662"/>
      <c r="GQK27" s="662"/>
      <c r="GQL27" s="662"/>
      <c r="GQM27" s="662"/>
      <c r="GQN27" s="662"/>
      <c r="GQO27" s="662"/>
      <c r="GQP27" s="662"/>
      <c r="GQQ27" s="662"/>
      <c r="GQR27" s="662"/>
      <c r="GQS27" s="662"/>
      <c r="GQT27" s="662"/>
      <c r="GQU27" s="662"/>
      <c r="GQV27" s="662"/>
      <c r="GQW27" s="662"/>
      <c r="GQX27" s="662"/>
      <c r="GQY27" s="662"/>
      <c r="GQZ27" s="662"/>
      <c r="GRA27" s="662"/>
      <c r="GRB27" s="662"/>
      <c r="GRC27" s="662"/>
      <c r="GRD27" s="662"/>
      <c r="GRE27" s="662"/>
      <c r="GRF27" s="662"/>
      <c r="GRG27" s="662"/>
      <c r="GRH27" s="662"/>
      <c r="GRI27" s="662"/>
      <c r="GRJ27" s="662"/>
      <c r="GRK27" s="662"/>
      <c r="GRL27" s="662"/>
      <c r="GRM27" s="662"/>
      <c r="GRN27" s="662"/>
      <c r="GRO27" s="662"/>
      <c r="GRP27" s="662"/>
      <c r="GRQ27" s="662"/>
      <c r="GRR27" s="662"/>
      <c r="GRS27" s="662"/>
      <c r="GRT27" s="662"/>
      <c r="GRU27" s="662"/>
      <c r="GRV27" s="662"/>
      <c r="GRW27" s="662"/>
      <c r="GRX27" s="662"/>
      <c r="GRY27" s="662"/>
      <c r="GRZ27" s="662"/>
      <c r="GSA27" s="662"/>
      <c r="GSB27" s="662"/>
      <c r="GSC27" s="662"/>
      <c r="GSD27" s="662"/>
      <c r="GSE27" s="662"/>
      <c r="GSF27" s="662"/>
      <c r="GSG27" s="662"/>
      <c r="GSH27" s="662"/>
      <c r="GSI27" s="662"/>
      <c r="GSJ27" s="662"/>
      <c r="GSK27" s="662"/>
      <c r="GSL27" s="662"/>
      <c r="GSM27" s="662"/>
      <c r="GSN27" s="662"/>
      <c r="GSO27" s="662"/>
      <c r="GSP27" s="662"/>
      <c r="GSQ27" s="662"/>
      <c r="GSR27" s="662"/>
      <c r="GSS27" s="662"/>
      <c r="GST27" s="662"/>
      <c r="GSU27" s="662"/>
      <c r="GSV27" s="662"/>
      <c r="GSW27" s="662"/>
      <c r="GSX27" s="662"/>
      <c r="GSY27" s="662"/>
      <c r="GSZ27" s="662"/>
      <c r="GTA27" s="662"/>
      <c r="GTB27" s="662"/>
      <c r="GTC27" s="662"/>
      <c r="GTD27" s="662"/>
      <c r="GTE27" s="662"/>
      <c r="GTF27" s="662"/>
      <c r="GTG27" s="662"/>
      <c r="GTH27" s="662"/>
      <c r="GTI27" s="662"/>
      <c r="GTJ27" s="662"/>
      <c r="GTK27" s="662"/>
      <c r="GTL27" s="662"/>
      <c r="GTM27" s="662"/>
      <c r="GTN27" s="662"/>
      <c r="GTO27" s="662"/>
      <c r="GTP27" s="662"/>
      <c r="GTQ27" s="662"/>
      <c r="GTR27" s="662"/>
      <c r="GTS27" s="662"/>
      <c r="GTT27" s="662"/>
      <c r="GTU27" s="662"/>
      <c r="GTV27" s="662"/>
      <c r="GTW27" s="662"/>
      <c r="GTX27" s="662"/>
      <c r="GTY27" s="662"/>
      <c r="GTZ27" s="662"/>
      <c r="GUA27" s="662"/>
      <c r="GUB27" s="662"/>
      <c r="GUC27" s="662"/>
      <c r="GUD27" s="662"/>
      <c r="GUE27" s="662"/>
      <c r="GUF27" s="662"/>
      <c r="GUG27" s="662"/>
      <c r="GUH27" s="662"/>
      <c r="GUI27" s="662"/>
      <c r="GUJ27" s="662"/>
      <c r="GUK27" s="662"/>
      <c r="GUL27" s="662"/>
      <c r="GUM27" s="662"/>
      <c r="GUN27" s="662"/>
      <c r="GUO27" s="662"/>
      <c r="GUP27" s="662"/>
      <c r="GUQ27" s="662"/>
      <c r="GUR27" s="662"/>
      <c r="GUS27" s="662"/>
      <c r="GUT27" s="662"/>
      <c r="GUU27" s="662"/>
      <c r="GUV27" s="662"/>
      <c r="GUW27" s="662"/>
      <c r="GUX27" s="662"/>
      <c r="GUY27" s="662"/>
      <c r="GUZ27" s="662"/>
      <c r="GVA27" s="662"/>
      <c r="GVB27" s="662"/>
      <c r="GVC27" s="662"/>
      <c r="GVD27" s="662"/>
      <c r="GVE27" s="662"/>
      <c r="GVF27" s="662"/>
      <c r="GVG27" s="662"/>
      <c r="GVH27" s="662"/>
      <c r="GVI27" s="662"/>
      <c r="GVJ27" s="662"/>
      <c r="GVK27" s="662"/>
      <c r="GVL27" s="662"/>
      <c r="GVM27" s="662"/>
      <c r="GVN27" s="662"/>
      <c r="GVO27" s="662"/>
      <c r="GVP27" s="662"/>
      <c r="GVQ27" s="662"/>
      <c r="GVR27" s="662"/>
      <c r="GVS27" s="662"/>
      <c r="GVT27" s="662"/>
      <c r="GVU27" s="662"/>
      <c r="GVV27" s="662"/>
      <c r="GVW27" s="662"/>
      <c r="GVX27" s="662"/>
      <c r="GVY27" s="662"/>
      <c r="GVZ27" s="662"/>
      <c r="GWA27" s="662"/>
      <c r="GWB27" s="662"/>
      <c r="GWC27" s="662"/>
      <c r="GWD27" s="662"/>
      <c r="GWE27" s="662"/>
      <c r="GWF27" s="662"/>
      <c r="GWG27" s="662"/>
      <c r="GWH27" s="662"/>
      <c r="GWI27" s="662"/>
      <c r="GWJ27" s="662"/>
      <c r="GWK27" s="662"/>
      <c r="GWL27" s="662"/>
      <c r="GWM27" s="662"/>
      <c r="GWN27" s="662"/>
      <c r="GWO27" s="662"/>
      <c r="GWP27" s="662"/>
      <c r="GWQ27" s="662"/>
      <c r="GWR27" s="662"/>
      <c r="GWS27" s="662"/>
      <c r="GWT27" s="662"/>
      <c r="GWU27" s="662"/>
      <c r="GWV27" s="662"/>
      <c r="GWW27" s="662"/>
      <c r="GWX27" s="662"/>
      <c r="GWY27" s="662"/>
      <c r="GWZ27" s="662"/>
      <c r="GXA27" s="662"/>
      <c r="GXB27" s="662"/>
      <c r="GXC27" s="662"/>
      <c r="GXD27" s="662"/>
      <c r="GXE27" s="662"/>
      <c r="GXF27" s="662"/>
      <c r="GXG27" s="662"/>
      <c r="GXH27" s="662"/>
      <c r="GXI27" s="662"/>
      <c r="GXJ27" s="662"/>
      <c r="GXK27" s="662"/>
      <c r="GXL27" s="662"/>
      <c r="GXM27" s="662"/>
      <c r="GXN27" s="662"/>
      <c r="GXO27" s="662"/>
      <c r="GXP27" s="662"/>
      <c r="GXQ27" s="662"/>
      <c r="GXR27" s="662"/>
      <c r="GXS27" s="662"/>
      <c r="GXT27" s="662"/>
      <c r="GXU27" s="662"/>
      <c r="GXV27" s="662"/>
      <c r="GXW27" s="662"/>
      <c r="GXX27" s="662"/>
      <c r="GXY27" s="662"/>
      <c r="GXZ27" s="662"/>
      <c r="GYA27" s="662"/>
      <c r="GYB27" s="662"/>
      <c r="GYC27" s="662"/>
      <c r="GYD27" s="662"/>
      <c r="GYE27" s="662"/>
      <c r="GYF27" s="662"/>
      <c r="GYG27" s="662"/>
      <c r="GYH27" s="662"/>
      <c r="GYI27" s="662"/>
      <c r="GYJ27" s="662"/>
      <c r="GYK27" s="662"/>
      <c r="GYL27" s="662"/>
      <c r="GYM27" s="662"/>
      <c r="GYN27" s="662"/>
      <c r="GYO27" s="662"/>
      <c r="GYP27" s="662"/>
      <c r="GYQ27" s="662"/>
      <c r="GYR27" s="662"/>
      <c r="GYS27" s="662"/>
      <c r="GYT27" s="662"/>
      <c r="GYU27" s="662"/>
      <c r="GYV27" s="662"/>
      <c r="GYW27" s="662"/>
      <c r="GYX27" s="662"/>
      <c r="GYY27" s="662"/>
      <c r="GYZ27" s="662"/>
      <c r="GZA27" s="662"/>
      <c r="GZB27" s="662"/>
      <c r="GZC27" s="662"/>
      <c r="GZD27" s="662"/>
      <c r="GZE27" s="662"/>
      <c r="GZF27" s="662"/>
      <c r="GZG27" s="662"/>
      <c r="GZH27" s="662"/>
      <c r="GZI27" s="662"/>
      <c r="GZJ27" s="662"/>
      <c r="GZK27" s="662"/>
      <c r="GZL27" s="662"/>
      <c r="GZM27" s="662"/>
      <c r="GZN27" s="662"/>
      <c r="GZO27" s="662"/>
      <c r="GZP27" s="662"/>
      <c r="GZQ27" s="662"/>
      <c r="GZR27" s="662"/>
      <c r="GZS27" s="662"/>
      <c r="GZT27" s="662"/>
      <c r="GZU27" s="662"/>
      <c r="GZV27" s="662"/>
      <c r="GZW27" s="662"/>
      <c r="GZX27" s="662"/>
      <c r="GZY27" s="662"/>
      <c r="GZZ27" s="662"/>
      <c r="HAA27" s="662"/>
      <c r="HAB27" s="662"/>
      <c r="HAC27" s="662"/>
      <c r="HAD27" s="662"/>
      <c r="HAE27" s="662"/>
      <c r="HAF27" s="662"/>
      <c r="HAG27" s="662"/>
      <c r="HAH27" s="662"/>
      <c r="HAI27" s="662"/>
      <c r="HAJ27" s="662"/>
      <c r="HAK27" s="662"/>
      <c r="HAL27" s="662"/>
      <c r="HAM27" s="662"/>
      <c r="HAN27" s="662"/>
      <c r="HAO27" s="662"/>
      <c r="HAP27" s="662"/>
      <c r="HAQ27" s="662"/>
      <c r="HAR27" s="662"/>
      <c r="HAS27" s="662"/>
      <c r="HAT27" s="662"/>
      <c r="HAU27" s="662"/>
      <c r="HAV27" s="662"/>
      <c r="HAW27" s="662"/>
      <c r="HAX27" s="662"/>
      <c r="HAY27" s="662"/>
      <c r="HAZ27" s="662"/>
      <c r="HBA27" s="662"/>
      <c r="HBB27" s="662"/>
      <c r="HBC27" s="662"/>
      <c r="HBD27" s="662"/>
      <c r="HBE27" s="662"/>
      <c r="HBF27" s="662"/>
      <c r="HBG27" s="662"/>
      <c r="HBH27" s="662"/>
      <c r="HBI27" s="662"/>
      <c r="HBJ27" s="662"/>
      <c r="HBK27" s="662"/>
      <c r="HBL27" s="662"/>
      <c r="HBM27" s="662"/>
      <c r="HBN27" s="662"/>
      <c r="HBO27" s="662"/>
      <c r="HBP27" s="662"/>
      <c r="HBQ27" s="662"/>
      <c r="HBR27" s="662"/>
      <c r="HBS27" s="662"/>
      <c r="HBT27" s="662"/>
      <c r="HBU27" s="662"/>
      <c r="HBV27" s="662"/>
      <c r="HBW27" s="662"/>
      <c r="HBX27" s="662"/>
      <c r="HBY27" s="662"/>
      <c r="HBZ27" s="662"/>
      <c r="HCA27" s="662"/>
      <c r="HCB27" s="662"/>
      <c r="HCC27" s="662"/>
      <c r="HCD27" s="662"/>
      <c r="HCE27" s="662"/>
      <c r="HCF27" s="662"/>
      <c r="HCG27" s="662"/>
      <c r="HCH27" s="662"/>
      <c r="HCI27" s="662"/>
      <c r="HCJ27" s="662"/>
      <c r="HCK27" s="662"/>
      <c r="HCL27" s="662"/>
      <c r="HCM27" s="662"/>
      <c r="HCN27" s="662"/>
      <c r="HCO27" s="662"/>
      <c r="HCP27" s="662"/>
      <c r="HCQ27" s="662"/>
      <c r="HCR27" s="662"/>
      <c r="HCS27" s="662"/>
      <c r="HCT27" s="662"/>
      <c r="HCU27" s="662"/>
      <c r="HCV27" s="662"/>
      <c r="HCW27" s="662"/>
      <c r="HCX27" s="662"/>
      <c r="HCY27" s="662"/>
      <c r="HCZ27" s="662"/>
      <c r="HDA27" s="662"/>
      <c r="HDB27" s="662"/>
      <c r="HDC27" s="662"/>
      <c r="HDD27" s="662"/>
      <c r="HDE27" s="662"/>
      <c r="HDF27" s="662"/>
      <c r="HDG27" s="662"/>
      <c r="HDH27" s="662"/>
      <c r="HDI27" s="662"/>
      <c r="HDJ27" s="662"/>
      <c r="HDK27" s="662"/>
      <c r="HDL27" s="662"/>
      <c r="HDM27" s="662"/>
      <c r="HDN27" s="662"/>
      <c r="HDO27" s="662"/>
      <c r="HDP27" s="662"/>
      <c r="HDQ27" s="662"/>
      <c r="HDR27" s="662"/>
      <c r="HDS27" s="662"/>
      <c r="HDT27" s="662"/>
      <c r="HDU27" s="662"/>
      <c r="HDV27" s="662"/>
      <c r="HDW27" s="662"/>
      <c r="HDX27" s="662"/>
      <c r="HDY27" s="662"/>
      <c r="HDZ27" s="662"/>
      <c r="HEA27" s="662"/>
      <c r="HEB27" s="662"/>
      <c r="HEC27" s="662"/>
      <c r="HED27" s="662"/>
      <c r="HEE27" s="662"/>
      <c r="HEF27" s="662"/>
      <c r="HEG27" s="662"/>
      <c r="HEH27" s="662"/>
      <c r="HEI27" s="662"/>
      <c r="HEJ27" s="662"/>
      <c r="HEK27" s="662"/>
      <c r="HEL27" s="662"/>
      <c r="HEM27" s="662"/>
      <c r="HEN27" s="662"/>
      <c r="HEO27" s="662"/>
      <c r="HEP27" s="662"/>
      <c r="HEQ27" s="662"/>
      <c r="HER27" s="662"/>
      <c r="HES27" s="662"/>
      <c r="HET27" s="662"/>
      <c r="HEU27" s="662"/>
      <c r="HEV27" s="662"/>
      <c r="HEW27" s="662"/>
      <c r="HEX27" s="662"/>
      <c r="HEY27" s="662"/>
      <c r="HEZ27" s="662"/>
      <c r="HFA27" s="662"/>
      <c r="HFB27" s="662"/>
      <c r="HFC27" s="662"/>
      <c r="HFD27" s="662"/>
      <c r="HFE27" s="662"/>
      <c r="HFF27" s="662"/>
      <c r="HFG27" s="662"/>
      <c r="HFH27" s="662"/>
      <c r="HFI27" s="662"/>
      <c r="HFJ27" s="662"/>
      <c r="HFK27" s="662"/>
      <c r="HFL27" s="662"/>
      <c r="HFM27" s="662"/>
      <c r="HFN27" s="662"/>
      <c r="HFO27" s="662"/>
      <c r="HFP27" s="662"/>
      <c r="HFQ27" s="662"/>
      <c r="HFR27" s="662"/>
      <c r="HFS27" s="662"/>
      <c r="HFT27" s="662"/>
      <c r="HFU27" s="662"/>
      <c r="HFV27" s="662"/>
      <c r="HFW27" s="662"/>
      <c r="HFX27" s="662"/>
      <c r="HFY27" s="662"/>
      <c r="HFZ27" s="662"/>
      <c r="HGA27" s="662"/>
      <c r="HGB27" s="662"/>
      <c r="HGC27" s="662"/>
      <c r="HGD27" s="662"/>
      <c r="HGE27" s="662"/>
      <c r="HGF27" s="662"/>
      <c r="HGG27" s="662"/>
      <c r="HGH27" s="662"/>
      <c r="HGI27" s="662"/>
      <c r="HGJ27" s="662"/>
      <c r="HGK27" s="662"/>
      <c r="HGL27" s="662"/>
      <c r="HGM27" s="662"/>
      <c r="HGN27" s="662"/>
      <c r="HGO27" s="662"/>
      <c r="HGP27" s="662"/>
      <c r="HGQ27" s="662"/>
      <c r="HGR27" s="662"/>
      <c r="HGS27" s="662"/>
      <c r="HGT27" s="662"/>
      <c r="HGU27" s="662"/>
      <c r="HGV27" s="662"/>
      <c r="HGW27" s="662"/>
      <c r="HGX27" s="662"/>
      <c r="HGY27" s="662"/>
      <c r="HGZ27" s="662"/>
      <c r="HHA27" s="662"/>
      <c r="HHB27" s="662"/>
      <c r="HHC27" s="662"/>
      <c r="HHD27" s="662"/>
      <c r="HHE27" s="662"/>
      <c r="HHF27" s="662"/>
      <c r="HHG27" s="662"/>
      <c r="HHH27" s="662"/>
      <c r="HHI27" s="662"/>
      <c r="HHJ27" s="662"/>
      <c r="HHK27" s="662"/>
      <c r="HHL27" s="662"/>
      <c r="HHM27" s="662"/>
      <c r="HHN27" s="662"/>
      <c r="HHO27" s="662"/>
      <c r="HHP27" s="662"/>
      <c r="HHQ27" s="662"/>
      <c r="HHR27" s="662"/>
      <c r="HHS27" s="662"/>
      <c r="HHT27" s="662"/>
      <c r="HHU27" s="662"/>
      <c r="HHV27" s="662"/>
      <c r="HHW27" s="662"/>
      <c r="HHX27" s="662"/>
      <c r="HHY27" s="662"/>
      <c r="HHZ27" s="662"/>
      <c r="HIA27" s="662"/>
      <c r="HIB27" s="662"/>
      <c r="HIC27" s="662"/>
      <c r="HID27" s="662"/>
      <c r="HIE27" s="662"/>
      <c r="HIF27" s="662"/>
      <c r="HIG27" s="662"/>
      <c r="HIH27" s="662"/>
      <c r="HII27" s="662"/>
      <c r="HIJ27" s="662"/>
      <c r="HIK27" s="662"/>
      <c r="HIL27" s="662"/>
      <c r="HIM27" s="662"/>
      <c r="HIN27" s="662"/>
      <c r="HIO27" s="662"/>
      <c r="HIP27" s="662"/>
      <c r="HIQ27" s="662"/>
      <c r="HIR27" s="662"/>
      <c r="HIS27" s="662"/>
      <c r="HIT27" s="662"/>
      <c r="HIU27" s="662"/>
      <c r="HIV27" s="662"/>
      <c r="HIW27" s="662"/>
      <c r="HIX27" s="662"/>
      <c r="HIY27" s="662"/>
      <c r="HIZ27" s="662"/>
      <c r="HJA27" s="662"/>
      <c r="HJB27" s="662"/>
      <c r="HJC27" s="662"/>
      <c r="HJD27" s="662"/>
      <c r="HJE27" s="662"/>
      <c r="HJF27" s="662"/>
      <c r="HJG27" s="662"/>
      <c r="HJH27" s="662"/>
      <c r="HJI27" s="662"/>
      <c r="HJJ27" s="662"/>
      <c r="HJK27" s="662"/>
      <c r="HJL27" s="662"/>
      <c r="HJM27" s="662"/>
      <c r="HJN27" s="662"/>
      <c r="HJO27" s="662"/>
      <c r="HJP27" s="662"/>
      <c r="HJQ27" s="662"/>
      <c r="HJR27" s="662"/>
      <c r="HJS27" s="662"/>
      <c r="HJT27" s="662"/>
      <c r="HJU27" s="662"/>
      <c r="HJV27" s="662"/>
      <c r="HJW27" s="662"/>
      <c r="HJX27" s="662"/>
      <c r="HJY27" s="662"/>
      <c r="HJZ27" s="662"/>
      <c r="HKA27" s="662"/>
      <c r="HKB27" s="662"/>
      <c r="HKC27" s="662"/>
      <c r="HKD27" s="662"/>
      <c r="HKE27" s="662"/>
      <c r="HKF27" s="662"/>
      <c r="HKG27" s="662"/>
      <c r="HKH27" s="662"/>
      <c r="HKI27" s="662"/>
      <c r="HKJ27" s="662"/>
      <c r="HKK27" s="662"/>
      <c r="HKL27" s="662"/>
      <c r="HKM27" s="662"/>
      <c r="HKN27" s="662"/>
      <c r="HKO27" s="662"/>
      <c r="HKP27" s="662"/>
      <c r="HKQ27" s="662"/>
      <c r="HKR27" s="662"/>
      <c r="HKS27" s="662"/>
      <c r="HKT27" s="662"/>
      <c r="HKU27" s="662"/>
      <c r="HKV27" s="662"/>
      <c r="HKW27" s="662"/>
      <c r="HKX27" s="662"/>
      <c r="HKY27" s="662"/>
      <c r="HKZ27" s="662"/>
      <c r="HLA27" s="662"/>
      <c r="HLB27" s="662"/>
      <c r="HLC27" s="662"/>
      <c r="HLD27" s="662"/>
      <c r="HLE27" s="662"/>
      <c r="HLF27" s="662"/>
      <c r="HLG27" s="662"/>
      <c r="HLH27" s="662"/>
      <c r="HLI27" s="662"/>
      <c r="HLJ27" s="662"/>
      <c r="HLK27" s="662"/>
      <c r="HLL27" s="662"/>
      <c r="HLM27" s="662"/>
      <c r="HLN27" s="662"/>
      <c r="HLO27" s="662"/>
      <c r="HLP27" s="662"/>
      <c r="HLQ27" s="662"/>
      <c r="HLR27" s="662"/>
      <c r="HLS27" s="662"/>
      <c r="HLT27" s="662"/>
      <c r="HLU27" s="662"/>
      <c r="HLV27" s="662"/>
      <c r="HLW27" s="662"/>
      <c r="HLX27" s="662"/>
      <c r="HLY27" s="662"/>
      <c r="HLZ27" s="662"/>
      <c r="HMA27" s="662"/>
      <c r="HMB27" s="662"/>
      <c r="HMC27" s="662"/>
      <c r="HMD27" s="662"/>
      <c r="HME27" s="662"/>
      <c r="HMF27" s="662"/>
      <c r="HMG27" s="662"/>
      <c r="HMH27" s="662"/>
      <c r="HMI27" s="662"/>
      <c r="HMJ27" s="662"/>
      <c r="HMK27" s="662"/>
      <c r="HML27" s="662"/>
      <c r="HMM27" s="662"/>
      <c r="HMN27" s="662"/>
      <c r="HMO27" s="662"/>
      <c r="HMP27" s="662"/>
      <c r="HMQ27" s="662"/>
      <c r="HMR27" s="662"/>
      <c r="HMS27" s="662"/>
      <c r="HMT27" s="662"/>
      <c r="HMU27" s="662"/>
      <c r="HMV27" s="662"/>
      <c r="HMW27" s="662"/>
      <c r="HMX27" s="662"/>
      <c r="HMY27" s="662"/>
      <c r="HMZ27" s="662"/>
      <c r="HNA27" s="662"/>
      <c r="HNB27" s="662"/>
      <c r="HNC27" s="662"/>
      <c r="HND27" s="662"/>
      <c r="HNE27" s="662"/>
      <c r="HNF27" s="662"/>
      <c r="HNG27" s="662"/>
      <c r="HNH27" s="662"/>
      <c r="HNI27" s="662"/>
      <c r="HNJ27" s="662"/>
      <c r="HNK27" s="662"/>
      <c r="HNL27" s="662"/>
      <c r="HNM27" s="662"/>
      <c r="HNN27" s="662"/>
      <c r="HNO27" s="662"/>
      <c r="HNP27" s="662"/>
      <c r="HNQ27" s="662"/>
      <c r="HNR27" s="662"/>
      <c r="HNS27" s="662"/>
      <c r="HNT27" s="662"/>
      <c r="HNU27" s="662"/>
      <c r="HNV27" s="662"/>
      <c r="HNW27" s="662"/>
      <c r="HNX27" s="662"/>
      <c r="HNY27" s="662"/>
      <c r="HNZ27" s="662"/>
      <c r="HOA27" s="662"/>
      <c r="HOB27" s="662"/>
      <c r="HOC27" s="662"/>
      <c r="HOD27" s="662"/>
      <c r="HOE27" s="662"/>
      <c r="HOF27" s="662"/>
      <c r="HOG27" s="662"/>
      <c r="HOH27" s="662"/>
      <c r="HOI27" s="662"/>
      <c r="HOJ27" s="662"/>
      <c r="HOK27" s="662"/>
      <c r="HOL27" s="662"/>
      <c r="HOM27" s="662"/>
      <c r="HON27" s="662"/>
      <c r="HOO27" s="662"/>
      <c r="HOP27" s="662"/>
      <c r="HOQ27" s="662"/>
      <c r="HOR27" s="662"/>
      <c r="HOS27" s="662"/>
      <c r="HOT27" s="662"/>
      <c r="HOU27" s="662"/>
      <c r="HOV27" s="662"/>
      <c r="HOW27" s="662"/>
      <c r="HOX27" s="662"/>
      <c r="HOY27" s="662"/>
      <c r="HOZ27" s="662"/>
      <c r="HPA27" s="662"/>
      <c r="HPB27" s="662"/>
      <c r="HPC27" s="662"/>
      <c r="HPD27" s="662"/>
      <c r="HPE27" s="662"/>
      <c r="HPF27" s="662"/>
      <c r="HPG27" s="662"/>
      <c r="HPH27" s="662"/>
      <c r="HPI27" s="662"/>
      <c r="HPJ27" s="662"/>
      <c r="HPK27" s="662"/>
      <c r="HPL27" s="662"/>
      <c r="HPM27" s="662"/>
      <c r="HPN27" s="662"/>
      <c r="HPO27" s="662"/>
      <c r="HPP27" s="662"/>
      <c r="HPQ27" s="662"/>
      <c r="HPR27" s="662"/>
      <c r="HPS27" s="662"/>
      <c r="HPT27" s="662"/>
      <c r="HPU27" s="662"/>
      <c r="HPV27" s="662"/>
      <c r="HPW27" s="662"/>
      <c r="HPX27" s="662"/>
      <c r="HPY27" s="662"/>
      <c r="HPZ27" s="662"/>
      <c r="HQA27" s="662"/>
      <c r="HQB27" s="662"/>
      <c r="HQC27" s="662"/>
      <c r="HQD27" s="662"/>
      <c r="HQE27" s="662"/>
      <c r="HQF27" s="662"/>
      <c r="HQG27" s="662"/>
      <c r="HQH27" s="662"/>
      <c r="HQI27" s="662"/>
      <c r="HQJ27" s="662"/>
      <c r="HQK27" s="662"/>
      <c r="HQL27" s="662"/>
      <c r="HQM27" s="662"/>
      <c r="HQN27" s="662"/>
      <c r="HQO27" s="662"/>
      <c r="HQP27" s="662"/>
      <c r="HQQ27" s="662"/>
      <c r="HQR27" s="662"/>
      <c r="HQS27" s="662"/>
      <c r="HQT27" s="662"/>
      <c r="HQU27" s="662"/>
      <c r="HQV27" s="662"/>
      <c r="HQW27" s="662"/>
      <c r="HQX27" s="662"/>
      <c r="HQY27" s="662"/>
      <c r="HQZ27" s="662"/>
      <c r="HRA27" s="662"/>
      <c r="HRB27" s="662"/>
      <c r="HRC27" s="662"/>
      <c r="HRD27" s="662"/>
      <c r="HRE27" s="662"/>
      <c r="HRF27" s="662"/>
      <c r="HRG27" s="662"/>
      <c r="HRH27" s="662"/>
      <c r="HRI27" s="662"/>
      <c r="HRJ27" s="662"/>
      <c r="HRK27" s="662"/>
      <c r="HRL27" s="662"/>
      <c r="HRM27" s="662"/>
      <c r="HRN27" s="662"/>
      <c r="HRO27" s="662"/>
      <c r="HRP27" s="662"/>
      <c r="HRQ27" s="662"/>
      <c r="HRR27" s="662"/>
      <c r="HRS27" s="662"/>
      <c r="HRT27" s="662"/>
      <c r="HRU27" s="662"/>
      <c r="HRV27" s="662"/>
      <c r="HRW27" s="662"/>
      <c r="HRX27" s="662"/>
      <c r="HRY27" s="662"/>
      <c r="HRZ27" s="662"/>
      <c r="HSA27" s="662"/>
      <c r="HSB27" s="662"/>
      <c r="HSC27" s="662"/>
      <c r="HSD27" s="662"/>
      <c r="HSE27" s="662"/>
      <c r="HSF27" s="662"/>
      <c r="HSG27" s="662"/>
      <c r="HSH27" s="662"/>
      <c r="HSI27" s="662"/>
      <c r="HSJ27" s="662"/>
      <c r="HSK27" s="662"/>
      <c r="HSL27" s="662"/>
      <c r="HSM27" s="662"/>
      <c r="HSN27" s="662"/>
      <c r="HSO27" s="662"/>
      <c r="HSP27" s="662"/>
      <c r="HSQ27" s="662"/>
      <c r="HSR27" s="662"/>
      <c r="HSS27" s="662"/>
      <c r="HST27" s="662"/>
      <c r="HSU27" s="662"/>
      <c r="HSV27" s="662"/>
      <c r="HSW27" s="662"/>
      <c r="HSX27" s="662"/>
      <c r="HSY27" s="662"/>
      <c r="HSZ27" s="662"/>
      <c r="HTA27" s="662"/>
      <c r="HTB27" s="662"/>
      <c r="HTC27" s="662"/>
      <c r="HTD27" s="662"/>
      <c r="HTE27" s="662"/>
      <c r="HTF27" s="662"/>
      <c r="HTG27" s="662"/>
      <c r="HTH27" s="662"/>
      <c r="HTI27" s="662"/>
      <c r="HTJ27" s="662"/>
      <c r="HTK27" s="662"/>
      <c r="HTL27" s="662"/>
      <c r="HTM27" s="662"/>
      <c r="HTN27" s="662"/>
      <c r="HTO27" s="662"/>
      <c r="HTP27" s="662"/>
      <c r="HTQ27" s="662"/>
      <c r="HTR27" s="662"/>
      <c r="HTS27" s="662"/>
      <c r="HTT27" s="662"/>
      <c r="HTU27" s="662"/>
      <c r="HTV27" s="662"/>
      <c r="HTW27" s="662"/>
      <c r="HTX27" s="662"/>
      <c r="HTY27" s="662"/>
      <c r="HTZ27" s="662"/>
      <c r="HUA27" s="662"/>
      <c r="HUB27" s="662"/>
      <c r="HUC27" s="662"/>
      <c r="HUD27" s="662"/>
      <c r="HUE27" s="662"/>
      <c r="HUF27" s="662"/>
      <c r="HUG27" s="662"/>
      <c r="HUH27" s="662"/>
      <c r="HUI27" s="662"/>
      <c r="HUJ27" s="662"/>
      <c r="HUK27" s="662"/>
      <c r="HUL27" s="662"/>
      <c r="HUM27" s="662"/>
      <c r="HUN27" s="662"/>
      <c r="HUO27" s="662"/>
      <c r="HUP27" s="662"/>
      <c r="HUQ27" s="662"/>
      <c r="HUR27" s="662"/>
      <c r="HUS27" s="662"/>
      <c r="HUT27" s="662"/>
      <c r="HUU27" s="662"/>
      <c r="HUV27" s="662"/>
      <c r="HUW27" s="662"/>
      <c r="HUX27" s="662"/>
      <c r="HUY27" s="662"/>
      <c r="HUZ27" s="662"/>
      <c r="HVA27" s="662"/>
      <c r="HVB27" s="662"/>
      <c r="HVC27" s="662"/>
      <c r="HVD27" s="662"/>
      <c r="HVE27" s="662"/>
      <c r="HVF27" s="662"/>
      <c r="HVG27" s="662"/>
      <c r="HVH27" s="662"/>
      <c r="HVI27" s="662"/>
      <c r="HVJ27" s="662"/>
      <c r="HVK27" s="662"/>
      <c r="HVL27" s="662"/>
      <c r="HVM27" s="662"/>
      <c r="HVN27" s="662"/>
      <c r="HVO27" s="662"/>
      <c r="HVP27" s="662"/>
      <c r="HVQ27" s="662"/>
      <c r="HVR27" s="662"/>
      <c r="HVS27" s="662"/>
      <c r="HVT27" s="662"/>
      <c r="HVU27" s="662"/>
      <c r="HVV27" s="662"/>
      <c r="HVW27" s="662"/>
      <c r="HVX27" s="662"/>
      <c r="HVY27" s="662"/>
      <c r="HVZ27" s="662"/>
      <c r="HWA27" s="662"/>
      <c r="HWB27" s="662"/>
      <c r="HWC27" s="662"/>
      <c r="HWD27" s="662"/>
      <c r="HWE27" s="662"/>
      <c r="HWF27" s="662"/>
      <c r="HWG27" s="662"/>
      <c r="HWH27" s="662"/>
      <c r="HWI27" s="662"/>
      <c r="HWJ27" s="662"/>
      <c r="HWK27" s="662"/>
      <c r="HWL27" s="662"/>
      <c r="HWM27" s="662"/>
      <c r="HWN27" s="662"/>
      <c r="HWO27" s="662"/>
      <c r="HWP27" s="662"/>
      <c r="HWQ27" s="662"/>
      <c r="HWR27" s="662"/>
      <c r="HWS27" s="662"/>
      <c r="HWT27" s="662"/>
      <c r="HWU27" s="662"/>
      <c r="HWV27" s="662"/>
      <c r="HWW27" s="662"/>
      <c r="HWX27" s="662"/>
      <c r="HWY27" s="662"/>
      <c r="HWZ27" s="662"/>
      <c r="HXA27" s="662"/>
      <c r="HXB27" s="662"/>
      <c r="HXC27" s="662"/>
      <c r="HXD27" s="662"/>
      <c r="HXE27" s="662"/>
      <c r="HXF27" s="662"/>
      <c r="HXG27" s="662"/>
      <c r="HXH27" s="662"/>
      <c r="HXI27" s="662"/>
      <c r="HXJ27" s="662"/>
      <c r="HXK27" s="662"/>
      <c r="HXL27" s="662"/>
      <c r="HXM27" s="662"/>
      <c r="HXN27" s="662"/>
      <c r="HXO27" s="662"/>
      <c r="HXP27" s="662"/>
      <c r="HXQ27" s="662"/>
      <c r="HXR27" s="662"/>
      <c r="HXS27" s="662"/>
      <c r="HXT27" s="662"/>
      <c r="HXU27" s="662"/>
      <c r="HXV27" s="662"/>
      <c r="HXW27" s="662"/>
      <c r="HXX27" s="662"/>
      <c r="HXY27" s="662"/>
      <c r="HXZ27" s="662"/>
      <c r="HYA27" s="662"/>
      <c r="HYB27" s="662"/>
      <c r="HYC27" s="662"/>
      <c r="HYD27" s="662"/>
      <c r="HYE27" s="662"/>
      <c r="HYF27" s="662"/>
      <c r="HYG27" s="662"/>
      <c r="HYH27" s="662"/>
      <c r="HYI27" s="662"/>
      <c r="HYJ27" s="662"/>
      <c r="HYK27" s="662"/>
      <c r="HYL27" s="662"/>
      <c r="HYM27" s="662"/>
      <c r="HYN27" s="662"/>
      <c r="HYO27" s="662"/>
      <c r="HYP27" s="662"/>
      <c r="HYQ27" s="662"/>
      <c r="HYR27" s="662"/>
      <c r="HYS27" s="662"/>
      <c r="HYT27" s="662"/>
      <c r="HYU27" s="662"/>
      <c r="HYV27" s="662"/>
      <c r="HYW27" s="662"/>
      <c r="HYX27" s="662"/>
      <c r="HYY27" s="662"/>
      <c r="HYZ27" s="662"/>
      <c r="HZA27" s="662"/>
      <c r="HZB27" s="662"/>
      <c r="HZC27" s="662"/>
      <c r="HZD27" s="662"/>
      <c r="HZE27" s="662"/>
      <c r="HZF27" s="662"/>
      <c r="HZG27" s="662"/>
      <c r="HZH27" s="662"/>
      <c r="HZI27" s="662"/>
      <c r="HZJ27" s="662"/>
      <c r="HZK27" s="662"/>
      <c r="HZL27" s="662"/>
      <c r="HZM27" s="662"/>
      <c r="HZN27" s="662"/>
      <c r="HZO27" s="662"/>
      <c r="HZP27" s="662"/>
      <c r="HZQ27" s="662"/>
      <c r="HZR27" s="662"/>
      <c r="HZS27" s="662"/>
      <c r="HZT27" s="662"/>
      <c r="HZU27" s="662"/>
      <c r="HZV27" s="662"/>
      <c r="HZW27" s="662"/>
      <c r="HZX27" s="662"/>
      <c r="HZY27" s="662"/>
      <c r="HZZ27" s="662"/>
      <c r="IAA27" s="662"/>
      <c r="IAB27" s="662"/>
      <c r="IAC27" s="662"/>
      <c r="IAD27" s="662"/>
      <c r="IAE27" s="662"/>
      <c r="IAF27" s="662"/>
      <c r="IAG27" s="662"/>
      <c r="IAH27" s="662"/>
      <c r="IAI27" s="662"/>
      <c r="IAJ27" s="662"/>
      <c r="IAK27" s="662"/>
      <c r="IAL27" s="662"/>
      <c r="IAM27" s="662"/>
      <c r="IAN27" s="662"/>
      <c r="IAO27" s="662"/>
      <c r="IAP27" s="662"/>
      <c r="IAQ27" s="662"/>
      <c r="IAR27" s="662"/>
      <c r="IAS27" s="662"/>
      <c r="IAT27" s="662"/>
      <c r="IAU27" s="662"/>
      <c r="IAV27" s="662"/>
      <c r="IAW27" s="662"/>
      <c r="IAX27" s="662"/>
      <c r="IAY27" s="662"/>
      <c r="IAZ27" s="662"/>
      <c r="IBA27" s="662"/>
      <c r="IBB27" s="662"/>
      <c r="IBC27" s="662"/>
      <c r="IBD27" s="662"/>
      <c r="IBE27" s="662"/>
      <c r="IBF27" s="662"/>
      <c r="IBG27" s="662"/>
      <c r="IBH27" s="662"/>
      <c r="IBI27" s="662"/>
      <c r="IBJ27" s="662"/>
      <c r="IBK27" s="662"/>
      <c r="IBL27" s="662"/>
      <c r="IBM27" s="662"/>
      <c r="IBN27" s="662"/>
      <c r="IBO27" s="662"/>
      <c r="IBP27" s="662"/>
      <c r="IBQ27" s="662"/>
      <c r="IBR27" s="662"/>
      <c r="IBS27" s="662"/>
      <c r="IBT27" s="662"/>
      <c r="IBU27" s="662"/>
      <c r="IBV27" s="662"/>
      <c r="IBW27" s="662"/>
      <c r="IBX27" s="662"/>
      <c r="IBY27" s="662"/>
      <c r="IBZ27" s="662"/>
      <c r="ICA27" s="662"/>
      <c r="ICB27" s="662"/>
      <c r="ICC27" s="662"/>
      <c r="ICD27" s="662"/>
      <c r="ICE27" s="662"/>
      <c r="ICF27" s="662"/>
      <c r="ICG27" s="662"/>
      <c r="ICH27" s="662"/>
      <c r="ICI27" s="662"/>
      <c r="ICJ27" s="662"/>
      <c r="ICK27" s="662"/>
      <c r="ICL27" s="662"/>
      <c r="ICM27" s="662"/>
      <c r="ICN27" s="662"/>
      <c r="ICO27" s="662"/>
      <c r="ICP27" s="662"/>
      <c r="ICQ27" s="662"/>
      <c r="ICR27" s="662"/>
      <c r="ICS27" s="662"/>
      <c r="ICT27" s="662"/>
      <c r="ICU27" s="662"/>
      <c r="ICV27" s="662"/>
      <c r="ICW27" s="662"/>
      <c r="ICX27" s="662"/>
      <c r="ICY27" s="662"/>
      <c r="ICZ27" s="662"/>
      <c r="IDA27" s="662"/>
      <c r="IDB27" s="662"/>
      <c r="IDC27" s="662"/>
      <c r="IDD27" s="662"/>
      <c r="IDE27" s="662"/>
      <c r="IDF27" s="662"/>
      <c r="IDG27" s="662"/>
      <c r="IDH27" s="662"/>
      <c r="IDI27" s="662"/>
      <c r="IDJ27" s="662"/>
      <c r="IDK27" s="662"/>
      <c r="IDL27" s="662"/>
      <c r="IDM27" s="662"/>
      <c r="IDN27" s="662"/>
      <c r="IDO27" s="662"/>
      <c r="IDP27" s="662"/>
      <c r="IDQ27" s="662"/>
      <c r="IDR27" s="662"/>
      <c r="IDS27" s="662"/>
      <c r="IDT27" s="662"/>
      <c r="IDU27" s="662"/>
      <c r="IDV27" s="662"/>
      <c r="IDW27" s="662"/>
      <c r="IDX27" s="662"/>
      <c r="IDY27" s="662"/>
      <c r="IDZ27" s="662"/>
      <c r="IEA27" s="662"/>
      <c r="IEB27" s="662"/>
      <c r="IEC27" s="662"/>
      <c r="IED27" s="662"/>
      <c r="IEE27" s="662"/>
      <c r="IEF27" s="662"/>
      <c r="IEG27" s="662"/>
      <c r="IEH27" s="662"/>
      <c r="IEI27" s="662"/>
      <c r="IEJ27" s="662"/>
      <c r="IEK27" s="662"/>
      <c r="IEL27" s="662"/>
      <c r="IEM27" s="662"/>
      <c r="IEN27" s="662"/>
      <c r="IEO27" s="662"/>
      <c r="IEP27" s="662"/>
      <c r="IEQ27" s="662"/>
      <c r="IER27" s="662"/>
      <c r="IES27" s="662"/>
      <c r="IET27" s="662"/>
      <c r="IEU27" s="662"/>
      <c r="IEV27" s="662"/>
      <c r="IEW27" s="662"/>
      <c r="IEX27" s="662"/>
      <c r="IEY27" s="662"/>
      <c r="IEZ27" s="662"/>
      <c r="IFA27" s="662"/>
      <c r="IFB27" s="662"/>
      <c r="IFC27" s="662"/>
      <c r="IFD27" s="662"/>
      <c r="IFE27" s="662"/>
      <c r="IFF27" s="662"/>
      <c r="IFG27" s="662"/>
      <c r="IFH27" s="662"/>
      <c r="IFI27" s="662"/>
      <c r="IFJ27" s="662"/>
      <c r="IFK27" s="662"/>
      <c r="IFL27" s="662"/>
      <c r="IFM27" s="662"/>
      <c r="IFN27" s="662"/>
      <c r="IFO27" s="662"/>
      <c r="IFP27" s="662"/>
      <c r="IFQ27" s="662"/>
      <c r="IFR27" s="662"/>
      <c r="IFS27" s="662"/>
      <c r="IFT27" s="662"/>
      <c r="IFU27" s="662"/>
      <c r="IFV27" s="662"/>
      <c r="IFW27" s="662"/>
      <c r="IFX27" s="662"/>
      <c r="IFY27" s="662"/>
      <c r="IFZ27" s="662"/>
      <c r="IGA27" s="662"/>
      <c r="IGB27" s="662"/>
      <c r="IGC27" s="662"/>
      <c r="IGD27" s="662"/>
      <c r="IGE27" s="662"/>
      <c r="IGF27" s="662"/>
      <c r="IGG27" s="662"/>
      <c r="IGH27" s="662"/>
      <c r="IGI27" s="662"/>
      <c r="IGJ27" s="662"/>
      <c r="IGK27" s="662"/>
      <c r="IGL27" s="662"/>
      <c r="IGM27" s="662"/>
      <c r="IGN27" s="662"/>
      <c r="IGO27" s="662"/>
      <c r="IGP27" s="662"/>
      <c r="IGQ27" s="662"/>
      <c r="IGR27" s="662"/>
      <c r="IGS27" s="662"/>
      <c r="IGT27" s="662"/>
      <c r="IGU27" s="662"/>
      <c r="IGV27" s="662"/>
      <c r="IGW27" s="662"/>
      <c r="IGX27" s="662"/>
      <c r="IGY27" s="662"/>
      <c r="IGZ27" s="662"/>
      <c r="IHA27" s="662"/>
      <c r="IHB27" s="662"/>
      <c r="IHC27" s="662"/>
      <c r="IHD27" s="662"/>
      <c r="IHE27" s="662"/>
      <c r="IHF27" s="662"/>
      <c r="IHG27" s="662"/>
      <c r="IHH27" s="662"/>
      <c r="IHI27" s="662"/>
      <c r="IHJ27" s="662"/>
      <c r="IHK27" s="662"/>
      <c r="IHL27" s="662"/>
      <c r="IHM27" s="662"/>
      <c r="IHN27" s="662"/>
      <c r="IHO27" s="662"/>
      <c r="IHP27" s="662"/>
      <c r="IHQ27" s="662"/>
      <c r="IHR27" s="662"/>
      <c r="IHS27" s="662"/>
      <c r="IHT27" s="662"/>
      <c r="IHU27" s="662"/>
      <c r="IHV27" s="662"/>
      <c r="IHW27" s="662"/>
      <c r="IHX27" s="662"/>
      <c r="IHY27" s="662"/>
      <c r="IHZ27" s="662"/>
      <c r="IIA27" s="662"/>
      <c r="IIB27" s="662"/>
      <c r="IIC27" s="662"/>
      <c r="IID27" s="662"/>
      <c r="IIE27" s="662"/>
      <c r="IIF27" s="662"/>
      <c r="IIG27" s="662"/>
      <c r="IIH27" s="662"/>
      <c r="III27" s="662"/>
      <c r="IIJ27" s="662"/>
      <c r="IIK27" s="662"/>
      <c r="IIL27" s="662"/>
      <c r="IIM27" s="662"/>
      <c r="IIN27" s="662"/>
      <c r="IIO27" s="662"/>
      <c r="IIP27" s="662"/>
      <c r="IIQ27" s="662"/>
      <c r="IIR27" s="662"/>
      <c r="IIS27" s="662"/>
      <c r="IIT27" s="662"/>
      <c r="IIU27" s="662"/>
      <c r="IIV27" s="662"/>
      <c r="IIW27" s="662"/>
      <c r="IIX27" s="662"/>
      <c r="IIY27" s="662"/>
      <c r="IIZ27" s="662"/>
      <c r="IJA27" s="662"/>
      <c r="IJB27" s="662"/>
      <c r="IJC27" s="662"/>
      <c r="IJD27" s="662"/>
      <c r="IJE27" s="662"/>
      <c r="IJF27" s="662"/>
      <c r="IJG27" s="662"/>
      <c r="IJH27" s="662"/>
      <c r="IJI27" s="662"/>
      <c r="IJJ27" s="662"/>
      <c r="IJK27" s="662"/>
      <c r="IJL27" s="662"/>
      <c r="IJM27" s="662"/>
      <c r="IJN27" s="662"/>
      <c r="IJO27" s="662"/>
      <c r="IJP27" s="662"/>
      <c r="IJQ27" s="662"/>
      <c r="IJR27" s="662"/>
      <c r="IJS27" s="662"/>
      <c r="IJT27" s="662"/>
      <c r="IJU27" s="662"/>
      <c r="IJV27" s="662"/>
      <c r="IJW27" s="662"/>
      <c r="IJX27" s="662"/>
      <c r="IJY27" s="662"/>
      <c r="IJZ27" s="662"/>
      <c r="IKA27" s="662"/>
      <c r="IKB27" s="662"/>
      <c r="IKC27" s="662"/>
      <c r="IKD27" s="662"/>
      <c r="IKE27" s="662"/>
      <c r="IKF27" s="662"/>
      <c r="IKG27" s="662"/>
      <c r="IKH27" s="662"/>
      <c r="IKI27" s="662"/>
      <c r="IKJ27" s="662"/>
      <c r="IKK27" s="662"/>
      <c r="IKL27" s="662"/>
      <c r="IKM27" s="662"/>
      <c r="IKN27" s="662"/>
      <c r="IKO27" s="662"/>
      <c r="IKP27" s="662"/>
      <c r="IKQ27" s="662"/>
      <c r="IKR27" s="662"/>
      <c r="IKS27" s="662"/>
      <c r="IKT27" s="662"/>
      <c r="IKU27" s="662"/>
      <c r="IKV27" s="662"/>
      <c r="IKW27" s="662"/>
      <c r="IKX27" s="662"/>
      <c r="IKY27" s="662"/>
      <c r="IKZ27" s="662"/>
      <c r="ILA27" s="662"/>
      <c r="ILB27" s="662"/>
      <c r="ILC27" s="662"/>
      <c r="ILD27" s="662"/>
      <c r="ILE27" s="662"/>
      <c r="ILF27" s="662"/>
      <c r="ILG27" s="662"/>
      <c r="ILH27" s="662"/>
      <c r="ILI27" s="662"/>
      <c r="ILJ27" s="662"/>
      <c r="ILK27" s="662"/>
      <c r="ILL27" s="662"/>
      <c r="ILM27" s="662"/>
      <c r="ILN27" s="662"/>
      <c r="ILO27" s="662"/>
      <c r="ILP27" s="662"/>
      <c r="ILQ27" s="662"/>
      <c r="ILR27" s="662"/>
      <c r="ILS27" s="662"/>
      <c r="ILT27" s="662"/>
      <c r="ILU27" s="662"/>
      <c r="ILV27" s="662"/>
      <c r="ILW27" s="662"/>
      <c r="ILX27" s="662"/>
      <c r="ILY27" s="662"/>
      <c r="ILZ27" s="662"/>
      <c r="IMA27" s="662"/>
      <c r="IMB27" s="662"/>
      <c r="IMC27" s="662"/>
      <c r="IMD27" s="662"/>
      <c r="IME27" s="662"/>
      <c r="IMF27" s="662"/>
      <c r="IMG27" s="662"/>
      <c r="IMH27" s="662"/>
      <c r="IMI27" s="662"/>
      <c r="IMJ27" s="662"/>
      <c r="IMK27" s="662"/>
      <c r="IML27" s="662"/>
      <c r="IMM27" s="662"/>
      <c r="IMN27" s="662"/>
      <c r="IMO27" s="662"/>
      <c r="IMP27" s="662"/>
      <c r="IMQ27" s="662"/>
      <c r="IMR27" s="662"/>
      <c r="IMS27" s="662"/>
      <c r="IMT27" s="662"/>
      <c r="IMU27" s="662"/>
      <c r="IMV27" s="662"/>
      <c r="IMW27" s="662"/>
      <c r="IMX27" s="662"/>
      <c r="IMY27" s="662"/>
      <c r="IMZ27" s="662"/>
      <c r="INA27" s="662"/>
      <c r="INB27" s="662"/>
      <c r="INC27" s="662"/>
      <c r="IND27" s="662"/>
      <c r="INE27" s="662"/>
      <c r="INF27" s="662"/>
      <c r="ING27" s="662"/>
      <c r="INH27" s="662"/>
      <c r="INI27" s="662"/>
      <c r="INJ27" s="662"/>
      <c r="INK27" s="662"/>
      <c r="INL27" s="662"/>
      <c r="INM27" s="662"/>
      <c r="INN27" s="662"/>
      <c r="INO27" s="662"/>
      <c r="INP27" s="662"/>
      <c r="INQ27" s="662"/>
      <c r="INR27" s="662"/>
      <c r="INS27" s="662"/>
      <c r="INT27" s="662"/>
      <c r="INU27" s="662"/>
      <c r="INV27" s="662"/>
      <c r="INW27" s="662"/>
      <c r="INX27" s="662"/>
      <c r="INY27" s="662"/>
      <c r="INZ27" s="662"/>
      <c r="IOA27" s="662"/>
      <c r="IOB27" s="662"/>
      <c r="IOC27" s="662"/>
      <c r="IOD27" s="662"/>
      <c r="IOE27" s="662"/>
      <c r="IOF27" s="662"/>
      <c r="IOG27" s="662"/>
      <c r="IOH27" s="662"/>
      <c r="IOI27" s="662"/>
      <c r="IOJ27" s="662"/>
      <c r="IOK27" s="662"/>
      <c r="IOL27" s="662"/>
      <c r="IOM27" s="662"/>
      <c r="ION27" s="662"/>
      <c r="IOO27" s="662"/>
      <c r="IOP27" s="662"/>
      <c r="IOQ27" s="662"/>
      <c r="IOR27" s="662"/>
      <c r="IOS27" s="662"/>
      <c r="IOT27" s="662"/>
      <c r="IOU27" s="662"/>
      <c r="IOV27" s="662"/>
      <c r="IOW27" s="662"/>
      <c r="IOX27" s="662"/>
      <c r="IOY27" s="662"/>
      <c r="IOZ27" s="662"/>
      <c r="IPA27" s="662"/>
      <c r="IPB27" s="662"/>
      <c r="IPC27" s="662"/>
      <c r="IPD27" s="662"/>
      <c r="IPE27" s="662"/>
      <c r="IPF27" s="662"/>
      <c r="IPG27" s="662"/>
      <c r="IPH27" s="662"/>
      <c r="IPI27" s="662"/>
      <c r="IPJ27" s="662"/>
      <c r="IPK27" s="662"/>
      <c r="IPL27" s="662"/>
      <c r="IPM27" s="662"/>
      <c r="IPN27" s="662"/>
      <c r="IPO27" s="662"/>
      <c r="IPP27" s="662"/>
      <c r="IPQ27" s="662"/>
      <c r="IPR27" s="662"/>
      <c r="IPS27" s="662"/>
      <c r="IPT27" s="662"/>
      <c r="IPU27" s="662"/>
      <c r="IPV27" s="662"/>
      <c r="IPW27" s="662"/>
      <c r="IPX27" s="662"/>
      <c r="IPY27" s="662"/>
      <c r="IPZ27" s="662"/>
      <c r="IQA27" s="662"/>
      <c r="IQB27" s="662"/>
      <c r="IQC27" s="662"/>
      <c r="IQD27" s="662"/>
      <c r="IQE27" s="662"/>
      <c r="IQF27" s="662"/>
      <c r="IQG27" s="662"/>
      <c r="IQH27" s="662"/>
      <c r="IQI27" s="662"/>
      <c r="IQJ27" s="662"/>
      <c r="IQK27" s="662"/>
      <c r="IQL27" s="662"/>
      <c r="IQM27" s="662"/>
      <c r="IQN27" s="662"/>
      <c r="IQO27" s="662"/>
      <c r="IQP27" s="662"/>
      <c r="IQQ27" s="662"/>
      <c r="IQR27" s="662"/>
      <c r="IQS27" s="662"/>
      <c r="IQT27" s="662"/>
      <c r="IQU27" s="662"/>
      <c r="IQV27" s="662"/>
      <c r="IQW27" s="662"/>
      <c r="IQX27" s="662"/>
      <c r="IQY27" s="662"/>
      <c r="IQZ27" s="662"/>
      <c r="IRA27" s="662"/>
      <c r="IRB27" s="662"/>
      <c r="IRC27" s="662"/>
      <c r="IRD27" s="662"/>
      <c r="IRE27" s="662"/>
      <c r="IRF27" s="662"/>
      <c r="IRG27" s="662"/>
      <c r="IRH27" s="662"/>
      <c r="IRI27" s="662"/>
      <c r="IRJ27" s="662"/>
      <c r="IRK27" s="662"/>
      <c r="IRL27" s="662"/>
      <c r="IRM27" s="662"/>
      <c r="IRN27" s="662"/>
      <c r="IRO27" s="662"/>
      <c r="IRP27" s="662"/>
      <c r="IRQ27" s="662"/>
      <c r="IRR27" s="662"/>
      <c r="IRS27" s="662"/>
      <c r="IRT27" s="662"/>
      <c r="IRU27" s="662"/>
      <c r="IRV27" s="662"/>
      <c r="IRW27" s="662"/>
      <c r="IRX27" s="662"/>
      <c r="IRY27" s="662"/>
      <c r="IRZ27" s="662"/>
      <c r="ISA27" s="662"/>
      <c r="ISB27" s="662"/>
      <c r="ISC27" s="662"/>
      <c r="ISD27" s="662"/>
      <c r="ISE27" s="662"/>
      <c r="ISF27" s="662"/>
      <c r="ISG27" s="662"/>
      <c r="ISH27" s="662"/>
      <c r="ISI27" s="662"/>
      <c r="ISJ27" s="662"/>
      <c r="ISK27" s="662"/>
      <c r="ISL27" s="662"/>
      <c r="ISM27" s="662"/>
      <c r="ISN27" s="662"/>
      <c r="ISO27" s="662"/>
      <c r="ISP27" s="662"/>
      <c r="ISQ27" s="662"/>
      <c r="ISR27" s="662"/>
      <c r="ISS27" s="662"/>
      <c r="IST27" s="662"/>
      <c r="ISU27" s="662"/>
      <c r="ISV27" s="662"/>
      <c r="ISW27" s="662"/>
      <c r="ISX27" s="662"/>
      <c r="ISY27" s="662"/>
      <c r="ISZ27" s="662"/>
      <c r="ITA27" s="662"/>
      <c r="ITB27" s="662"/>
      <c r="ITC27" s="662"/>
      <c r="ITD27" s="662"/>
      <c r="ITE27" s="662"/>
      <c r="ITF27" s="662"/>
      <c r="ITG27" s="662"/>
      <c r="ITH27" s="662"/>
      <c r="ITI27" s="662"/>
      <c r="ITJ27" s="662"/>
      <c r="ITK27" s="662"/>
      <c r="ITL27" s="662"/>
      <c r="ITM27" s="662"/>
      <c r="ITN27" s="662"/>
      <c r="ITO27" s="662"/>
      <c r="ITP27" s="662"/>
      <c r="ITQ27" s="662"/>
      <c r="ITR27" s="662"/>
      <c r="ITS27" s="662"/>
      <c r="ITT27" s="662"/>
      <c r="ITU27" s="662"/>
      <c r="ITV27" s="662"/>
      <c r="ITW27" s="662"/>
      <c r="ITX27" s="662"/>
      <c r="ITY27" s="662"/>
      <c r="ITZ27" s="662"/>
      <c r="IUA27" s="662"/>
      <c r="IUB27" s="662"/>
      <c r="IUC27" s="662"/>
      <c r="IUD27" s="662"/>
      <c r="IUE27" s="662"/>
      <c r="IUF27" s="662"/>
      <c r="IUG27" s="662"/>
      <c r="IUH27" s="662"/>
      <c r="IUI27" s="662"/>
      <c r="IUJ27" s="662"/>
      <c r="IUK27" s="662"/>
      <c r="IUL27" s="662"/>
      <c r="IUM27" s="662"/>
      <c r="IUN27" s="662"/>
      <c r="IUO27" s="662"/>
      <c r="IUP27" s="662"/>
      <c r="IUQ27" s="662"/>
      <c r="IUR27" s="662"/>
      <c r="IUS27" s="662"/>
      <c r="IUT27" s="662"/>
      <c r="IUU27" s="662"/>
      <c r="IUV27" s="662"/>
      <c r="IUW27" s="662"/>
      <c r="IUX27" s="662"/>
      <c r="IUY27" s="662"/>
      <c r="IUZ27" s="662"/>
      <c r="IVA27" s="662"/>
      <c r="IVB27" s="662"/>
      <c r="IVC27" s="662"/>
      <c r="IVD27" s="662"/>
      <c r="IVE27" s="662"/>
      <c r="IVF27" s="662"/>
      <c r="IVG27" s="662"/>
      <c r="IVH27" s="662"/>
      <c r="IVI27" s="662"/>
      <c r="IVJ27" s="662"/>
      <c r="IVK27" s="662"/>
      <c r="IVL27" s="662"/>
      <c r="IVM27" s="662"/>
      <c r="IVN27" s="662"/>
      <c r="IVO27" s="662"/>
      <c r="IVP27" s="662"/>
      <c r="IVQ27" s="662"/>
      <c r="IVR27" s="662"/>
      <c r="IVS27" s="662"/>
      <c r="IVT27" s="662"/>
      <c r="IVU27" s="662"/>
      <c r="IVV27" s="662"/>
      <c r="IVW27" s="662"/>
      <c r="IVX27" s="662"/>
      <c r="IVY27" s="662"/>
      <c r="IVZ27" s="662"/>
      <c r="IWA27" s="662"/>
      <c r="IWB27" s="662"/>
      <c r="IWC27" s="662"/>
      <c r="IWD27" s="662"/>
      <c r="IWE27" s="662"/>
      <c r="IWF27" s="662"/>
      <c r="IWG27" s="662"/>
      <c r="IWH27" s="662"/>
      <c r="IWI27" s="662"/>
      <c r="IWJ27" s="662"/>
      <c r="IWK27" s="662"/>
      <c r="IWL27" s="662"/>
      <c r="IWM27" s="662"/>
      <c r="IWN27" s="662"/>
      <c r="IWO27" s="662"/>
      <c r="IWP27" s="662"/>
      <c r="IWQ27" s="662"/>
      <c r="IWR27" s="662"/>
      <c r="IWS27" s="662"/>
      <c r="IWT27" s="662"/>
      <c r="IWU27" s="662"/>
      <c r="IWV27" s="662"/>
      <c r="IWW27" s="662"/>
      <c r="IWX27" s="662"/>
      <c r="IWY27" s="662"/>
      <c r="IWZ27" s="662"/>
      <c r="IXA27" s="662"/>
      <c r="IXB27" s="662"/>
      <c r="IXC27" s="662"/>
      <c r="IXD27" s="662"/>
      <c r="IXE27" s="662"/>
      <c r="IXF27" s="662"/>
      <c r="IXG27" s="662"/>
      <c r="IXH27" s="662"/>
      <c r="IXI27" s="662"/>
      <c r="IXJ27" s="662"/>
      <c r="IXK27" s="662"/>
      <c r="IXL27" s="662"/>
      <c r="IXM27" s="662"/>
      <c r="IXN27" s="662"/>
      <c r="IXO27" s="662"/>
      <c r="IXP27" s="662"/>
      <c r="IXQ27" s="662"/>
      <c r="IXR27" s="662"/>
      <c r="IXS27" s="662"/>
      <c r="IXT27" s="662"/>
      <c r="IXU27" s="662"/>
      <c r="IXV27" s="662"/>
      <c r="IXW27" s="662"/>
      <c r="IXX27" s="662"/>
      <c r="IXY27" s="662"/>
      <c r="IXZ27" s="662"/>
      <c r="IYA27" s="662"/>
      <c r="IYB27" s="662"/>
      <c r="IYC27" s="662"/>
      <c r="IYD27" s="662"/>
      <c r="IYE27" s="662"/>
      <c r="IYF27" s="662"/>
      <c r="IYG27" s="662"/>
      <c r="IYH27" s="662"/>
      <c r="IYI27" s="662"/>
      <c r="IYJ27" s="662"/>
      <c r="IYK27" s="662"/>
      <c r="IYL27" s="662"/>
      <c r="IYM27" s="662"/>
      <c r="IYN27" s="662"/>
      <c r="IYO27" s="662"/>
      <c r="IYP27" s="662"/>
      <c r="IYQ27" s="662"/>
      <c r="IYR27" s="662"/>
      <c r="IYS27" s="662"/>
      <c r="IYT27" s="662"/>
      <c r="IYU27" s="662"/>
      <c r="IYV27" s="662"/>
      <c r="IYW27" s="662"/>
      <c r="IYX27" s="662"/>
      <c r="IYY27" s="662"/>
      <c r="IYZ27" s="662"/>
      <c r="IZA27" s="662"/>
      <c r="IZB27" s="662"/>
      <c r="IZC27" s="662"/>
      <c r="IZD27" s="662"/>
      <c r="IZE27" s="662"/>
      <c r="IZF27" s="662"/>
      <c r="IZG27" s="662"/>
      <c r="IZH27" s="662"/>
      <c r="IZI27" s="662"/>
      <c r="IZJ27" s="662"/>
      <c r="IZK27" s="662"/>
      <c r="IZL27" s="662"/>
      <c r="IZM27" s="662"/>
      <c r="IZN27" s="662"/>
      <c r="IZO27" s="662"/>
      <c r="IZP27" s="662"/>
      <c r="IZQ27" s="662"/>
      <c r="IZR27" s="662"/>
      <c r="IZS27" s="662"/>
      <c r="IZT27" s="662"/>
      <c r="IZU27" s="662"/>
      <c r="IZV27" s="662"/>
      <c r="IZW27" s="662"/>
      <c r="IZX27" s="662"/>
      <c r="IZY27" s="662"/>
      <c r="IZZ27" s="662"/>
      <c r="JAA27" s="662"/>
      <c r="JAB27" s="662"/>
      <c r="JAC27" s="662"/>
      <c r="JAD27" s="662"/>
      <c r="JAE27" s="662"/>
      <c r="JAF27" s="662"/>
      <c r="JAG27" s="662"/>
      <c r="JAH27" s="662"/>
      <c r="JAI27" s="662"/>
      <c r="JAJ27" s="662"/>
      <c r="JAK27" s="662"/>
      <c r="JAL27" s="662"/>
      <c r="JAM27" s="662"/>
      <c r="JAN27" s="662"/>
      <c r="JAO27" s="662"/>
      <c r="JAP27" s="662"/>
      <c r="JAQ27" s="662"/>
      <c r="JAR27" s="662"/>
      <c r="JAS27" s="662"/>
      <c r="JAT27" s="662"/>
      <c r="JAU27" s="662"/>
      <c r="JAV27" s="662"/>
      <c r="JAW27" s="662"/>
      <c r="JAX27" s="662"/>
      <c r="JAY27" s="662"/>
      <c r="JAZ27" s="662"/>
      <c r="JBA27" s="662"/>
      <c r="JBB27" s="662"/>
      <c r="JBC27" s="662"/>
      <c r="JBD27" s="662"/>
      <c r="JBE27" s="662"/>
      <c r="JBF27" s="662"/>
      <c r="JBG27" s="662"/>
      <c r="JBH27" s="662"/>
      <c r="JBI27" s="662"/>
      <c r="JBJ27" s="662"/>
      <c r="JBK27" s="662"/>
      <c r="JBL27" s="662"/>
      <c r="JBM27" s="662"/>
      <c r="JBN27" s="662"/>
      <c r="JBO27" s="662"/>
      <c r="JBP27" s="662"/>
      <c r="JBQ27" s="662"/>
      <c r="JBR27" s="662"/>
      <c r="JBS27" s="662"/>
      <c r="JBT27" s="662"/>
      <c r="JBU27" s="662"/>
      <c r="JBV27" s="662"/>
      <c r="JBW27" s="662"/>
      <c r="JBX27" s="662"/>
      <c r="JBY27" s="662"/>
      <c r="JBZ27" s="662"/>
      <c r="JCA27" s="662"/>
      <c r="JCB27" s="662"/>
      <c r="JCC27" s="662"/>
      <c r="JCD27" s="662"/>
      <c r="JCE27" s="662"/>
      <c r="JCF27" s="662"/>
      <c r="JCG27" s="662"/>
      <c r="JCH27" s="662"/>
      <c r="JCI27" s="662"/>
      <c r="JCJ27" s="662"/>
      <c r="JCK27" s="662"/>
      <c r="JCL27" s="662"/>
      <c r="JCM27" s="662"/>
      <c r="JCN27" s="662"/>
      <c r="JCO27" s="662"/>
      <c r="JCP27" s="662"/>
      <c r="JCQ27" s="662"/>
      <c r="JCR27" s="662"/>
      <c r="JCS27" s="662"/>
      <c r="JCT27" s="662"/>
      <c r="JCU27" s="662"/>
      <c r="JCV27" s="662"/>
      <c r="JCW27" s="662"/>
      <c r="JCX27" s="662"/>
      <c r="JCY27" s="662"/>
      <c r="JCZ27" s="662"/>
      <c r="JDA27" s="662"/>
      <c r="JDB27" s="662"/>
      <c r="JDC27" s="662"/>
      <c r="JDD27" s="662"/>
      <c r="JDE27" s="662"/>
      <c r="JDF27" s="662"/>
      <c r="JDG27" s="662"/>
      <c r="JDH27" s="662"/>
      <c r="JDI27" s="662"/>
      <c r="JDJ27" s="662"/>
      <c r="JDK27" s="662"/>
      <c r="JDL27" s="662"/>
      <c r="JDM27" s="662"/>
      <c r="JDN27" s="662"/>
      <c r="JDO27" s="662"/>
      <c r="JDP27" s="662"/>
      <c r="JDQ27" s="662"/>
      <c r="JDR27" s="662"/>
      <c r="JDS27" s="662"/>
      <c r="JDT27" s="662"/>
      <c r="JDU27" s="662"/>
      <c r="JDV27" s="662"/>
      <c r="JDW27" s="662"/>
      <c r="JDX27" s="662"/>
      <c r="JDY27" s="662"/>
      <c r="JDZ27" s="662"/>
      <c r="JEA27" s="662"/>
      <c r="JEB27" s="662"/>
      <c r="JEC27" s="662"/>
      <c r="JED27" s="662"/>
      <c r="JEE27" s="662"/>
      <c r="JEF27" s="662"/>
      <c r="JEG27" s="662"/>
      <c r="JEH27" s="662"/>
      <c r="JEI27" s="662"/>
      <c r="JEJ27" s="662"/>
      <c r="JEK27" s="662"/>
      <c r="JEL27" s="662"/>
      <c r="JEM27" s="662"/>
      <c r="JEN27" s="662"/>
      <c r="JEO27" s="662"/>
      <c r="JEP27" s="662"/>
      <c r="JEQ27" s="662"/>
      <c r="JER27" s="662"/>
      <c r="JES27" s="662"/>
      <c r="JET27" s="662"/>
      <c r="JEU27" s="662"/>
      <c r="JEV27" s="662"/>
      <c r="JEW27" s="662"/>
      <c r="JEX27" s="662"/>
      <c r="JEY27" s="662"/>
      <c r="JEZ27" s="662"/>
      <c r="JFA27" s="662"/>
      <c r="JFB27" s="662"/>
      <c r="JFC27" s="662"/>
      <c r="JFD27" s="662"/>
      <c r="JFE27" s="662"/>
      <c r="JFF27" s="662"/>
      <c r="JFG27" s="662"/>
      <c r="JFH27" s="662"/>
      <c r="JFI27" s="662"/>
      <c r="JFJ27" s="662"/>
      <c r="JFK27" s="662"/>
      <c r="JFL27" s="662"/>
      <c r="JFM27" s="662"/>
      <c r="JFN27" s="662"/>
      <c r="JFO27" s="662"/>
      <c r="JFP27" s="662"/>
      <c r="JFQ27" s="662"/>
      <c r="JFR27" s="662"/>
      <c r="JFS27" s="662"/>
      <c r="JFT27" s="662"/>
      <c r="JFU27" s="662"/>
      <c r="JFV27" s="662"/>
      <c r="JFW27" s="662"/>
      <c r="JFX27" s="662"/>
      <c r="JFY27" s="662"/>
      <c r="JFZ27" s="662"/>
      <c r="JGA27" s="662"/>
      <c r="JGB27" s="662"/>
      <c r="JGC27" s="662"/>
      <c r="JGD27" s="662"/>
      <c r="JGE27" s="662"/>
      <c r="JGF27" s="662"/>
      <c r="JGG27" s="662"/>
      <c r="JGH27" s="662"/>
      <c r="JGI27" s="662"/>
      <c r="JGJ27" s="662"/>
      <c r="JGK27" s="662"/>
      <c r="JGL27" s="662"/>
      <c r="JGM27" s="662"/>
      <c r="JGN27" s="662"/>
      <c r="JGO27" s="662"/>
      <c r="JGP27" s="662"/>
      <c r="JGQ27" s="662"/>
      <c r="JGR27" s="662"/>
      <c r="JGS27" s="662"/>
      <c r="JGT27" s="662"/>
      <c r="JGU27" s="662"/>
      <c r="JGV27" s="662"/>
      <c r="JGW27" s="662"/>
      <c r="JGX27" s="662"/>
      <c r="JGY27" s="662"/>
      <c r="JGZ27" s="662"/>
      <c r="JHA27" s="662"/>
      <c r="JHB27" s="662"/>
      <c r="JHC27" s="662"/>
      <c r="JHD27" s="662"/>
      <c r="JHE27" s="662"/>
      <c r="JHF27" s="662"/>
      <c r="JHG27" s="662"/>
      <c r="JHH27" s="662"/>
      <c r="JHI27" s="662"/>
      <c r="JHJ27" s="662"/>
      <c r="JHK27" s="662"/>
      <c r="JHL27" s="662"/>
      <c r="JHM27" s="662"/>
      <c r="JHN27" s="662"/>
      <c r="JHO27" s="662"/>
      <c r="JHP27" s="662"/>
      <c r="JHQ27" s="662"/>
      <c r="JHR27" s="662"/>
      <c r="JHS27" s="662"/>
      <c r="JHT27" s="662"/>
      <c r="JHU27" s="662"/>
      <c r="JHV27" s="662"/>
      <c r="JHW27" s="662"/>
      <c r="JHX27" s="662"/>
      <c r="JHY27" s="662"/>
      <c r="JHZ27" s="662"/>
      <c r="JIA27" s="662"/>
      <c r="JIB27" s="662"/>
      <c r="JIC27" s="662"/>
      <c r="JID27" s="662"/>
      <c r="JIE27" s="662"/>
      <c r="JIF27" s="662"/>
      <c r="JIG27" s="662"/>
      <c r="JIH27" s="662"/>
      <c r="JII27" s="662"/>
      <c r="JIJ27" s="662"/>
      <c r="JIK27" s="662"/>
      <c r="JIL27" s="662"/>
      <c r="JIM27" s="662"/>
      <c r="JIN27" s="662"/>
      <c r="JIO27" s="662"/>
      <c r="JIP27" s="662"/>
      <c r="JIQ27" s="662"/>
      <c r="JIR27" s="662"/>
      <c r="JIS27" s="662"/>
      <c r="JIT27" s="662"/>
      <c r="JIU27" s="662"/>
      <c r="JIV27" s="662"/>
      <c r="JIW27" s="662"/>
      <c r="JIX27" s="662"/>
      <c r="JIY27" s="662"/>
      <c r="JIZ27" s="662"/>
      <c r="JJA27" s="662"/>
      <c r="JJB27" s="662"/>
      <c r="JJC27" s="662"/>
      <c r="JJD27" s="662"/>
      <c r="JJE27" s="662"/>
      <c r="JJF27" s="662"/>
      <c r="JJG27" s="662"/>
      <c r="JJH27" s="662"/>
      <c r="JJI27" s="662"/>
      <c r="JJJ27" s="662"/>
      <c r="JJK27" s="662"/>
      <c r="JJL27" s="662"/>
      <c r="JJM27" s="662"/>
      <c r="JJN27" s="662"/>
      <c r="JJO27" s="662"/>
      <c r="JJP27" s="662"/>
      <c r="JJQ27" s="662"/>
      <c r="JJR27" s="662"/>
      <c r="JJS27" s="662"/>
      <c r="JJT27" s="662"/>
      <c r="JJU27" s="662"/>
      <c r="JJV27" s="662"/>
      <c r="JJW27" s="662"/>
      <c r="JJX27" s="662"/>
      <c r="JJY27" s="662"/>
      <c r="JJZ27" s="662"/>
      <c r="JKA27" s="662"/>
      <c r="JKB27" s="662"/>
      <c r="JKC27" s="662"/>
      <c r="JKD27" s="662"/>
      <c r="JKE27" s="662"/>
      <c r="JKF27" s="662"/>
      <c r="JKG27" s="662"/>
      <c r="JKH27" s="662"/>
      <c r="JKI27" s="662"/>
      <c r="JKJ27" s="662"/>
      <c r="JKK27" s="662"/>
      <c r="JKL27" s="662"/>
      <c r="JKM27" s="662"/>
      <c r="JKN27" s="662"/>
      <c r="JKO27" s="662"/>
      <c r="JKP27" s="662"/>
      <c r="JKQ27" s="662"/>
      <c r="JKR27" s="662"/>
      <c r="JKS27" s="662"/>
      <c r="JKT27" s="662"/>
      <c r="JKU27" s="662"/>
      <c r="JKV27" s="662"/>
      <c r="JKW27" s="662"/>
      <c r="JKX27" s="662"/>
      <c r="JKY27" s="662"/>
      <c r="JKZ27" s="662"/>
      <c r="JLA27" s="662"/>
      <c r="JLB27" s="662"/>
      <c r="JLC27" s="662"/>
      <c r="JLD27" s="662"/>
      <c r="JLE27" s="662"/>
      <c r="JLF27" s="662"/>
      <c r="JLG27" s="662"/>
      <c r="JLH27" s="662"/>
      <c r="JLI27" s="662"/>
      <c r="JLJ27" s="662"/>
      <c r="JLK27" s="662"/>
      <c r="JLL27" s="662"/>
      <c r="JLM27" s="662"/>
      <c r="JLN27" s="662"/>
      <c r="JLO27" s="662"/>
      <c r="JLP27" s="662"/>
      <c r="JLQ27" s="662"/>
      <c r="JLR27" s="662"/>
      <c r="JLS27" s="662"/>
      <c r="JLT27" s="662"/>
      <c r="JLU27" s="662"/>
      <c r="JLV27" s="662"/>
      <c r="JLW27" s="662"/>
      <c r="JLX27" s="662"/>
      <c r="JLY27" s="662"/>
      <c r="JLZ27" s="662"/>
      <c r="JMA27" s="662"/>
      <c r="JMB27" s="662"/>
      <c r="JMC27" s="662"/>
      <c r="JMD27" s="662"/>
      <c r="JME27" s="662"/>
      <c r="JMF27" s="662"/>
      <c r="JMG27" s="662"/>
      <c r="JMH27" s="662"/>
      <c r="JMI27" s="662"/>
      <c r="JMJ27" s="662"/>
      <c r="JMK27" s="662"/>
      <c r="JML27" s="662"/>
      <c r="JMM27" s="662"/>
      <c r="JMN27" s="662"/>
      <c r="JMO27" s="662"/>
      <c r="JMP27" s="662"/>
      <c r="JMQ27" s="662"/>
      <c r="JMR27" s="662"/>
      <c r="JMS27" s="662"/>
      <c r="JMT27" s="662"/>
      <c r="JMU27" s="662"/>
      <c r="JMV27" s="662"/>
      <c r="JMW27" s="662"/>
      <c r="JMX27" s="662"/>
      <c r="JMY27" s="662"/>
      <c r="JMZ27" s="662"/>
      <c r="JNA27" s="662"/>
      <c r="JNB27" s="662"/>
      <c r="JNC27" s="662"/>
      <c r="JND27" s="662"/>
      <c r="JNE27" s="662"/>
      <c r="JNF27" s="662"/>
      <c r="JNG27" s="662"/>
      <c r="JNH27" s="662"/>
      <c r="JNI27" s="662"/>
      <c r="JNJ27" s="662"/>
      <c r="JNK27" s="662"/>
      <c r="JNL27" s="662"/>
      <c r="JNM27" s="662"/>
      <c r="JNN27" s="662"/>
      <c r="JNO27" s="662"/>
      <c r="JNP27" s="662"/>
      <c r="JNQ27" s="662"/>
      <c r="JNR27" s="662"/>
      <c r="JNS27" s="662"/>
      <c r="JNT27" s="662"/>
      <c r="JNU27" s="662"/>
      <c r="JNV27" s="662"/>
      <c r="JNW27" s="662"/>
      <c r="JNX27" s="662"/>
      <c r="JNY27" s="662"/>
      <c r="JNZ27" s="662"/>
      <c r="JOA27" s="662"/>
      <c r="JOB27" s="662"/>
      <c r="JOC27" s="662"/>
      <c r="JOD27" s="662"/>
      <c r="JOE27" s="662"/>
      <c r="JOF27" s="662"/>
      <c r="JOG27" s="662"/>
      <c r="JOH27" s="662"/>
      <c r="JOI27" s="662"/>
      <c r="JOJ27" s="662"/>
      <c r="JOK27" s="662"/>
      <c r="JOL27" s="662"/>
      <c r="JOM27" s="662"/>
      <c r="JON27" s="662"/>
      <c r="JOO27" s="662"/>
      <c r="JOP27" s="662"/>
      <c r="JOQ27" s="662"/>
      <c r="JOR27" s="662"/>
      <c r="JOS27" s="662"/>
      <c r="JOT27" s="662"/>
      <c r="JOU27" s="662"/>
      <c r="JOV27" s="662"/>
      <c r="JOW27" s="662"/>
      <c r="JOX27" s="662"/>
      <c r="JOY27" s="662"/>
      <c r="JOZ27" s="662"/>
      <c r="JPA27" s="662"/>
      <c r="JPB27" s="662"/>
      <c r="JPC27" s="662"/>
      <c r="JPD27" s="662"/>
      <c r="JPE27" s="662"/>
      <c r="JPF27" s="662"/>
      <c r="JPG27" s="662"/>
      <c r="JPH27" s="662"/>
      <c r="JPI27" s="662"/>
      <c r="JPJ27" s="662"/>
      <c r="JPK27" s="662"/>
      <c r="JPL27" s="662"/>
      <c r="JPM27" s="662"/>
      <c r="JPN27" s="662"/>
      <c r="JPO27" s="662"/>
      <c r="JPP27" s="662"/>
      <c r="JPQ27" s="662"/>
      <c r="JPR27" s="662"/>
      <c r="JPS27" s="662"/>
      <c r="JPT27" s="662"/>
      <c r="JPU27" s="662"/>
      <c r="JPV27" s="662"/>
      <c r="JPW27" s="662"/>
      <c r="JPX27" s="662"/>
      <c r="JPY27" s="662"/>
      <c r="JPZ27" s="662"/>
      <c r="JQA27" s="662"/>
      <c r="JQB27" s="662"/>
      <c r="JQC27" s="662"/>
      <c r="JQD27" s="662"/>
      <c r="JQE27" s="662"/>
      <c r="JQF27" s="662"/>
      <c r="JQG27" s="662"/>
      <c r="JQH27" s="662"/>
      <c r="JQI27" s="662"/>
      <c r="JQJ27" s="662"/>
      <c r="JQK27" s="662"/>
      <c r="JQL27" s="662"/>
      <c r="JQM27" s="662"/>
      <c r="JQN27" s="662"/>
      <c r="JQO27" s="662"/>
      <c r="JQP27" s="662"/>
      <c r="JQQ27" s="662"/>
      <c r="JQR27" s="662"/>
      <c r="JQS27" s="662"/>
      <c r="JQT27" s="662"/>
      <c r="JQU27" s="662"/>
      <c r="JQV27" s="662"/>
      <c r="JQW27" s="662"/>
      <c r="JQX27" s="662"/>
      <c r="JQY27" s="662"/>
      <c r="JQZ27" s="662"/>
      <c r="JRA27" s="662"/>
      <c r="JRB27" s="662"/>
      <c r="JRC27" s="662"/>
      <c r="JRD27" s="662"/>
      <c r="JRE27" s="662"/>
      <c r="JRF27" s="662"/>
      <c r="JRG27" s="662"/>
      <c r="JRH27" s="662"/>
      <c r="JRI27" s="662"/>
      <c r="JRJ27" s="662"/>
      <c r="JRK27" s="662"/>
      <c r="JRL27" s="662"/>
      <c r="JRM27" s="662"/>
      <c r="JRN27" s="662"/>
      <c r="JRO27" s="662"/>
      <c r="JRP27" s="662"/>
      <c r="JRQ27" s="662"/>
      <c r="JRR27" s="662"/>
      <c r="JRS27" s="662"/>
      <c r="JRT27" s="662"/>
      <c r="JRU27" s="662"/>
      <c r="JRV27" s="662"/>
      <c r="JRW27" s="662"/>
      <c r="JRX27" s="662"/>
      <c r="JRY27" s="662"/>
      <c r="JRZ27" s="662"/>
      <c r="JSA27" s="662"/>
      <c r="JSB27" s="662"/>
      <c r="JSC27" s="662"/>
      <c r="JSD27" s="662"/>
      <c r="JSE27" s="662"/>
      <c r="JSF27" s="662"/>
      <c r="JSG27" s="662"/>
      <c r="JSH27" s="662"/>
      <c r="JSI27" s="662"/>
      <c r="JSJ27" s="662"/>
      <c r="JSK27" s="662"/>
      <c r="JSL27" s="662"/>
      <c r="JSM27" s="662"/>
      <c r="JSN27" s="662"/>
      <c r="JSO27" s="662"/>
      <c r="JSP27" s="662"/>
      <c r="JSQ27" s="662"/>
      <c r="JSR27" s="662"/>
      <c r="JSS27" s="662"/>
      <c r="JST27" s="662"/>
      <c r="JSU27" s="662"/>
      <c r="JSV27" s="662"/>
      <c r="JSW27" s="662"/>
      <c r="JSX27" s="662"/>
      <c r="JSY27" s="662"/>
      <c r="JSZ27" s="662"/>
      <c r="JTA27" s="662"/>
      <c r="JTB27" s="662"/>
      <c r="JTC27" s="662"/>
      <c r="JTD27" s="662"/>
      <c r="JTE27" s="662"/>
      <c r="JTF27" s="662"/>
      <c r="JTG27" s="662"/>
      <c r="JTH27" s="662"/>
      <c r="JTI27" s="662"/>
      <c r="JTJ27" s="662"/>
      <c r="JTK27" s="662"/>
      <c r="JTL27" s="662"/>
      <c r="JTM27" s="662"/>
      <c r="JTN27" s="662"/>
      <c r="JTO27" s="662"/>
      <c r="JTP27" s="662"/>
      <c r="JTQ27" s="662"/>
      <c r="JTR27" s="662"/>
      <c r="JTS27" s="662"/>
      <c r="JTT27" s="662"/>
      <c r="JTU27" s="662"/>
      <c r="JTV27" s="662"/>
      <c r="JTW27" s="662"/>
      <c r="JTX27" s="662"/>
      <c r="JTY27" s="662"/>
      <c r="JTZ27" s="662"/>
      <c r="JUA27" s="662"/>
      <c r="JUB27" s="662"/>
      <c r="JUC27" s="662"/>
      <c r="JUD27" s="662"/>
      <c r="JUE27" s="662"/>
      <c r="JUF27" s="662"/>
      <c r="JUG27" s="662"/>
      <c r="JUH27" s="662"/>
      <c r="JUI27" s="662"/>
      <c r="JUJ27" s="662"/>
      <c r="JUK27" s="662"/>
      <c r="JUL27" s="662"/>
      <c r="JUM27" s="662"/>
      <c r="JUN27" s="662"/>
      <c r="JUO27" s="662"/>
      <c r="JUP27" s="662"/>
      <c r="JUQ27" s="662"/>
      <c r="JUR27" s="662"/>
      <c r="JUS27" s="662"/>
      <c r="JUT27" s="662"/>
      <c r="JUU27" s="662"/>
      <c r="JUV27" s="662"/>
      <c r="JUW27" s="662"/>
      <c r="JUX27" s="662"/>
      <c r="JUY27" s="662"/>
      <c r="JUZ27" s="662"/>
      <c r="JVA27" s="662"/>
      <c r="JVB27" s="662"/>
      <c r="JVC27" s="662"/>
      <c r="JVD27" s="662"/>
      <c r="JVE27" s="662"/>
      <c r="JVF27" s="662"/>
      <c r="JVG27" s="662"/>
      <c r="JVH27" s="662"/>
      <c r="JVI27" s="662"/>
      <c r="JVJ27" s="662"/>
      <c r="JVK27" s="662"/>
      <c r="JVL27" s="662"/>
      <c r="JVM27" s="662"/>
      <c r="JVN27" s="662"/>
      <c r="JVO27" s="662"/>
      <c r="JVP27" s="662"/>
      <c r="JVQ27" s="662"/>
      <c r="JVR27" s="662"/>
      <c r="JVS27" s="662"/>
      <c r="JVT27" s="662"/>
      <c r="JVU27" s="662"/>
      <c r="JVV27" s="662"/>
      <c r="JVW27" s="662"/>
      <c r="JVX27" s="662"/>
      <c r="JVY27" s="662"/>
      <c r="JVZ27" s="662"/>
      <c r="JWA27" s="662"/>
      <c r="JWB27" s="662"/>
      <c r="JWC27" s="662"/>
      <c r="JWD27" s="662"/>
      <c r="JWE27" s="662"/>
      <c r="JWF27" s="662"/>
      <c r="JWG27" s="662"/>
      <c r="JWH27" s="662"/>
      <c r="JWI27" s="662"/>
      <c r="JWJ27" s="662"/>
      <c r="JWK27" s="662"/>
      <c r="JWL27" s="662"/>
      <c r="JWM27" s="662"/>
      <c r="JWN27" s="662"/>
      <c r="JWO27" s="662"/>
      <c r="JWP27" s="662"/>
      <c r="JWQ27" s="662"/>
      <c r="JWR27" s="662"/>
      <c r="JWS27" s="662"/>
      <c r="JWT27" s="662"/>
      <c r="JWU27" s="662"/>
      <c r="JWV27" s="662"/>
      <c r="JWW27" s="662"/>
      <c r="JWX27" s="662"/>
      <c r="JWY27" s="662"/>
      <c r="JWZ27" s="662"/>
      <c r="JXA27" s="662"/>
      <c r="JXB27" s="662"/>
      <c r="JXC27" s="662"/>
      <c r="JXD27" s="662"/>
      <c r="JXE27" s="662"/>
      <c r="JXF27" s="662"/>
      <c r="JXG27" s="662"/>
      <c r="JXH27" s="662"/>
      <c r="JXI27" s="662"/>
      <c r="JXJ27" s="662"/>
      <c r="JXK27" s="662"/>
      <c r="JXL27" s="662"/>
      <c r="JXM27" s="662"/>
      <c r="JXN27" s="662"/>
      <c r="JXO27" s="662"/>
      <c r="JXP27" s="662"/>
      <c r="JXQ27" s="662"/>
      <c r="JXR27" s="662"/>
      <c r="JXS27" s="662"/>
      <c r="JXT27" s="662"/>
      <c r="JXU27" s="662"/>
      <c r="JXV27" s="662"/>
      <c r="JXW27" s="662"/>
      <c r="JXX27" s="662"/>
      <c r="JXY27" s="662"/>
      <c r="JXZ27" s="662"/>
      <c r="JYA27" s="662"/>
      <c r="JYB27" s="662"/>
      <c r="JYC27" s="662"/>
      <c r="JYD27" s="662"/>
      <c r="JYE27" s="662"/>
      <c r="JYF27" s="662"/>
      <c r="JYG27" s="662"/>
      <c r="JYH27" s="662"/>
      <c r="JYI27" s="662"/>
      <c r="JYJ27" s="662"/>
      <c r="JYK27" s="662"/>
      <c r="JYL27" s="662"/>
      <c r="JYM27" s="662"/>
      <c r="JYN27" s="662"/>
      <c r="JYO27" s="662"/>
      <c r="JYP27" s="662"/>
      <c r="JYQ27" s="662"/>
      <c r="JYR27" s="662"/>
      <c r="JYS27" s="662"/>
      <c r="JYT27" s="662"/>
      <c r="JYU27" s="662"/>
      <c r="JYV27" s="662"/>
      <c r="JYW27" s="662"/>
      <c r="JYX27" s="662"/>
      <c r="JYY27" s="662"/>
      <c r="JYZ27" s="662"/>
      <c r="JZA27" s="662"/>
      <c r="JZB27" s="662"/>
      <c r="JZC27" s="662"/>
      <c r="JZD27" s="662"/>
      <c r="JZE27" s="662"/>
      <c r="JZF27" s="662"/>
      <c r="JZG27" s="662"/>
      <c r="JZH27" s="662"/>
      <c r="JZI27" s="662"/>
      <c r="JZJ27" s="662"/>
      <c r="JZK27" s="662"/>
      <c r="JZL27" s="662"/>
      <c r="JZM27" s="662"/>
      <c r="JZN27" s="662"/>
      <c r="JZO27" s="662"/>
      <c r="JZP27" s="662"/>
      <c r="JZQ27" s="662"/>
      <c r="JZR27" s="662"/>
      <c r="JZS27" s="662"/>
      <c r="JZT27" s="662"/>
      <c r="JZU27" s="662"/>
      <c r="JZV27" s="662"/>
      <c r="JZW27" s="662"/>
      <c r="JZX27" s="662"/>
      <c r="JZY27" s="662"/>
      <c r="JZZ27" s="662"/>
      <c r="KAA27" s="662"/>
      <c r="KAB27" s="662"/>
      <c r="KAC27" s="662"/>
      <c r="KAD27" s="662"/>
      <c r="KAE27" s="662"/>
      <c r="KAF27" s="662"/>
      <c r="KAG27" s="662"/>
      <c r="KAH27" s="662"/>
      <c r="KAI27" s="662"/>
      <c r="KAJ27" s="662"/>
      <c r="KAK27" s="662"/>
      <c r="KAL27" s="662"/>
      <c r="KAM27" s="662"/>
      <c r="KAN27" s="662"/>
      <c r="KAO27" s="662"/>
      <c r="KAP27" s="662"/>
      <c r="KAQ27" s="662"/>
      <c r="KAR27" s="662"/>
      <c r="KAS27" s="662"/>
      <c r="KAT27" s="662"/>
      <c r="KAU27" s="662"/>
      <c r="KAV27" s="662"/>
      <c r="KAW27" s="662"/>
      <c r="KAX27" s="662"/>
      <c r="KAY27" s="662"/>
      <c r="KAZ27" s="662"/>
      <c r="KBA27" s="662"/>
      <c r="KBB27" s="662"/>
      <c r="KBC27" s="662"/>
      <c r="KBD27" s="662"/>
      <c r="KBE27" s="662"/>
      <c r="KBF27" s="662"/>
      <c r="KBG27" s="662"/>
      <c r="KBH27" s="662"/>
      <c r="KBI27" s="662"/>
      <c r="KBJ27" s="662"/>
      <c r="KBK27" s="662"/>
      <c r="KBL27" s="662"/>
      <c r="KBM27" s="662"/>
      <c r="KBN27" s="662"/>
      <c r="KBO27" s="662"/>
      <c r="KBP27" s="662"/>
      <c r="KBQ27" s="662"/>
      <c r="KBR27" s="662"/>
      <c r="KBS27" s="662"/>
      <c r="KBT27" s="662"/>
      <c r="KBU27" s="662"/>
      <c r="KBV27" s="662"/>
      <c r="KBW27" s="662"/>
      <c r="KBX27" s="662"/>
      <c r="KBY27" s="662"/>
      <c r="KBZ27" s="662"/>
      <c r="KCA27" s="662"/>
      <c r="KCB27" s="662"/>
      <c r="KCC27" s="662"/>
      <c r="KCD27" s="662"/>
      <c r="KCE27" s="662"/>
      <c r="KCF27" s="662"/>
      <c r="KCG27" s="662"/>
      <c r="KCH27" s="662"/>
      <c r="KCI27" s="662"/>
      <c r="KCJ27" s="662"/>
      <c r="KCK27" s="662"/>
      <c r="KCL27" s="662"/>
      <c r="KCM27" s="662"/>
      <c r="KCN27" s="662"/>
      <c r="KCO27" s="662"/>
      <c r="KCP27" s="662"/>
      <c r="KCQ27" s="662"/>
      <c r="KCR27" s="662"/>
      <c r="KCS27" s="662"/>
      <c r="KCT27" s="662"/>
      <c r="KCU27" s="662"/>
      <c r="KCV27" s="662"/>
      <c r="KCW27" s="662"/>
      <c r="KCX27" s="662"/>
      <c r="KCY27" s="662"/>
      <c r="KCZ27" s="662"/>
      <c r="KDA27" s="662"/>
      <c r="KDB27" s="662"/>
      <c r="KDC27" s="662"/>
      <c r="KDD27" s="662"/>
      <c r="KDE27" s="662"/>
      <c r="KDF27" s="662"/>
      <c r="KDG27" s="662"/>
      <c r="KDH27" s="662"/>
      <c r="KDI27" s="662"/>
      <c r="KDJ27" s="662"/>
      <c r="KDK27" s="662"/>
      <c r="KDL27" s="662"/>
      <c r="KDM27" s="662"/>
      <c r="KDN27" s="662"/>
      <c r="KDO27" s="662"/>
      <c r="KDP27" s="662"/>
      <c r="KDQ27" s="662"/>
      <c r="KDR27" s="662"/>
      <c r="KDS27" s="662"/>
      <c r="KDT27" s="662"/>
      <c r="KDU27" s="662"/>
      <c r="KDV27" s="662"/>
      <c r="KDW27" s="662"/>
      <c r="KDX27" s="662"/>
      <c r="KDY27" s="662"/>
      <c r="KDZ27" s="662"/>
      <c r="KEA27" s="662"/>
      <c r="KEB27" s="662"/>
      <c r="KEC27" s="662"/>
      <c r="KED27" s="662"/>
      <c r="KEE27" s="662"/>
      <c r="KEF27" s="662"/>
      <c r="KEG27" s="662"/>
      <c r="KEH27" s="662"/>
      <c r="KEI27" s="662"/>
      <c r="KEJ27" s="662"/>
      <c r="KEK27" s="662"/>
      <c r="KEL27" s="662"/>
      <c r="KEM27" s="662"/>
      <c r="KEN27" s="662"/>
      <c r="KEO27" s="662"/>
      <c r="KEP27" s="662"/>
      <c r="KEQ27" s="662"/>
      <c r="KER27" s="662"/>
      <c r="KES27" s="662"/>
      <c r="KET27" s="662"/>
      <c r="KEU27" s="662"/>
      <c r="KEV27" s="662"/>
      <c r="KEW27" s="662"/>
      <c r="KEX27" s="662"/>
      <c r="KEY27" s="662"/>
      <c r="KEZ27" s="662"/>
      <c r="KFA27" s="662"/>
      <c r="KFB27" s="662"/>
      <c r="KFC27" s="662"/>
      <c r="KFD27" s="662"/>
      <c r="KFE27" s="662"/>
      <c r="KFF27" s="662"/>
      <c r="KFG27" s="662"/>
      <c r="KFH27" s="662"/>
      <c r="KFI27" s="662"/>
      <c r="KFJ27" s="662"/>
      <c r="KFK27" s="662"/>
      <c r="KFL27" s="662"/>
      <c r="KFM27" s="662"/>
      <c r="KFN27" s="662"/>
      <c r="KFO27" s="662"/>
      <c r="KFP27" s="662"/>
      <c r="KFQ27" s="662"/>
      <c r="KFR27" s="662"/>
      <c r="KFS27" s="662"/>
      <c r="KFT27" s="662"/>
      <c r="KFU27" s="662"/>
      <c r="KFV27" s="662"/>
      <c r="KFW27" s="662"/>
      <c r="KFX27" s="662"/>
      <c r="KFY27" s="662"/>
      <c r="KFZ27" s="662"/>
      <c r="KGA27" s="662"/>
      <c r="KGB27" s="662"/>
      <c r="KGC27" s="662"/>
      <c r="KGD27" s="662"/>
      <c r="KGE27" s="662"/>
      <c r="KGF27" s="662"/>
      <c r="KGG27" s="662"/>
      <c r="KGH27" s="662"/>
      <c r="KGI27" s="662"/>
      <c r="KGJ27" s="662"/>
      <c r="KGK27" s="662"/>
      <c r="KGL27" s="662"/>
      <c r="KGM27" s="662"/>
      <c r="KGN27" s="662"/>
      <c r="KGO27" s="662"/>
      <c r="KGP27" s="662"/>
      <c r="KGQ27" s="662"/>
      <c r="KGR27" s="662"/>
      <c r="KGS27" s="662"/>
      <c r="KGT27" s="662"/>
      <c r="KGU27" s="662"/>
      <c r="KGV27" s="662"/>
      <c r="KGW27" s="662"/>
      <c r="KGX27" s="662"/>
      <c r="KGY27" s="662"/>
      <c r="KGZ27" s="662"/>
      <c r="KHA27" s="662"/>
      <c r="KHB27" s="662"/>
      <c r="KHC27" s="662"/>
      <c r="KHD27" s="662"/>
      <c r="KHE27" s="662"/>
      <c r="KHF27" s="662"/>
      <c r="KHG27" s="662"/>
      <c r="KHH27" s="662"/>
      <c r="KHI27" s="662"/>
      <c r="KHJ27" s="662"/>
      <c r="KHK27" s="662"/>
      <c r="KHL27" s="662"/>
      <c r="KHM27" s="662"/>
      <c r="KHN27" s="662"/>
      <c r="KHO27" s="662"/>
      <c r="KHP27" s="662"/>
      <c r="KHQ27" s="662"/>
      <c r="KHR27" s="662"/>
      <c r="KHS27" s="662"/>
      <c r="KHT27" s="662"/>
      <c r="KHU27" s="662"/>
      <c r="KHV27" s="662"/>
      <c r="KHW27" s="662"/>
      <c r="KHX27" s="662"/>
      <c r="KHY27" s="662"/>
      <c r="KHZ27" s="662"/>
      <c r="KIA27" s="662"/>
      <c r="KIB27" s="662"/>
      <c r="KIC27" s="662"/>
      <c r="KID27" s="662"/>
      <c r="KIE27" s="662"/>
      <c r="KIF27" s="662"/>
      <c r="KIG27" s="662"/>
      <c r="KIH27" s="662"/>
      <c r="KII27" s="662"/>
      <c r="KIJ27" s="662"/>
      <c r="KIK27" s="662"/>
      <c r="KIL27" s="662"/>
      <c r="KIM27" s="662"/>
      <c r="KIN27" s="662"/>
      <c r="KIO27" s="662"/>
      <c r="KIP27" s="662"/>
      <c r="KIQ27" s="662"/>
      <c r="KIR27" s="662"/>
      <c r="KIS27" s="662"/>
      <c r="KIT27" s="662"/>
      <c r="KIU27" s="662"/>
      <c r="KIV27" s="662"/>
      <c r="KIW27" s="662"/>
      <c r="KIX27" s="662"/>
      <c r="KIY27" s="662"/>
      <c r="KIZ27" s="662"/>
      <c r="KJA27" s="662"/>
      <c r="KJB27" s="662"/>
      <c r="KJC27" s="662"/>
      <c r="KJD27" s="662"/>
      <c r="KJE27" s="662"/>
      <c r="KJF27" s="662"/>
      <c r="KJG27" s="662"/>
      <c r="KJH27" s="662"/>
      <c r="KJI27" s="662"/>
      <c r="KJJ27" s="662"/>
      <c r="KJK27" s="662"/>
      <c r="KJL27" s="662"/>
      <c r="KJM27" s="662"/>
      <c r="KJN27" s="662"/>
      <c r="KJO27" s="662"/>
      <c r="KJP27" s="662"/>
      <c r="KJQ27" s="662"/>
      <c r="KJR27" s="662"/>
      <c r="KJS27" s="662"/>
      <c r="KJT27" s="662"/>
      <c r="KJU27" s="662"/>
      <c r="KJV27" s="662"/>
      <c r="KJW27" s="662"/>
      <c r="KJX27" s="662"/>
      <c r="KJY27" s="662"/>
      <c r="KJZ27" s="662"/>
      <c r="KKA27" s="662"/>
      <c r="KKB27" s="662"/>
      <c r="KKC27" s="662"/>
      <c r="KKD27" s="662"/>
      <c r="KKE27" s="662"/>
      <c r="KKF27" s="662"/>
      <c r="KKG27" s="662"/>
      <c r="KKH27" s="662"/>
      <c r="KKI27" s="662"/>
      <c r="KKJ27" s="662"/>
      <c r="KKK27" s="662"/>
      <c r="KKL27" s="662"/>
      <c r="KKM27" s="662"/>
      <c r="KKN27" s="662"/>
      <c r="KKO27" s="662"/>
      <c r="KKP27" s="662"/>
      <c r="KKQ27" s="662"/>
      <c r="KKR27" s="662"/>
      <c r="KKS27" s="662"/>
      <c r="KKT27" s="662"/>
      <c r="KKU27" s="662"/>
      <c r="KKV27" s="662"/>
      <c r="KKW27" s="662"/>
      <c r="KKX27" s="662"/>
      <c r="KKY27" s="662"/>
      <c r="KKZ27" s="662"/>
      <c r="KLA27" s="662"/>
      <c r="KLB27" s="662"/>
      <c r="KLC27" s="662"/>
      <c r="KLD27" s="662"/>
      <c r="KLE27" s="662"/>
      <c r="KLF27" s="662"/>
      <c r="KLG27" s="662"/>
      <c r="KLH27" s="662"/>
      <c r="KLI27" s="662"/>
      <c r="KLJ27" s="662"/>
      <c r="KLK27" s="662"/>
      <c r="KLL27" s="662"/>
      <c r="KLM27" s="662"/>
      <c r="KLN27" s="662"/>
      <c r="KLO27" s="662"/>
      <c r="KLP27" s="662"/>
      <c r="KLQ27" s="662"/>
      <c r="KLR27" s="662"/>
      <c r="KLS27" s="662"/>
      <c r="KLT27" s="662"/>
      <c r="KLU27" s="662"/>
      <c r="KLV27" s="662"/>
      <c r="KLW27" s="662"/>
      <c r="KLX27" s="662"/>
      <c r="KLY27" s="662"/>
      <c r="KLZ27" s="662"/>
      <c r="KMA27" s="662"/>
      <c r="KMB27" s="662"/>
      <c r="KMC27" s="662"/>
      <c r="KMD27" s="662"/>
      <c r="KME27" s="662"/>
      <c r="KMF27" s="662"/>
      <c r="KMG27" s="662"/>
      <c r="KMH27" s="662"/>
      <c r="KMI27" s="662"/>
      <c r="KMJ27" s="662"/>
      <c r="KMK27" s="662"/>
      <c r="KML27" s="662"/>
      <c r="KMM27" s="662"/>
      <c r="KMN27" s="662"/>
      <c r="KMO27" s="662"/>
      <c r="KMP27" s="662"/>
      <c r="KMQ27" s="662"/>
      <c r="KMR27" s="662"/>
      <c r="KMS27" s="662"/>
      <c r="KMT27" s="662"/>
      <c r="KMU27" s="662"/>
      <c r="KMV27" s="662"/>
      <c r="KMW27" s="662"/>
      <c r="KMX27" s="662"/>
      <c r="KMY27" s="662"/>
      <c r="KMZ27" s="662"/>
      <c r="KNA27" s="662"/>
      <c r="KNB27" s="662"/>
      <c r="KNC27" s="662"/>
      <c r="KND27" s="662"/>
      <c r="KNE27" s="662"/>
      <c r="KNF27" s="662"/>
      <c r="KNG27" s="662"/>
      <c r="KNH27" s="662"/>
      <c r="KNI27" s="662"/>
      <c r="KNJ27" s="662"/>
      <c r="KNK27" s="662"/>
      <c r="KNL27" s="662"/>
      <c r="KNM27" s="662"/>
      <c r="KNN27" s="662"/>
      <c r="KNO27" s="662"/>
      <c r="KNP27" s="662"/>
      <c r="KNQ27" s="662"/>
      <c r="KNR27" s="662"/>
      <c r="KNS27" s="662"/>
      <c r="KNT27" s="662"/>
      <c r="KNU27" s="662"/>
      <c r="KNV27" s="662"/>
      <c r="KNW27" s="662"/>
      <c r="KNX27" s="662"/>
      <c r="KNY27" s="662"/>
      <c r="KNZ27" s="662"/>
      <c r="KOA27" s="662"/>
      <c r="KOB27" s="662"/>
      <c r="KOC27" s="662"/>
      <c r="KOD27" s="662"/>
      <c r="KOE27" s="662"/>
      <c r="KOF27" s="662"/>
      <c r="KOG27" s="662"/>
      <c r="KOH27" s="662"/>
      <c r="KOI27" s="662"/>
      <c r="KOJ27" s="662"/>
      <c r="KOK27" s="662"/>
      <c r="KOL27" s="662"/>
      <c r="KOM27" s="662"/>
      <c r="KON27" s="662"/>
      <c r="KOO27" s="662"/>
      <c r="KOP27" s="662"/>
      <c r="KOQ27" s="662"/>
      <c r="KOR27" s="662"/>
      <c r="KOS27" s="662"/>
      <c r="KOT27" s="662"/>
      <c r="KOU27" s="662"/>
      <c r="KOV27" s="662"/>
      <c r="KOW27" s="662"/>
      <c r="KOX27" s="662"/>
      <c r="KOY27" s="662"/>
      <c r="KOZ27" s="662"/>
      <c r="KPA27" s="662"/>
      <c r="KPB27" s="662"/>
      <c r="KPC27" s="662"/>
      <c r="KPD27" s="662"/>
      <c r="KPE27" s="662"/>
      <c r="KPF27" s="662"/>
      <c r="KPG27" s="662"/>
      <c r="KPH27" s="662"/>
      <c r="KPI27" s="662"/>
      <c r="KPJ27" s="662"/>
      <c r="KPK27" s="662"/>
      <c r="KPL27" s="662"/>
      <c r="KPM27" s="662"/>
      <c r="KPN27" s="662"/>
      <c r="KPO27" s="662"/>
      <c r="KPP27" s="662"/>
      <c r="KPQ27" s="662"/>
      <c r="KPR27" s="662"/>
      <c r="KPS27" s="662"/>
      <c r="KPT27" s="662"/>
      <c r="KPU27" s="662"/>
      <c r="KPV27" s="662"/>
      <c r="KPW27" s="662"/>
      <c r="KPX27" s="662"/>
      <c r="KPY27" s="662"/>
      <c r="KPZ27" s="662"/>
      <c r="KQA27" s="662"/>
      <c r="KQB27" s="662"/>
      <c r="KQC27" s="662"/>
      <c r="KQD27" s="662"/>
      <c r="KQE27" s="662"/>
      <c r="KQF27" s="662"/>
      <c r="KQG27" s="662"/>
      <c r="KQH27" s="662"/>
      <c r="KQI27" s="662"/>
      <c r="KQJ27" s="662"/>
      <c r="KQK27" s="662"/>
      <c r="KQL27" s="662"/>
      <c r="KQM27" s="662"/>
      <c r="KQN27" s="662"/>
      <c r="KQO27" s="662"/>
      <c r="KQP27" s="662"/>
      <c r="KQQ27" s="662"/>
      <c r="KQR27" s="662"/>
      <c r="KQS27" s="662"/>
      <c r="KQT27" s="662"/>
      <c r="KQU27" s="662"/>
      <c r="KQV27" s="662"/>
      <c r="KQW27" s="662"/>
      <c r="KQX27" s="662"/>
      <c r="KQY27" s="662"/>
      <c r="KQZ27" s="662"/>
      <c r="KRA27" s="662"/>
      <c r="KRB27" s="662"/>
      <c r="KRC27" s="662"/>
      <c r="KRD27" s="662"/>
      <c r="KRE27" s="662"/>
      <c r="KRF27" s="662"/>
      <c r="KRG27" s="662"/>
      <c r="KRH27" s="662"/>
      <c r="KRI27" s="662"/>
      <c r="KRJ27" s="662"/>
      <c r="KRK27" s="662"/>
      <c r="KRL27" s="662"/>
      <c r="KRM27" s="662"/>
      <c r="KRN27" s="662"/>
      <c r="KRO27" s="662"/>
      <c r="KRP27" s="662"/>
      <c r="KRQ27" s="662"/>
      <c r="KRR27" s="662"/>
      <c r="KRS27" s="662"/>
      <c r="KRT27" s="662"/>
      <c r="KRU27" s="662"/>
      <c r="KRV27" s="662"/>
      <c r="KRW27" s="662"/>
      <c r="KRX27" s="662"/>
      <c r="KRY27" s="662"/>
      <c r="KRZ27" s="662"/>
      <c r="KSA27" s="662"/>
      <c r="KSB27" s="662"/>
      <c r="KSC27" s="662"/>
      <c r="KSD27" s="662"/>
      <c r="KSE27" s="662"/>
      <c r="KSF27" s="662"/>
      <c r="KSG27" s="662"/>
      <c r="KSH27" s="662"/>
      <c r="KSI27" s="662"/>
      <c r="KSJ27" s="662"/>
      <c r="KSK27" s="662"/>
      <c r="KSL27" s="662"/>
      <c r="KSM27" s="662"/>
      <c r="KSN27" s="662"/>
      <c r="KSO27" s="662"/>
      <c r="KSP27" s="662"/>
      <c r="KSQ27" s="662"/>
      <c r="KSR27" s="662"/>
      <c r="KSS27" s="662"/>
      <c r="KST27" s="662"/>
      <c r="KSU27" s="662"/>
      <c r="KSV27" s="662"/>
      <c r="KSW27" s="662"/>
      <c r="KSX27" s="662"/>
      <c r="KSY27" s="662"/>
      <c r="KSZ27" s="662"/>
      <c r="KTA27" s="662"/>
      <c r="KTB27" s="662"/>
      <c r="KTC27" s="662"/>
      <c r="KTD27" s="662"/>
      <c r="KTE27" s="662"/>
      <c r="KTF27" s="662"/>
      <c r="KTG27" s="662"/>
      <c r="KTH27" s="662"/>
      <c r="KTI27" s="662"/>
      <c r="KTJ27" s="662"/>
      <c r="KTK27" s="662"/>
      <c r="KTL27" s="662"/>
      <c r="KTM27" s="662"/>
      <c r="KTN27" s="662"/>
      <c r="KTO27" s="662"/>
      <c r="KTP27" s="662"/>
      <c r="KTQ27" s="662"/>
      <c r="KTR27" s="662"/>
      <c r="KTS27" s="662"/>
      <c r="KTT27" s="662"/>
      <c r="KTU27" s="662"/>
      <c r="KTV27" s="662"/>
      <c r="KTW27" s="662"/>
      <c r="KTX27" s="662"/>
      <c r="KTY27" s="662"/>
      <c r="KTZ27" s="662"/>
      <c r="KUA27" s="662"/>
      <c r="KUB27" s="662"/>
      <c r="KUC27" s="662"/>
      <c r="KUD27" s="662"/>
      <c r="KUE27" s="662"/>
      <c r="KUF27" s="662"/>
      <c r="KUG27" s="662"/>
      <c r="KUH27" s="662"/>
      <c r="KUI27" s="662"/>
      <c r="KUJ27" s="662"/>
      <c r="KUK27" s="662"/>
      <c r="KUL27" s="662"/>
      <c r="KUM27" s="662"/>
      <c r="KUN27" s="662"/>
      <c r="KUO27" s="662"/>
      <c r="KUP27" s="662"/>
      <c r="KUQ27" s="662"/>
      <c r="KUR27" s="662"/>
      <c r="KUS27" s="662"/>
      <c r="KUT27" s="662"/>
      <c r="KUU27" s="662"/>
      <c r="KUV27" s="662"/>
      <c r="KUW27" s="662"/>
      <c r="KUX27" s="662"/>
      <c r="KUY27" s="662"/>
      <c r="KUZ27" s="662"/>
      <c r="KVA27" s="662"/>
      <c r="KVB27" s="662"/>
      <c r="KVC27" s="662"/>
      <c r="KVD27" s="662"/>
      <c r="KVE27" s="662"/>
      <c r="KVF27" s="662"/>
      <c r="KVG27" s="662"/>
      <c r="KVH27" s="662"/>
      <c r="KVI27" s="662"/>
      <c r="KVJ27" s="662"/>
      <c r="KVK27" s="662"/>
      <c r="KVL27" s="662"/>
      <c r="KVM27" s="662"/>
      <c r="KVN27" s="662"/>
      <c r="KVO27" s="662"/>
      <c r="KVP27" s="662"/>
      <c r="KVQ27" s="662"/>
      <c r="KVR27" s="662"/>
      <c r="KVS27" s="662"/>
      <c r="KVT27" s="662"/>
      <c r="KVU27" s="662"/>
      <c r="KVV27" s="662"/>
      <c r="KVW27" s="662"/>
      <c r="KVX27" s="662"/>
      <c r="KVY27" s="662"/>
      <c r="KVZ27" s="662"/>
      <c r="KWA27" s="662"/>
      <c r="KWB27" s="662"/>
      <c r="KWC27" s="662"/>
      <c r="KWD27" s="662"/>
      <c r="KWE27" s="662"/>
      <c r="KWF27" s="662"/>
      <c r="KWG27" s="662"/>
      <c r="KWH27" s="662"/>
      <c r="KWI27" s="662"/>
      <c r="KWJ27" s="662"/>
      <c r="KWK27" s="662"/>
      <c r="KWL27" s="662"/>
      <c r="KWM27" s="662"/>
      <c r="KWN27" s="662"/>
      <c r="KWO27" s="662"/>
      <c r="KWP27" s="662"/>
      <c r="KWQ27" s="662"/>
      <c r="KWR27" s="662"/>
      <c r="KWS27" s="662"/>
      <c r="KWT27" s="662"/>
      <c r="KWU27" s="662"/>
      <c r="KWV27" s="662"/>
      <c r="KWW27" s="662"/>
      <c r="KWX27" s="662"/>
      <c r="KWY27" s="662"/>
      <c r="KWZ27" s="662"/>
      <c r="KXA27" s="662"/>
      <c r="KXB27" s="662"/>
      <c r="KXC27" s="662"/>
      <c r="KXD27" s="662"/>
      <c r="KXE27" s="662"/>
      <c r="KXF27" s="662"/>
      <c r="KXG27" s="662"/>
      <c r="KXH27" s="662"/>
      <c r="KXI27" s="662"/>
      <c r="KXJ27" s="662"/>
      <c r="KXK27" s="662"/>
      <c r="KXL27" s="662"/>
      <c r="KXM27" s="662"/>
      <c r="KXN27" s="662"/>
      <c r="KXO27" s="662"/>
      <c r="KXP27" s="662"/>
      <c r="KXQ27" s="662"/>
      <c r="KXR27" s="662"/>
      <c r="KXS27" s="662"/>
      <c r="KXT27" s="662"/>
      <c r="KXU27" s="662"/>
      <c r="KXV27" s="662"/>
      <c r="KXW27" s="662"/>
      <c r="KXX27" s="662"/>
      <c r="KXY27" s="662"/>
      <c r="KXZ27" s="662"/>
      <c r="KYA27" s="662"/>
      <c r="KYB27" s="662"/>
      <c r="KYC27" s="662"/>
      <c r="KYD27" s="662"/>
      <c r="KYE27" s="662"/>
      <c r="KYF27" s="662"/>
      <c r="KYG27" s="662"/>
      <c r="KYH27" s="662"/>
      <c r="KYI27" s="662"/>
      <c r="KYJ27" s="662"/>
      <c r="KYK27" s="662"/>
      <c r="KYL27" s="662"/>
      <c r="KYM27" s="662"/>
      <c r="KYN27" s="662"/>
      <c r="KYO27" s="662"/>
      <c r="KYP27" s="662"/>
      <c r="KYQ27" s="662"/>
      <c r="KYR27" s="662"/>
      <c r="KYS27" s="662"/>
      <c r="KYT27" s="662"/>
      <c r="KYU27" s="662"/>
      <c r="KYV27" s="662"/>
      <c r="KYW27" s="662"/>
      <c r="KYX27" s="662"/>
      <c r="KYY27" s="662"/>
      <c r="KYZ27" s="662"/>
      <c r="KZA27" s="662"/>
      <c r="KZB27" s="662"/>
      <c r="KZC27" s="662"/>
      <c r="KZD27" s="662"/>
      <c r="KZE27" s="662"/>
      <c r="KZF27" s="662"/>
      <c r="KZG27" s="662"/>
      <c r="KZH27" s="662"/>
      <c r="KZI27" s="662"/>
      <c r="KZJ27" s="662"/>
      <c r="KZK27" s="662"/>
      <c r="KZL27" s="662"/>
      <c r="KZM27" s="662"/>
      <c r="KZN27" s="662"/>
      <c r="KZO27" s="662"/>
      <c r="KZP27" s="662"/>
      <c r="KZQ27" s="662"/>
      <c r="KZR27" s="662"/>
      <c r="KZS27" s="662"/>
      <c r="KZT27" s="662"/>
      <c r="KZU27" s="662"/>
      <c r="KZV27" s="662"/>
      <c r="KZW27" s="662"/>
      <c r="KZX27" s="662"/>
      <c r="KZY27" s="662"/>
      <c r="KZZ27" s="662"/>
      <c r="LAA27" s="662"/>
      <c r="LAB27" s="662"/>
      <c r="LAC27" s="662"/>
      <c r="LAD27" s="662"/>
      <c r="LAE27" s="662"/>
      <c r="LAF27" s="662"/>
      <c r="LAG27" s="662"/>
      <c r="LAH27" s="662"/>
      <c r="LAI27" s="662"/>
      <c r="LAJ27" s="662"/>
      <c r="LAK27" s="662"/>
      <c r="LAL27" s="662"/>
      <c r="LAM27" s="662"/>
      <c r="LAN27" s="662"/>
      <c r="LAO27" s="662"/>
      <c r="LAP27" s="662"/>
      <c r="LAQ27" s="662"/>
      <c r="LAR27" s="662"/>
      <c r="LAS27" s="662"/>
      <c r="LAT27" s="662"/>
      <c r="LAU27" s="662"/>
      <c r="LAV27" s="662"/>
      <c r="LAW27" s="662"/>
      <c r="LAX27" s="662"/>
      <c r="LAY27" s="662"/>
      <c r="LAZ27" s="662"/>
      <c r="LBA27" s="662"/>
      <c r="LBB27" s="662"/>
      <c r="LBC27" s="662"/>
      <c r="LBD27" s="662"/>
      <c r="LBE27" s="662"/>
      <c r="LBF27" s="662"/>
      <c r="LBG27" s="662"/>
      <c r="LBH27" s="662"/>
      <c r="LBI27" s="662"/>
      <c r="LBJ27" s="662"/>
      <c r="LBK27" s="662"/>
      <c r="LBL27" s="662"/>
      <c r="LBM27" s="662"/>
      <c r="LBN27" s="662"/>
      <c r="LBO27" s="662"/>
      <c r="LBP27" s="662"/>
      <c r="LBQ27" s="662"/>
      <c r="LBR27" s="662"/>
      <c r="LBS27" s="662"/>
      <c r="LBT27" s="662"/>
      <c r="LBU27" s="662"/>
      <c r="LBV27" s="662"/>
      <c r="LBW27" s="662"/>
      <c r="LBX27" s="662"/>
      <c r="LBY27" s="662"/>
      <c r="LBZ27" s="662"/>
      <c r="LCA27" s="662"/>
      <c r="LCB27" s="662"/>
      <c r="LCC27" s="662"/>
      <c r="LCD27" s="662"/>
      <c r="LCE27" s="662"/>
      <c r="LCF27" s="662"/>
      <c r="LCG27" s="662"/>
      <c r="LCH27" s="662"/>
      <c r="LCI27" s="662"/>
      <c r="LCJ27" s="662"/>
      <c r="LCK27" s="662"/>
      <c r="LCL27" s="662"/>
      <c r="LCM27" s="662"/>
      <c r="LCN27" s="662"/>
      <c r="LCO27" s="662"/>
      <c r="LCP27" s="662"/>
      <c r="LCQ27" s="662"/>
      <c r="LCR27" s="662"/>
      <c r="LCS27" s="662"/>
      <c r="LCT27" s="662"/>
      <c r="LCU27" s="662"/>
      <c r="LCV27" s="662"/>
      <c r="LCW27" s="662"/>
      <c r="LCX27" s="662"/>
      <c r="LCY27" s="662"/>
      <c r="LCZ27" s="662"/>
      <c r="LDA27" s="662"/>
      <c r="LDB27" s="662"/>
      <c r="LDC27" s="662"/>
      <c r="LDD27" s="662"/>
      <c r="LDE27" s="662"/>
      <c r="LDF27" s="662"/>
      <c r="LDG27" s="662"/>
      <c r="LDH27" s="662"/>
      <c r="LDI27" s="662"/>
      <c r="LDJ27" s="662"/>
      <c r="LDK27" s="662"/>
      <c r="LDL27" s="662"/>
      <c r="LDM27" s="662"/>
      <c r="LDN27" s="662"/>
      <c r="LDO27" s="662"/>
      <c r="LDP27" s="662"/>
      <c r="LDQ27" s="662"/>
      <c r="LDR27" s="662"/>
      <c r="LDS27" s="662"/>
      <c r="LDT27" s="662"/>
      <c r="LDU27" s="662"/>
      <c r="LDV27" s="662"/>
      <c r="LDW27" s="662"/>
      <c r="LDX27" s="662"/>
      <c r="LDY27" s="662"/>
      <c r="LDZ27" s="662"/>
      <c r="LEA27" s="662"/>
      <c r="LEB27" s="662"/>
      <c r="LEC27" s="662"/>
      <c r="LED27" s="662"/>
      <c r="LEE27" s="662"/>
      <c r="LEF27" s="662"/>
      <c r="LEG27" s="662"/>
      <c r="LEH27" s="662"/>
      <c r="LEI27" s="662"/>
      <c r="LEJ27" s="662"/>
      <c r="LEK27" s="662"/>
      <c r="LEL27" s="662"/>
      <c r="LEM27" s="662"/>
      <c r="LEN27" s="662"/>
      <c r="LEO27" s="662"/>
      <c r="LEP27" s="662"/>
      <c r="LEQ27" s="662"/>
      <c r="LER27" s="662"/>
      <c r="LES27" s="662"/>
      <c r="LET27" s="662"/>
      <c r="LEU27" s="662"/>
      <c r="LEV27" s="662"/>
      <c r="LEW27" s="662"/>
      <c r="LEX27" s="662"/>
      <c r="LEY27" s="662"/>
      <c r="LEZ27" s="662"/>
      <c r="LFA27" s="662"/>
      <c r="LFB27" s="662"/>
      <c r="LFC27" s="662"/>
      <c r="LFD27" s="662"/>
      <c r="LFE27" s="662"/>
      <c r="LFF27" s="662"/>
      <c r="LFG27" s="662"/>
      <c r="LFH27" s="662"/>
      <c r="LFI27" s="662"/>
      <c r="LFJ27" s="662"/>
      <c r="LFK27" s="662"/>
      <c r="LFL27" s="662"/>
      <c r="LFM27" s="662"/>
      <c r="LFN27" s="662"/>
      <c r="LFO27" s="662"/>
      <c r="LFP27" s="662"/>
      <c r="LFQ27" s="662"/>
      <c r="LFR27" s="662"/>
      <c r="LFS27" s="662"/>
      <c r="LFT27" s="662"/>
      <c r="LFU27" s="662"/>
      <c r="LFV27" s="662"/>
      <c r="LFW27" s="662"/>
      <c r="LFX27" s="662"/>
      <c r="LFY27" s="662"/>
      <c r="LFZ27" s="662"/>
      <c r="LGA27" s="662"/>
      <c r="LGB27" s="662"/>
      <c r="LGC27" s="662"/>
      <c r="LGD27" s="662"/>
      <c r="LGE27" s="662"/>
      <c r="LGF27" s="662"/>
      <c r="LGG27" s="662"/>
      <c r="LGH27" s="662"/>
      <c r="LGI27" s="662"/>
      <c r="LGJ27" s="662"/>
      <c r="LGK27" s="662"/>
      <c r="LGL27" s="662"/>
      <c r="LGM27" s="662"/>
      <c r="LGN27" s="662"/>
      <c r="LGO27" s="662"/>
      <c r="LGP27" s="662"/>
      <c r="LGQ27" s="662"/>
      <c r="LGR27" s="662"/>
      <c r="LGS27" s="662"/>
      <c r="LGT27" s="662"/>
      <c r="LGU27" s="662"/>
      <c r="LGV27" s="662"/>
      <c r="LGW27" s="662"/>
      <c r="LGX27" s="662"/>
      <c r="LGY27" s="662"/>
      <c r="LGZ27" s="662"/>
      <c r="LHA27" s="662"/>
      <c r="LHB27" s="662"/>
      <c r="LHC27" s="662"/>
      <c r="LHD27" s="662"/>
      <c r="LHE27" s="662"/>
      <c r="LHF27" s="662"/>
      <c r="LHG27" s="662"/>
      <c r="LHH27" s="662"/>
      <c r="LHI27" s="662"/>
      <c r="LHJ27" s="662"/>
      <c r="LHK27" s="662"/>
      <c r="LHL27" s="662"/>
      <c r="LHM27" s="662"/>
      <c r="LHN27" s="662"/>
      <c r="LHO27" s="662"/>
      <c r="LHP27" s="662"/>
      <c r="LHQ27" s="662"/>
      <c r="LHR27" s="662"/>
      <c r="LHS27" s="662"/>
      <c r="LHT27" s="662"/>
      <c r="LHU27" s="662"/>
      <c r="LHV27" s="662"/>
      <c r="LHW27" s="662"/>
      <c r="LHX27" s="662"/>
      <c r="LHY27" s="662"/>
      <c r="LHZ27" s="662"/>
      <c r="LIA27" s="662"/>
      <c r="LIB27" s="662"/>
      <c r="LIC27" s="662"/>
      <c r="LID27" s="662"/>
      <c r="LIE27" s="662"/>
      <c r="LIF27" s="662"/>
      <c r="LIG27" s="662"/>
      <c r="LIH27" s="662"/>
      <c r="LII27" s="662"/>
      <c r="LIJ27" s="662"/>
      <c r="LIK27" s="662"/>
      <c r="LIL27" s="662"/>
      <c r="LIM27" s="662"/>
      <c r="LIN27" s="662"/>
      <c r="LIO27" s="662"/>
      <c r="LIP27" s="662"/>
      <c r="LIQ27" s="662"/>
      <c r="LIR27" s="662"/>
      <c r="LIS27" s="662"/>
      <c r="LIT27" s="662"/>
      <c r="LIU27" s="662"/>
      <c r="LIV27" s="662"/>
      <c r="LIW27" s="662"/>
      <c r="LIX27" s="662"/>
      <c r="LIY27" s="662"/>
      <c r="LIZ27" s="662"/>
      <c r="LJA27" s="662"/>
      <c r="LJB27" s="662"/>
      <c r="LJC27" s="662"/>
      <c r="LJD27" s="662"/>
      <c r="LJE27" s="662"/>
      <c r="LJF27" s="662"/>
      <c r="LJG27" s="662"/>
      <c r="LJH27" s="662"/>
      <c r="LJI27" s="662"/>
      <c r="LJJ27" s="662"/>
      <c r="LJK27" s="662"/>
      <c r="LJL27" s="662"/>
      <c r="LJM27" s="662"/>
      <c r="LJN27" s="662"/>
      <c r="LJO27" s="662"/>
      <c r="LJP27" s="662"/>
      <c r="LJQ27" s="662"/>
      <c r="LJR27" s="662"/>
      <c r="LJS27" s="662"/>
      <c r="LJT27" s="662"/>
      <c r="LJU27" s="662"/>
      <c r="LJV27" s="662"/>
      <c r="LJW27" s="662"/>
      <c r="LJX27" s="662"/>
      <c r="LJY27" s="662"/>
      <c r="LJZ27" s="662"/>
      <c r="LKA27" s="662"/>
      <c r="LKB27" s="662"/>
      <c r="LKC27" s="662"/>
      <c r="LKD27" s="662"/>
      <c r="LKE27" s="662"/>
      <c r="LKF27" s="662"/>
      <c r="LKG27" s="662"/>
      <c r="LKH27" s="662"/>
      <c r="LKI27" s="662"/>
      <c r="LKJ27" s="662"/>
      <c r="LKK27" s="662"/>
      <c r="LKL27" s="662"/>
      <c r="LKM27" s="662"/>
      <c r="LKN27" s="662"/>
      <c r="LKO27" s="662"/>
      <c r="LKP27" s="662"/>
      <c r="LKQ27" s="662"/>
      <c r="LKR27" s="662"/>
      <c r="LKS27" s="662"/>
      <c r="LKT27" s="662"/>
      <c r="LKU27" s="662"/>
      <c r="LKV27" s="662"/>
      <c r="LKW27" s="662"/>
      <c r="LKX27" s="662"/>
      <c r="LKY27" s="662"/>
      <c r="LKZ27" s="662"/>
      <c r="LLA27" s="662"/>
      <c r="LLB27" s="662"/>
      <c r="LLC27" s="662"/>
      <c r="LLD27" s="662"/>
      <c r="LLE27" s="662"/>
      <c r="LLF27" s="662"/>
      <c r="LLG27" s="662"/>
      <c r="LLH27" s="662"/>
      <c r="LLI27" s="662"/>
      <c r="LLJ27" s="662"/>
      <c r="LLK27" s="662"/>
      <c r="LLL27" s="662"/>
      <c r="LLM27" s="662"/>
      <c r="LLN27" s="662"/>
      <c r="LLO27" s="662"/>
      <c r="LLP27" s="662"/>
      <c r="LLQ27" s="662"/>
      <c r="LLR27" s="662"/>
      <c r="LLS27" s="662"/>
      <c r="LLT27" s="662"/>
      <c r="LLU27" s="662"/>
      <c r="LLV27" s="662"/>
      <c r="LLW27" s="662"/>
      <c r="LLX27" s="662"/>
      <c r="LLY27" s="662"/>
      <c r="LLZ27" s="662"/>
      <c r="LMA27" s="662"/>
      <c r="LMB27" s="662"/>
      <c r="LMC27" s="662"/>
      <c r="LMD27" s="662"/>
      <c r="LME27" s="662"/>
      <c r="LMF27" s="662"/>
      <c r="LMG27" s="662"/>
      <c r="LMH27" s="662"/>
      <c r="LMI27" s="662"/>
      <c r="LMJ27" s="662"/>
      <c r="LMK27" s="662"/>
      <c r="LML27" s="662"/>
      <c r="LMM27" s="662"/>
      <c r="LMN27" s="662"/>
      <c r="LMO27" s="662"/>
      <c r="LMP27" s="662"/>
      <c r="LMQ27" s="662"/>
      <c r="LMR27" s="662"/>
      <c r="LMS27" s="662"/>
      <c r="LMT27" s="662"/>
      <c r="LMU27" s="662"/>
      <c r="LMV27" s="662"/>
      <c r="LMW27" s="662"/>
      <c r="LMX27" s="662"/>
      <c r="LMY27" s="662"/>
      <c r="LMZ27" s="662"/>
      <c r="LNA27" s="662"/>
      <c r="LNB27" s="662"/>
      <c r="LNC27" s="662"/>
      <c r="LND27" s="662"/>
      <c r="LNE27" s="662"/>
      <c r="LNF27" s="662"/>
      <c r="LNG27" s="662"/>
      <c r="LNH27" s="662"/>
      <c r="LNI27" s="662"/>
      <c r="LNJ27" s="662"/>
      <c r="LNK27" s="662"/>
      <c r="LNL27" s="662"/>
      <c r="LNM27" s="662"/>
      <c r="LNN27" s="662"/>
      <c r="LNO27" s="662"/>
      <c r="LNP27" s="662"/>
      <c r="LNQ27" s="662"/>
      <c r="LNR27" s="662"/>
      <c r="LNS27" s="662"/>
      <c r="LNT27" s="662"/>
      <c r="LNU27" s="662"/>
      <c r="LNV27" s="662"/>
      <c r="LNW27" s="662"/>
      <c r="LNX27" s="662"/>
      <c r="LNY27" s="662"/>
      <c r="LNZ27" s="662"/>
      <c r="LOA27" s="662"/>
      <c r="LOB27" s="662"/>
      <c r="LOC27" s="662"/>
      <c r="LOD27" s="662"/>
      <c r="LOE27" s="662"/>
      <c r="LOF27" s="662"/>
      <c r="LOG27" s="662"/>
      <c r="LOH27" s="662"/>
      <c r="LOI27" s="662"/>
      <c r="LOJ27" s="662"/>
      <c r="LOK27" s="662"/>
      <c r="LOL27" s="662"/>
      <c r="LOM27" s="662"/>
      <c r="LON27" s="662"/>
      <c r="LOO27" s="662"/>
      <c r="LOP27" s="662"/>
      <c r="LOQ27" s="662"/>
      <c r="LOR27" s="662"/>
      <c r="LOS27" s="662"/>
      <c r="LOT27" s="662"/>
      <c r="LOU27" s="662"/>
      <c r="LOV27" s="662"/>
      <c r="LOW27" s="662"/>
      <c r="LOX27" s="662"/>
      <c r="LOY27" s="662"/>
      <c r="LOZ27" s="662"/>
      <c r="LPA27" s="662"/>
      <c r="LPB27" s="662"/>
      <c r="LPC27" s="662"/>
      <c r="LPD27" s="662"/>
      <c r="LPE27" s="662"/>
      <c r="LPF27" s="662"/>
      <c r="LPG27" s="662"/>
      <c r="LPH27" s="662"/>
      <c r="LPI27" s="662"/>
      <c r="LPJ27" s="662"/>
      <c r="LPK27" s="662"/>
      <c r="LPL27" s="662"/>
      <c r="LPM27" s="662"/>
      <c r="LPN27" s="662"/>
      <c r="LPO27" s="662"/>
      <c r="LPP27" s="662"/>
      <c r="LPQ27" s="662"/>
      <c r="LPR27" s="662"/>
      <c r="LPS27" s="662"/>
      <c r="LPT27" s="662"/>
      <c r="LPU27" s="662"/>
      <c r="LPV27" s="662"/>
      <c r="LPW27" s="662"/>
      <c r="LPX27" s="662"/>
      <c r="LPY27" s="662"/>
      <c r="LPZ27" s="662"/>
      <c r="LQA27" s="662"/>
      <c r="LQB27" s="662"/>
      <c r="LQC27" s="662"/>
      <c r="LQD27" s="662"/>
      <c r="LQE27" s="662"/>
      <c r="LQF27" s="662"/>
      <c r="LQG27" s="662"/>
      <c r="LQH27" s="662"/>
      <c r="LQI27" s="662"/>
      <c r="LQJ27" s="662"/>
      <c r="LQK27" s="662"/>
      <c r="LQL27" s="662"/>
      <c r="LQM27" s="662"/>
      <c r="LQN27" s="662"/>
      <c r="LQO27" s="662"/>
      <c r="LQP27" s="662"/>
      <c r="LQQ27" s="662"/>
      <c r="LQR27" s="662"/>
      <c r="LQS27" s="662"/>
      <c r="LQT27" s="662"/>
      <c r="LQU27" s="662"/>
      <c r="LQV27" s="662"/>
      <c r="LQW27" s="662"/>
      <c r="LQX27" s="662"/>
      <c r="LQY27" s="662"/>
      <c r="LQZ27" s="662"/>
      <c r="LRA27" s="662"/>
      <c r="LRB27" s="662"/>
      <c r="LRC27" s="662"/>
      <c r="LRD27" s="662"/>
      <c r="LRE27" s="662"/>
      <c r="LRF27" s="662"/>
      <c r="LRG27" s="662"/>
      <c r="LRH27" s="662"/>
      <c r="LRI27" s="662"/>
      <c r="LRJ27" s="662"/>
      <c r="LRK27" s="662"/>
      <c r="LRL27" s="662"/>
      <c r="LRM27" s="662"/>
      <c r="LRN27" s="662"/>
      <c r="LRO27" s="662"/>
      <c r="LRP27" s="662"/>
      <c r="LRQ27" s="662"/>
      <c r="LRR27" s="662"/>
      <c r="LRS27" s="662"/>
      <c r="LRT27" s="662"/>
      <c r="LRU27" s="662"/>
      <c r="LRV27" s="662"/>
      <c r="LRW27" s="662"/>
      <c r="LRX27" s="662"/>
      <c r="LRY27" s="662"/>
      <c r="LRZ27" s="662"/>
      <c r="LSA27" s="662"/>
      <c r="LSB27" s="662"/>
      <c r="LSC27" s="662"/>
      <c r="LSD27" s="662"/>
      <c r="LSE27" s="662"/>
      <c r="LSF27" s="662"/>
      <c r="LSG27" s="662"/>
      <c r="LSH27" s="662"/>
      <c r="LSI27" s="662"/>
      <c r="LSJ27" s="662"/>
      <c r="LSK27" s="662"/>
      <c r="LSL27" s="662"/>
      <c r="LSM27" s="662"/>
      <c r="LSN27" s="662"/>
      <c r="LSO27" s="662"/>
      <c r="LSP27" s="662"/>
      <c r="LSQ27" s="662"/>
      <c r="LSR27" s="662"/>
      <c r="LSS27" s="662"/>
      <c r="LST27" s="662"/>
      <c r="LSU27" s="662"/>
      <c r="LSV27" s="662"/>
      <c r="LSW27" s="662"/>
      <c r="LSX27" s="662"/>
      <c r="LSY27" s="662"/>
      <c r="LSZ27" s="662"/>
      <c r="LTA27" s="662"/>
      <c r="LTB27" s="662"/>
      <c r="LTC27" s="662"/>
      <c r="LTD27" s="662"/>
      <c r="LTE27" s="662"/>
      <c r="LTF27" s="662"/>
      <c r="LTG27" s="662"/>
      <c r="LTH27" s="662"/>
      <c r="LTI27" s="662"/>
      <c r="LTJ27" s="662"/>
      <c r="LTK27" s="662"/>
      <c r="LTL27" s="662"/>
      <c r="LTM27" s="662"/>
      <c r="LTN27" s="662"/>
      <c r="LTO27" s="662"/>
      <c r="LTP27" s="662"/>
      <c r="LTQ27" s="662"/>
      <c r="LTR27" s="662"/>
      <c r="LTS27" s="662"/>
      <c r="LTT27" s="662"/>
      <c r="LTU27" s="662"/>
      <c r="LTV27" s="662"/>
      <c r="LTW27" s="662"/>
      <c r="LTX27" s="662"/>
      <c r="LTY27" s="662"/>
      <c r="LTZ27" s="662"/>
      <c r="LUA27" s="662"/>
      <c r="LUB27" s="662"/>
      <c r="LUC27" s="662"/>
      <c r="LUD27" s="662"/>
      <c r="LUE27" s="662"/>
      <c r="LUF27" s="662"/>
      <c r="LUG27" s="662"/>
      <c r="LUH27" s="662"/>
      <c r="LUI27" s="662"/>
      <c r="LUJ27" s="662"/>
      <c r="LUK27" s="662"/>
      <c r="LUL27" s="662"/>
      <c r="LUM27" s="662"/>
      <c r="LUN27" s="662"/>
      <c r="LUO27" s="662"/>
      <c r="LUP27" s="662"/>
      <c r="LUQ27" s="662"/>
      <c r="LUR27" s="662"/>
      <c r="LUS27" s="662"/>
      <c r="LUT27" s="662"/>
      <c r="LUU27" s="662"/>
      <c r="LUV27" s="662"/>
      <c r="LUW27" s="662"/>
      <c r="LUX27" s="662"/>
      <c r="LUY27" s="662"/>
      <c r="LUZ27" s="662"/>
      <c r="LVA27" s="662"/>
      <c r="LVB27" s="662"/>
      <c r="LVC27" s="662"/>
      <c r="LVD27" s="662"/>
      <c r="LVE27" s="662"/>
      <c r="LVF27" s="662"/>
      <c r="LVG27" s="662"/>
      <c r="LVH27" s="662"/>
      <c r="LVI27" s="662"/>
      <c r="LVJ27" s="662"/>
      <c r="LVK27" s="662"/>
      <c r="LVL27" s="662"/>
      <c r="LVM27" s="662"/>
      <c r="LVN27" s="662"/>
      <c r="LVO27" s="662"/>
      <c r="LVP27" s="662"/>
      <c r="LVQ27" s="662"/>
      <c r="LVR27" s="662"/>
      <c r="LVS27" s="662"/>
      <c r="LVT27" s="662"/>
      <c r="LVU27" s="662"/>
      <c r="LVV27" s="662"/>
      <c r="LVW27" s="662"/>
      <c r="LVX27" s="662"/>
      <c r="LVY27" s="662"/>
      <c r="LVZ27" s="662"/>
      <c r="LWA27" s="662"/>
      <c r="LWB27" s="662"/>
      <c r="LWC27" s="662"/>
      <c r="LWD27" s="662"/>
      <c r="LWE27" s="662"/>
      <c r="LWF27" s="662"/>
      <c r="LWG27" s="662"/>
      <c r="LWH27" s="662"/>
      <c r="LWI27" s="662"/>
      <c r="LWJ27" s="662"/>
      <c r="LWK27" s="662"/>
      <c r="LWL27" s="662"/>
      <c r="LWM27" s="662"/>
      <c r="LWN27" s="662"/>
      <c r="LWO27" s="662"/>
      <c r="LWP27" s="662"/>
      <c r="LWQ27" s="662"/>
      <c r="LWR27" s="662"/>
      <c r="LWS27" s="662"/>
      <c r="LWT27" s="662"/>
      <c r="LWU27" s="662"/>
      <c r="LWV27" s="662"/>
      <c r="LWW27" s="662"/>
      <c r="LWX27" s="662"/>
      <c r="LWY27" s="662"/>
      <c r="LWZ27" s="662"/>
      <c r="LXA27" s="662"/>
      <c r="LXB27" s="662"/>
      <c r="LXC27" s="662"/>
      <c r="LXD27" s="662"/>
      <c r="LXE27" s="662"/>
      <c r="LXF27" s="662"/>
      <c r="LXG27" s="662"/>
      <c r="LXH27" s="662"/>
      <c r="LXI27" s="662"/>
      <c r="LXJ27" s="662"/>
      <c r="LXK27" s="662"/>
      <c r="LXL27" s="662"/>
      <c r="LXM27" s="662"/>
      <c r="LXN27" s="662"/>
      <c r="LXO27" s="662"/>
      <c r="LXP27" s="662"/>
      <c r="LXQ27" s="662"/>
      <c r="LXR27" s="662"/>
      <c r="LXS27" s="662"/>
      <c r="LXT27" s="662"/>
      <c r="LXU27" s="662"/>
      <c r="LXV27" s="662"/>
      <c r="LXW27" s="662"/>
      <c r="LXX27" s="662"/>
      <c r="LXY27" s="662"/>
      <c r="LXZ27" s="662"/>
      <c r="LYA27" s="662"/>
      <c r="LYB27" s="662"/>
      <c r="LYC27" s="662"/>
      <c r="LYD27" s="662"/>
      <c r="LYE27" s="662"/>
      <c r="LYF27" s="662"/>
      <c r="LYG27" s="662"/>
      <c r="LYH27" s="662"/>
      <c r="LYI27" s="662"/>
      <c r="LYJ27" s="662"/>
      <c r="LYK27" s="662"/>
      <c r="LYL27" s="662"/>
      <c r="LYM27" s="662"/>
      <c r="LYN27" s="662"/>
      <c r="LYO27" s="662"/>
      <c r="LYP27" s="662"/>
      <c r="LYQ27" s="662"/>
      <c r="LYR27" s="662"/>
      <c r="LYS27" s="662"/>
      <c r="LYT27" s="662"/>
      <c r="LYU27" s="662"/>
      <c r="LYV27" s="662"/>
      <c r="LYW27" s="662"/>
      <c r="LYX27" s="662"/>
      <c r="LYY27" s="662"/>
      <c r="LYZ27" s="662"/>
      <c r="LZA27" s="662"/>
      <c r="LZB27" s="662"/>
      <c r="LZC27" s="662"/>
      <c r="LZD27" s="662"/>
      <c r="LZE27" s="662"/>
      <c r="LZF27" s="662"/>
      <c r="LZG27" s="662"/>
      <c r="LZH27" s="662"/>
      <c r="LZI27" s="662"/>
      <c r="LZJ27" s="662"/>
      <c r="LZK27" s="662"/>
      <c r="LZL27" s="662"/>
      <c r="LZM27" s="662"/>
      <c r="LZN27" s="662"/>
      <c r="LZO27" s="662"/>
      <c r="LZP27" s="662"/>
      <c r="LZQ27" s="662"/>
      <c r="LZR27" s="662"/>
      <c r="LZS27" s="662"/>
      <c r="LZT27" s="662"/>
      <c r="LZU27" s="662"/>
      <c r="LZV27" s="662"/>
      <c r="LZW27" s="662"/>
      <c r="LZX27" s="662"/>
      <c r="LZY27" s="662"/>
      <c r="LZZ27" s="662"/>
      <c r="MAA27" s="662"/>
      <c r="MAB27" s="662"/>
      <c r="MAC27" s="662"/>
      <c r="MAD27" s="662"/>
      <c r="MAE27" s="662"/>
      <c r="MAF27" s="662"/>
      <c r="MAG27" s="662"/>
      <c r="MAH27" s="662"/>
      <c r="MAI27" s="662"/>
      <c r="MAJ27" s="662"/>
      <c r="MAK27" s="662"/>
      <c r="MAL27" s="662"/>
      <c r="MAM27" s="662"/>
      <c r="MAN27" s="662"/>
      <c r="MAO27" s="662"/>
      <c r="MAP27" s="662"/>
      <c r="MAQ27" s="662"/>
      <c r="MAR27" s="662"/>
      <c r="MAS27" s="662"/>
      <c r="MAT27" s="662"/>
      <c r="MAU27" s="662"/>
      <c r="MAV27" s="662"/>
      <c r="MAW27" s="662"/>
      <c r="MAX27" s="662"/>
      <c r="MAY27" s="662"/>
      <c r="MAZ27" s="662"/>
      <c r="MBA27" s="662"/>
      <c r="MBB27" s="662"/>
      <c r="MBC27" s="662"/>
      <c r="MBD27" s="662"/>
      <c r="MBE27" s="662"/>
      <c r="MBF27" s="662"/>
      <c r="MBG27" s="662"/>
      <c r="MBH27" s="662"/>
      <c r="MBI27" s="662"/>
      <c r="MBJ27" s="662"/>
      <c r="MBK27" s="662"/>
      <c r="MBL27" s="662"/>
      <c r="MBM27" s="662"/>
      <c r="MBN27" s="662"/>
      <c r="MBO27" s="662"/>
      <c r="MBP27" s="662"/>
      <c r="MBQ27" s="662"/>
      <c r="MBR27" s="662"/>
      <c r="MBS27" s="662"/>
      <c r="MBT27" s="662"/>
      <c r="MBU27" s="662"/>
      <c r="MBV27" s="662"/>
      <c r="MBW27" s="662"/>
      <c r="MBX27" s="662"/>
      <c r="MBY27" s="662"/>
      <c r="MBZ27" s="662"/>
      <c r="MCA27" s="662"/>
      <c r="MCB27" s="662"/>
      <c r="MCC27" s="662"/>
      <c r="MCD27" s="662"/>
      <c r="MCE27" s="662"/>
      <c r="MCF27" s="662"/>
      <c r="MCG27" s="662"/>
      <c r="MCH27" s="662"/>
      <c r="MCI27" s="662"/>
      <c r="MCJ27" s="662"/>
      <c r="MCK27" s="662"/>
      <c r="MCL27" s="662"/>
      <c r="MCM27" s="662"/>
      <c r="MCN27" s="662"/>
      <c r="MCO27" s="662"/>
      <c r="MCP27" s="662"/>
      <c r="MCQ27" s="662"/>
      <c r="MCR27" s="662"/>
      <c r="MCS27" s="662"/>
      <c r="MCT27" s="662"/>
      <c r="MCU27" s="662"/>
      <c r="MCV27" s="662"/>
      <c r="MCW27" s="662"/>
      <c r="MCX27" s="662"/>
      <c r="MCY27" s="662"/>
      <c r="MCZ27" s="662"/>
      <c r="MDA27" s="662"/>
      <c r="MDB27" s="662"/>
      <c r="MDC27" s="662"/>
      <c r="MDD27" s="662"/>
      <c r="MDE27" s="662"/>
      <c r="MDF27" s="662"/>
      <c r="MDG27" s="662"/>
      <c r="MDH27" s="662"/>
      <c r="MDI27" s="662"/>
      <c r="MDJ27" s="662"/>
      <c r="MDK27" s="662"/>
      <c r="MDL27" s="662"/>
      <c r="MDM27" s="662"/>
      <c r="MDN27" s="662"/>
      <c r="MDO27" s="662"/>
      <c r="MDP27" s="662"/>
      <c r="MDQ27" s="662"/>
      <c r="MDR27" s="662"/>
      <c r="MDS27" s="662"/>
      <c r="MDT27" s="662"/>
      <c r="MDU27" s="662"/>
      <c r="MDV27" s="662"/>
      <c r="MDW27" s="662"/>
      <c r="MDX27" s="662"/>
      <c r="MDY27" s="662"/>
      <c r="MDZ27" s="662"/>
      <c r="MEA27" s="662"/>
      <c r="MEB27" s="662"/>
      <c r="MEC27" s="662"/>
      <c r="MED27" s="662"/>
      <c r="MEE27" s="662"/>
      <c r="MEF27" s="662"/>
      <c r="MEG27" s="662"/>
      <c r="MEH27" s="662"/>
      <c r="MEI27" s="662"/>
      <c r="MEJ27" s="662"/>
      <c r="MEK27" s="662"/>
      <c r="MEL27" s="662"/>
      <c r="MEM27" s="662"/>
      <c r="MEN27" s="662"/>
      <c r="MEO27" s="662"/>
      <c r="MEP27" s="662"/>
      <c r="MEQ27" s="662"/>
      <c r="MER27" s="662"/>
      <c r="MES27" s="662"/>
      <c r="MET27" s="662"/>
      <c r="MEU27" s="662"/>
      <c r="MEV27" s="662"/>
      <c r="MEW27" s="662"/>
      <c r="MEX27" s="662"/>
      <c r="MEY27" s="662"/>
      <c r="MEZ27" s="662"/>
      <c r="MFA27" s="662"/>
      <c r="MFB27" s="662"/>
      <c r="MFC27" s="662"/>
      <c r="MFD27" s="662"/>
      <c r="MFE27" s="662"/>
      <c r="MFF27" s="662"/>
      <c r="MFG27" s="662"/>
      <c r="MFH27" s="662"/>
      <c r="MFI27" s="662"/>
      <c r="MFJ27" s="662"/>
      <c r="MFK27" s="662"/>
      <c r="MFL27" s="662"/>
      <c r="MFM27" s="662"/>
      <c r="MFN27" s="662"/>
      <c r="MFO27" s="662"/>
      <c r="MFP27" s="662"/>
      <c r="MFQ27" s="662"/>
      <c r="MFR27" s="662"/>
      <c r="MFS27" s="662"/>
      <c r="MFT27" s="662"/>
      <c r="MFU27" s="662"/>
      <c r="MFV27" s="662"/>
      <c r="MFW27" s="662"/>
      <c r="MFX27" s="662"/>
      <c r="MFY27" s="662"/>
      <c r="MFZ27" s="662"/>
      <c r="MGA27" s="662"/>
      <c r="MGB27" s="662"/>
      <c r="MGC27" s="662"/>
      <c r="MGD27" s="662"/>
      <c r="MGE27" s="662"/>
      <c r="MGF27" s="662"/>
      <c r="MGG27" s="662"/>
      <c r="MGH27" s="662"/>
      <c r="MGI27" s="662"/>
      <c r="MGJ27" s="662"/>
      <c r="MGK27" s="662"/>
      <c r="MGL27" s="662"/>
      <c r="MGM27" s="662"/>
      <c r="MGN27" s="662"/>
      <c r="MGO27" s="662"/>
      <c r="MGP27" s="662"/>
      <c r="MGQ27" s="662"/>
      <c r="MGR27" s="662"/>
      <c r="MGS27" s="662"/>
      <c r="MGT27" s="662"/>
      <c r="MGU27" s="662"/>
      <c r="MGV27" s="662"/>
      <c r="MGW27" s="662"/>
      <c r="MGX27" s="662"/>
      <c r="MGY27" s="662"/>
      <c r="MGZ27" s="662"/>
      <c r="MHA27" s="662"/>
      <c r="MHB27" s="662"/>
      <c r="MHC27" s="662"/>
      <c r="MHD27" s="662"/>
      <c r="MHE27" s="662"/>
      <c r="MHF27" s="662"/>
      <c r="MHG27" s="662"/>
      <c r="MHH27" s="662"/>
      <c r="MHI27" s="662"/>
      <c r="MHJ27" s="662"/>
      <c r="MHK27" s="662"/>
      <c r="MHL27" s="662"/>
      <c r="MHM27" s="662"/>
      <c r="MHN27" s="662"/>
      <c r="MHO27" s="662"/>
      <c r="MHP27" s="662"/>
      <c r="MHQ27" s="662"/>
      <c r="MHR27" s="662"/>
      <c r="MHS27" s="662"/>
      <c r="MHT27" s="662"/>
      <c r="MHU27" s="662"/>
      <c r="MHV27" s="662"/>
      <c r="MHW27" s="662"/>
      <c r="MHX27" s="662"/>
      <c r="MHY27" s="662"/>
      <c r="MHZ27" s="662"/>
      <c r="MIA27" s="662"/>
      <c r="MIB27" s="662"/>
      <c r="MIC27" s="662"/>
      <c r="MID27" s="662"/>
      <c r="MIE27" s="662"/>
      <c r="MIF27" s="662"/>
      <c r="MIG27" s="662"/>
      <c r="MIH27" s="662"/>
      <c r="MII27" s="662"/>
      <c r="MIJ27" s="662"/>
      <c r="MIK27" s="662"/>
      <c r="MIL27" s="662"/>
      <c r="MIM27" s="662"/>
      <c r="MIN27" s="662"/>
      <c r="MIO27" s="662"/>
      <c r="MIP27" s="662"/>
      <c r="MIQ27" s="662"/>
      <c r="MIR27" s="662"/>
      <c r="MIS27" s="662"/>
      <c r="MIT27" s="662"/>
      <c r="MIU27" s="662"/>
      <c r="MIV27" s="662"/>
      <c r="MIW27" s="662"/>
      <c r="MIX27" s="662"/>
      <c r="MIY27" s="662"/>
      <c r="MIZ27" s="662"/>
      <c r="MJA27" s="662"/>
      <c r="MJB27" s="662"/>
      <c r="MJC27" s="662"/>
      <c r="MJD27" s="662"/>
      <c r="MJE27" s="662"/>
      <c r="MJF27" s="662"/>
      <c r="MJG27" s="662"/>
      <c r="MJH27" s="662"/>
      <c r="MJI27" s="662"/>
      <c r="MJJ27" s="662"/>
      <c r="MJK27" s="662"/>
      <c r="MJL27" s="662"/>
      <c r="MJM27" s="662"/>
      <c r="MJN27" s="662"/>
      <c r="MJO27" s="662"/>
      <c r="MJP27" s="662"/>
      <c r="MJQ27" s="662"/>
      <c r="MJR27" s="662"/>
      <c r="MJS27" s="662"/>
      <c r="MJT27" s="662"/>
      <c r="MJU27" s="662"/>
      <c r="MJV27" s="662"/>
      <c r="MJW27" s="662"/>
      <c r="MJX27" s="662"/>
      <c r="MJY27" s="662"/>
      <c r="MJZ27" s="662"/>
      <c r="MKA27" s="662"/>
      <c r="MKB27" s="662"/>
      <c r="MKC27" s="662"/>
      <c r="MKD27" s="662"/>
      <c r="MKE27" s="662"/>
      <c r="MKF27" s="662"/>
      <c r="MKG27" s="662"/>
      <c r="MKH27" s="662"/>
      <c r="MKI27" s="662"/>
      <c r="MKJ27" s="662"/>
      <c r="MKK27" s="662"/>
      <c r="MKL27" s="662"/>
      <c r="MKM27" s="662"/>
      <c r="MKN27" s="662"/>
      <c r="MKO27" s="662"/>
      <c r="MKP27" s="662"/>
      <c r="MKQ27" s="662"/>
      <c r="MKR27" s="662"/>
      <c r="MKS27" s="662"/>
      <c r="MKT27" s="662"/>
      <c r="MKU27" s="662"/>
      <c r="MKV27" s="662"/>
      <c r="MKW27" s="662"/>
      <c r="MKX27" s="662"/>
      <c r="MKY27" s="662"/>
      <c r="MKZ27" s="662"/>
      <c r="MLA27" s="662"/>
      <c r="MLB27" s="662"/>
      <c r="MLC27" s="662"/>
      <c r="MLD27" s="662"/>
      <c r="MLE27" s="662"/>
      <c r="MLF27" s="662"/>
      <c r="MLG27" s="662"/>
      <c r="MLH27" s="662"/>
      <c r="MLI27" s="662"/>
      <c r="MLJ27" s="662"/>
      <c r="MLK27" s="662"/>
      <c r="MLL27" s="662"/>
      <c r="MLM27" s="662"/>
      <c r="MLN27" s="662"/>
      <c r="MLO27" s="662"/>
      <c r="MLP27" s="662"/>
      <c r="MLQ27" s="662"/>
      <c r="MLR27" s="662"/>
      <c r="MLS27" s="662"/>
      <c r="MLT27" s="662"/>
      <c r="MLU27" s="662"/>
      <c r="MLV27" s="662"/>
      <c r="MLW27" s="662"/>
      <c r="MLX27" s="662"/>
      <c r="MLY27" s="662"/>
      <c r="MLZ27" s="662"/>
      <c r="MMA27" s="662"/>
      <c r="MMB27" s="662"/>
      <c r="MMC27" s="662"/>
      <c r="MMD27" s="662"/>
      <c r="MME27" s="662"/>
      <c r="MMF27" s="662"/>
      <c r="MMG27" s="662"/>
      <c r="MMH27" s="662"/>
      <c r="MMI27" s="662"/>
      <c r="MMJ27" s="662"/>
      <c r="MMK27" s="662"/>
      <c r="MML27" s="662"/>
      <c r="MMM27" s="662"/>
      <c r="MMN27" s="662"/>
      <c r="MMO27" s="662"/>
      <c r="MMP27" s="662"/>
      <c r="MMQ27" s="662"/>
      <c r="MMR27" s="662"/>
      <c r="MMS27" s="662"/>
      <c r="MMT27" s="662"/>
      <c r="MMU27" s="662"/>
      <c r="MMV27" s="662"/>
      <c r="MMW27" s="662"/>
      <c r="MMX27" s="662"/>
      <c r="MMY27" s="662"/>
      <c r="MMZ27" s="662"/>
      <c r="MNA27" s="662"/>
      <c r="MNB27" s="662"/>
      <c r="MNC27" s="662"/>
      <c r="MND27" s="662"/>
      <c r="MNE27" s="662"/>
      <c r="MNF27" s="662"/>
      <c r="MNG27" s="662"/>
      <c r="MNH27" s="662"/>
      <c r="MNI27" s="662"/>
      <c r="MNJ27" s="662"/>
      <c r="MNK27" s="662"/>
      <c r="MNL27" s="662"/>
      <c r="MNM27" s="662"/>
      <c r="MNN27" s="662"/>
      <c r="MNO27" s="662"/>
      <c r="MNP27" s="662"/>
      <c r="MNQ27" s="662"/>
      <c r="MNR27" s="662"/>
      <c r="MNS27" s="662"/>
      <c r="MNT27" s="662"/>
      <c r="MNU27" s="662"/>
      <c r="MNV27" s="662"/>
      <c r="MNW27" s="662"/>
      <c r="MNX27" s="662"/>
      <c r="MNY27" s="662"/>
      <c r="MNZ27" s="662"/>
      <c r="MOA27" s="662"/>
      <c r="MOB27" s="662"/>
      <c r="MOC27" s="662"/>
      <c r="MOD27" s="662"/>
      <c r="MOE27" s="662"/>
      <c r="MOF27" s="662"/>
      <c r="MOG27" s="662"/>
      <c r="MOH27" s="662"/>
      <c r="MOI27" s="662"/>
      <c r="MOJ27" s="662"/>
      <c r="MOK27" s="662"/>
      <c r="MOL27" s="662"/>
      <c r="MOM27" s="662"/>
      <c r="MON27" s="662"/>
      <c r="MOO27" s="662"/>
      <c r="MOP27" s="662"/>
      <c r="MOQ27" s="662"/>
      <c r="MOR27" s="662"/>
      <c r="MOS27" s="662"/>
      <c r="MOT27" s="662"/>
      <c r="MOU27" s="662"/>
      <c r="MOV27" s="662"/>
      <c r="MOW27" s="662"/>
      <c r="MOX27" s="662"/>
      <c r="MOY27" s="662"/>
      <c r="MOZ27" s="662"/>
      <c r="MPA27" s="662"/>
      <c r="MPB27" s="662"/>
      <c r="MPC27" s="662"/>
      <c r="MPD27" s="662"/>
      <c r="MPE27" s="662"/>
      <c r="MPF27" s="662"/>
      <c r="MPG27" s="662"/>
      <c r="MPH27" s="662"/>
      <c r="MPI27" s="662"/>
      <c r="MPJ27" s="662"/>
      <c r="MPK27" s="662"/>
      <c r="MPL27" s="662"/>
      <c r="MPM27" s="662"/>
      <c r="MPN27" s="662"/>
      <c r="MPO27" s="662"/>
      <c r="MPP27" s="662"/>
      <c r="MPQ27" s="662"/>
      <c r="MPR27" s="662"/>
      <c r="MPS27" s="662"/>
      <c r="MPT27" s="662"/>
      <c r="MPU27" s="662"/>
      <c r="MPV27" s="662"/>
      <c r="MPW27" s="662"/>
      <c r="MPX27" s="662"/>
      <c r="MPY27" s="662"/>
      <c r="MPZ27" s="662"/>
      <c r="MQA27" s="662"/>
      <c r="MQB27" s="662"/>
      <c r="MQC27" s="662"/>
      <c r="MQD27" s="662"/>
      <c r="MQE27" s="662"/>
      <c r="MQF27" s="662"/>
      <c r="MQG27" s="662"/>
      <c r="MQH27" s="662"/>
      <c r="MQI27" s="662"/>
      <c r="MQJ27" s="662"/>
      <c r="MQK27" s="662"/>
      <c r="MQL27" s="662"/>
      <c r="MQM27" s="662"/>
      <c r="MQN27" s="662"/>
      <c r="MQO27" s="662"/>
      <c r="MQP27" s="662"/>
      <c r="MQQ27" s="662"/>
      <c r="MQR27" s="662"/>
      <c r="MQS27" s="662"/>
      <c r="MQT27" s="662"/>
      <c r="MQU27" s="662"/>
      <c r="MQV27" s="662"/>
      <c r="MQW27" s="662"/>
      <c r="MQX27" s="662"/>
      <c r="MQY27" s="662"/>
      <c r="MQZ27" s="662"/>
      <c r="MRA27" s="662"/>
      <c r="MRB27" s="662"/>
      <c r="MRC27" s="662"/>
      <c r="MRD27" s="662"/>
      <c r="MRE27" s="662"/>
      <c r="MRF27" s="662"/>
      <c r="MRG27" s="662"/>
      <c r="MRH27" s="662"/>
      <c r="MRI27" s="662"/>
      <c r="MRJ27" s="662"/>
      <c r="MRK27" s="662"/>
      <c r="MRL27" s="662"/>
      <c r="MRM27" s="662"/>
      <c r="MRN27" s="662"/>
      <c r="MRO27" s="662"/>
      <c r="MRP27" s="662"/>
      <c r="MRQ27" s="662"/>
      <c r="MRR27" s="662"/>
      <c r="MRS27" s="662"/>
      <c r="MRT27" s="662"/>
      <c r="MRU27" s="662"/>
      <c r="MRV27" s="662"/>
      <c r="MRW27" s="662"/>
      <c r="MRX27" s="662"/>
      <c r="MRY27" s="662"/>
      <c r="MRZ27" s="662"/>
      <c r="MSA27" s="662"/>
      <c r="MSB27" s="662"/>
      <c r="MSC27" s="662"/>
      <c r="MSD27" s="662"/>
      <c r="MSE27" s="662"/>
      <c r="MSF27" s="662"/>
      <c r="MSG27" s="662"/>
      <c r="MSH27" s="662"/>
      <c r="MSI27" s="662"/>
      <c r="MSJ27" s="662"/>
      <c r="MSK27" s="662"/>
      <c r="MSL27" s="662"/>
      <c r="MSM27" s="662"/>
      <c r="MSN27" s="662"/>
      <c r="MSO27" s="662"/>
      <c r="MSP27" s="662"/>
      <c r="MSQ27" s="662"/>
      <c r="MSR27" s="662"/>
      <c r="MSS27" s="662"/>
      <c r="MST27" s="662"/>
      <c r="MSU27" s="662"/>
      <c r="MSV27" s="662"/>
      <c r="MSW27" s="662"/>
      <c r="MSX27" s="662"/>
      <c r="MSY27" s="662"/>
      <c r="MSZ27" s="662"/>
      <c r="MTA27" s="662"/>
      <c r="MTB27" s="662"/>
      <c r="MTC27" s="662"/>
      <c r="MTD27" s="662"/>
      <c r="MTE27" s="662"/>
      <c r="MTF27" s="662"/>
      <c r="MTG27" s="662"/>
      <c r="MTH27" s="662"/>
      <c r="MTI27" s="662"/>
      <c r="MTJ27" s="662"/>
      <c r="MTK27" s="662"/>
      <c r="MTL27" s="662"/>
      <c r="MTM27" s="662"/>
      <c r="MTN27" s="662"/>
      <c r="MTO27" s="662"/>
      <c r="MTP27" s="662"/>
      <c r="MTQ27" s="662"/>
      <c r="MTR27" s="662"/>
      <c r="MTS27" s="662"/>
      <c r="MTT27" s="662"/>
      <c r="MTU27" s="662"/>
      <c r="MTV27" s="662"/>
      <c r="MTW27" s="662"/>
      <c r="MTX27" s="662"/>
      <c r="MTY27" s="662"/>
      <c r="MTZ27" s="662"/>
      <c r="MUA27" s="662"/>
      <c r="MUB27" s="662"/>
      <c r="MUC27" s="662"/>
      <c r="MUD27" s="662"/>
      <c r="MUE27" s="662"/>
      <c r="MUF27" s="662"/>
      <c r="MUG27" s="662"/>
      <c r="MUH27" s="662"/>
      <c r="MUI27" s="662"/>
      <c r="MUJ27" s="662"/>
      <c r="MUK27" s="662"/>
      <c r="MUL27" s="662"/>
      <c r="MUM27" s="662"/>
      <c r="MUN27" s="662"/>
      <c r="MUO27" s="662"/>
      <c r="MUP27" s="662"/>
      <c r="MUQ27" s="662"/>
      <c r="MUR27" s="662"/>
      <c r="MUS27" s="662"/>
      <c r="MUT27" s="662"/>
      <c r="MUU27" s="662"/>
      <c r="MUV27" s="662"/>
      <c r="MUW27" s="662"/>
      <c r="MUX27" s="662"/>
      <c r="MUY27" s="662"/>
      <c r="MUZ27" s="662"/>
      <c r="MVA27" s="662"/>
      <c r="MVB27" s="662"/>
      <c r="MVC27" s="662"/>
      <c r="MVD27" s="662"/>
      <c r="MVE27" s="662"/>
      <c r="MVF27" s="662"/>
      <c r="MVG27" s="662"/>
      <c r="MVH27" s="662"/>
      <c r="MVI27" s="662"/>
      <c r="MVJ27" s="662"/>
      <c r="MVK27" s="662"/>
      <c r="MVL27" s="662"/>
      <c r="MVM27" s="662"/>
      <c r="MVN27" s="662"/>
      <c r="MVO27" s="662"/>
      <c r="MVP27" s="662"/>
      <c r="MVQ27" s="662"/>
      <c r="MVR27" s="662"/>
      <c r="MVS27" s="662"/>
      <c r="MVT27" s="662"/>
      <c r="MVU27" s="662"/>
      <c r="MVV27" s="662"/>
      <c r="MVW27" s="662"/>
      <c r="MVX27" s="662"/>
      <c r="MVY27" s="662"/>
      <c r="MVZ27" s="662"/>
      <c r="MWA27" s="662"/>
      <c r="MWB27" s="662"/>
      <c r="MWC27" s="662"/>
      <c r="MWD27" s="662"/>
      <c r="MWE27" s="662"/>
      <c r="MWF27" s="662"/>
      <c r="MWG27" s="662"/>
      <c r="MWH27" s="662"/>
      <c r="MWI27" s="662"/>
      <c r="MWJ27" s="662"/>
      <c r="MWK27" s="662"/>
      <c r="MWL27" s="662"/>
      <c r="MWM27" s="662"/>
      <c r="MWN27" s="662"/>
      <c r="MWO27" s="662"/>
      <c r="MWP27" s="662"/>
      <c r="MWQ27" s="662"/>
      <c r="MWR27" s="662"/>
      <c r="MWS27" s="662"/>
      <c r="MWT27" s="662"/>
      <c r="MWU27" s="662"/>
      <c r="MWV27" s="662"/>
      <c r="MWW27" s="662"/>
      <c r="MWX27" s="662"/>
      <c r="MWY27" s="662"/>
      <c r="MWZ27" s="662"/>
      <c r="MXA27" s="662"/>
      <c r="MXB27" s="662"/>
      <c r="MXC27" s="662"/>
      <c r="MXD27" s="662"/>
      <c r="MXE27" s="662"/>
      <c r="MXF27" s="662"/>
      <c r="MXG27" s="662"/>
      <c r="MXH27" s="662"/>
      <c r="MXI27" s="662"/>
      <c r="MXJ27" s="662"/>
      <c r="MXK27" s="662"/>
      <c r="MXL27" s="662"/>
      <c r="MXM27" s="662"/>
      <c r="MXN27" s="662"/>
      <c r="MXO27" s="662"/>
      <c r="MXP27" s="662"/>
      <c r="MXQ27" s="662"/>
      <c r="MXR27" s="662"/>
      <c r="MXS27" s="662"/>
      <c r="MXT27" s="662"/>
      <c r="MXU27" s="662"/>
      <c r="MXV27" s="662"/>
      <c r="MXW27" s="662"/>
      <c r="MXX27" s="662"/>
      <c r="MXY27" s="662"/>
      <c r="MXZ27" s="662"/>
      <c r="MYA27" s="662"/>
      <c r="MYB27" s="662"/>
      <c r="MYC27" s="662"/>
      <c r="MYD27" s="662"/>
      <c r="MYE27" s="662"/>
      <c r="MYF27" s="662"/>
      <c r="MYG27" s="662"/>
      <c r="MYH27" s="662"/>
      <c r="MYI27" s="662"/>
      <c r="MYJ27" s="662"/>
      <c r="MYK27" s="662"/>
      <c r="MYL27" s="662"/>
      <c r="MYM27" s="662"/>
      <c r="MYN27" s="662"/>
      <c r="MYO27" s="662"/>
      <c r="MYP27" s="662"/>
      <c r="MYQ27" s="662"/>
      <c r="MYR27" s="662"/>
      <c r="MYS27" s="662"/>
      <c r="MYT27" s="662"/>
      <c r="MYU27" s="662"/>
      <c r="MYV27" s="662"/>
      <c r="MYW27" s="662"/>
      <c r="MYX27" s="662"/>
      <c r="MYY27" s="662"/>
      <c r="MYZ27" s="662"/>
      <c r="MZA27" s="662"/>
      <c r="MZB27" s="662"/>
      <c r="MZC27" s="662"/>
      <c r="MZD27" s="662"/>
      <c r="MZE27" s="662"/>
      <c r="MZF27" s="662"/>
      <c r="MZG27" s="662"/>
      <c r="MZH27" s="662"/>
      <c r="MZI27" s="662"/>
      <c r="MZJ27" s="662"/>
      <c r="MZK27" s="662"/>
      <c r="MZL27" s="662"/>
      <c r="MZM27" s="662"/>
      <c r="MZN27" s="662"/>
      <c r="MZO27" s="662"/>
      <c r="MZP27" s="662"/>
      <c r="MZQ27" s="662"/>
      <c r="MZR27" s="662"/>
      <c r="MZS27" s="662"/>
      <c r="MZT27" s="662"/>
      <c r="MZU27" s="662"/>
      <c r="MZV27" s="662"/>
      <c r="MZW27" s="662"/>
      <c r="MZX27" s="662"/>
      <c r="MZY27" s="662"/>
      <c r="MZZ27" s="662"/>
      <c r="NAA27" s="662"/>
      <c r="NAB27" s="662"/>
      <c r="NAC27" s="662"/>
      <c r="NAD27" s="662"/>
      <c r="NAE27" s="662"/>
      <c r="NAF27" s="662"/>
      <c r="NAG27" s="662"/>
      <c r="NAH27" s="662"/>
      <c r="NAI27" s="662"/>
      <c r="NAJ27" s="662"/>
      <c r="NAK27" s="662"/>
      <c r="NAL27" s="662"/>
      <c r="NAM27" s="662"/>
      <c r="NAN27" s="662"/>
      <c r="NAO27" s="662"/>
      <c r="NAP27" s="662"/>
      <c r="NAQ27" s="662"/>
      <c r="NAR27" s="662"/>
      <c r="NAS27" s="662"/>
      <c r="NAT27" s="662"/>
      <c r="NAU27" s="662"/>
      <c r="NAV27" s="662"/>
      <c r="NAW27" s="662"/>
      <c r="NAX27" s="662"/>
      <c r="NAY27" s="662"/>
      <c r="NAZ27" s="662"/>
      <c r="NBA27" s="662"/>
      <c r="NBB27" s="662"/>
      <c r="NBC27" s="662"/>
      <c r="NBD27" s="662"/>
      <c r="NBE27" s="662"/>
      <c r="NBF27" s="662"/>
      <c r="NBG27" s="662"/>
      <c r="NBH27" s="662"/>
      <c r="NBI27" s="662"/>
      <c r="NBJ27" s="662"/>
      <c r="NBK27" s="662"/>
      <c r="NBL27" s="662"/>
      <c r="NBM27" s="662"/>
      <c r="NBN27" s="662"/>
      <c r="NBO27" s="662"/>
      <c r="NBP27" s="662"/>
      <c r="NBQ27" s="662"/>
      <c r="NBR27" s="662"/>
      <c r="NBS27" s="662"/>
      <c r="NBT27" s="662"/>
      <c r="NBU27" s="662"/>
      <c r="NBV27" s="662"/>
      <c r="NBW27" s="662"/>
      <c r="NBX27" s="662"/>
      <c r="NBY27" s="662"/>
      <c r="NBZ27" s="662"/>
      <c r="NCA27" s="662"/>
      <c r="NCB27" s="662"/>
      <c r="NCC27" s="662"/>
      <c r="NCD27" s="662"/>
      <c r="NCE27" s="662"/>
      <c r="NCF27" s="662"/>
      <c r="NCG27" s="662"/>
      <c r="NCH27" s="662"/>
      <c r="NCI27" s="662"/>
      <c r="NCJ27" s="662"/>
      <c r="NCK27" s="662"/>
      <c r="NCL27" s="662"/>
      <c r="NCM27" s="662"/>
      <c r="NCN27" s="662"/>
      <c r="NCO27" s="662"/>
      <c r="NCP27" s="662"/>
      <c r="NCQ27" s="662"/>
      <c r="NCR27" s="662"/>
      <c r="NCS27" s="662"/>
      <c r="NCT27" s="662"/>
      <c r="NCU27" s="662"/>
      <c r="NCV27" s="662"/>
      <c r="NCW27" s="662"/>
      <c r="NCX27" s="662"/>
      <c r="NCY27" s="662"/>
      <c r="NCZ27" s="662"/>
      <c r="NDA27" s="662"/>
      <c r="NDB27" s="662"/>
      <c r="NDC27" s="662"/>
      <c r="NDD27" s="662"/>
      <c r="NDE27" s="662"/>
      <c r="NDF27" s="662"/>
      <c r="NDG27" s="662"/>
      <c r="NDH27" s="662"/>
      <c r="NDI27" s="662"/>
      <c r="NDJ27" s="662"/>
      <c r="NDK27" s="662"/>
      <c r="NDL27" s="662"/>
      <c r="NDM27" s="662"/>
      <c r="NDN27" s="662"/>
      <c r="NDO27" s="662"/>
      <c r="NDP27" s="662"/>
      <c r="NDQ27" s="662"/>
      <c r="NDR27" s="662"/>
      <c r="NDS27" s="662"/>
      <c r="NDT27" s="662"/>
      <c r="NDU27" s="662"/>
      <c r="NDV27" s="662"/>
      <c r="NDW27" s="662"/>
      <c r="NDX27" s="662"/>
      <c r="NDY27" s="662"/>
      <c r="NDZ27" s="662"/>
      <c r="NEA27" s="662"/>
      <c r="NEB27" s="662"/>
      <c r="NEC27" s="662"/>
      <c r="NED27" s="662"/>
      <c r="NEE27" s="662"/>
      <c r="NEF27" s="662"/>
      <c r="NEG27" s="662"/>
      <c r="NEH27" s="662"/>
      <c r="NEI27" s="662"/>
      <c r="NEJ27" s="662"/>
      <c r="NEK27" s="662"/>
      <c r="NEL27" s="662"/>
      <c r="NEM27" s="662"/>
      <c r="NEN27" s="662"/>
      <c r="NEO27" s="662"/>
      <c r="NEP27" s="662"/>
      <c r="NEQ27" s="662"/>
      <c r="NER27" s="662"/>
      <c r="NES27" s="662"/>
      <c r="NET27" s="662"/>
      <c r="NEU27" s="662"/>
      <c r="NEV27" s="662"/>
      <c r="NEW27" s="662"/>
      <c r="NEX27" s="662"/>
      <c r="NEY27" s="662"/>
      <c r="NEZ27" s="662"/>
      <c r="NFA27" s="662"/>
      <c r="NFB27" s="662"/>
      <c r="NFC27" s="662"/>
      <c r="NFD27" s="662"/>
      <c r="NFE27" s="662"/>
      <c r="NFF27" s="662"/>
      <c r="NFG27" s="662"/>
      <c r="NFH27" s="662"/>
      <c r="NFI27" s="662"/>
      <c r="NFJ27" s="662"/>
      <c r="NFK27" s="662"/>
      <c r="NFL27" s="662"/>
      <c r="NFM27" s="662"/>
      <c r="NFN27" s="662"/>
      <c r="NFO27" s="662"/>
      <c r="NFP27" s="662"/>
      <c r="NFQ27" s="662"/>
      <c r="NFR27" s="662"/>
      <c r="NFS27" s="662"/>
      <c r="NFT27" s="662"/>
      <c r="NFU27" s="662"/>
      <c r="NFV27" s="662"/>
      <c r="NFW27" s="662"/>
      <c r="NFX27" s="662"/>
      <c r="NFY27" s="662"/>
      <c r="NFZ27" s="662"/>
      <c r="NGA27" s="662"/>
      <c r="NGB27" s="662"/>
      <c r="NGC27" s="662"/>
      <c r="NGD27" s="662"/>
      <c r="NGE27" s="662"/>
      <c r="NGF27" s="662"/>
      <c r="NGG27" s="662"/>
      <c r="NGH27" s="662"/>
      <c r="NGI27" s="662"/>
      <c r="NGJ27" s="662"/>
      <c r="NGK27" s="662"/>
      <c r="NGL27" s="662"/>
      <c r="NGM27" s="662"/>
      <c r="NGN27" s="662"/>
      <c r="NGO27" s="662"/>
      <c r="NGP27" s="662"/>
      <c r="NGQ27" s="662"/>
      <c r="NGR27" s="662"/>
      <c r="NGS27" s="662"/>
      <c r="NGT27" s="662"/>
      <c r="NGU27" s="662"/>
      <c r="NGV27" s="662"/>
      <c r="NGW27" s="662"/>
      <c r="NGX27" s="662"/>
      <c r="NGY27" s="662"/>
      <c r="NGZ27" s="662"/>
      <c r="NHA27" s="662"/>
      <c r="NHB27" s="662"/>
      <c r="NHC27" s="662"/>
      <c r="NHD27" s="662"/>
      <c r="NHE27" s="662"/>
      <c r="NHF27" s="662"/>
      <c r="NHG27" s="662"/>
      <c r="NHH27" s="662"/>
      <c r="NHI27" s="662"/>
      <c r="NHJ27" s="662"/>
      <c r="NHK27" s="662"/>
      <c r="NHL27" s="662"/>
      <c r="NHM27" s="662"/>
      <c r="NHN27" s="662"/>
      <c r="NHO27" s="662"/>
      <c r="NHP27" s="662"/>
      <c r="NHQ27" s="662"/>
      <c r="NHR27" s="662"/>
      <c r="NHS27" s="662"/>
      <c r="NHT27" s="662"/>
      <c r="NHU27" s="662"/>
      <c r="NHV27" s="662"/>
      <c r="NHW27" s="662"/>
      <c r="NHX27" s="662"/>
      <c r="NHY27" s="662"/>
      <c r="NHZ27" s="662"/>
      <c r="NIA27" s="662"/>
      <c r="NIB27" s="662"/>
      <c r="NIC27" s="662"/>
      <c r="NID27" s="662"/>
      <c r="NIE27" s="662"/>
      <c r="NIF27" s="662"/>
      <c r="NIG27" s="662"/>
      <c r="NIH27" s="662"/>
      <c r="NII27" s="662"/>
      <c r="NIJ27" s="662"/>
      <c r="NIK27" s="662"/>
      <c r="NIL27" s="662"/>
      <c r="NIM27" s="662"/>
      <c r="NIN27" s="662"/>
      <c r="NIO27" s="662"/>
      <c r="NIP27" s="662"/>
      <c r="NIQ27" s="662"/>
      <c r="NIR27" s="662"/>
      <c r="NIS27" s="662"/>
      <c r="NIT27" s="662"/>
      <c r="NIU27" s="662"/>
      <c r="NIV27" s="662"/>
      <c r="NIW27" s="662"/>
      <c r="NIX27" s="662"/>
      <c r="NIY27" s="662"/>
      <c r="NIZ27" s="662"/>
      <c r="NJA27" s="662"/>
      <c r="NJB27" s="662"/>
      <c r="NJC27" s="662"/>
      <c r="NJD27" s="662"/>
      <c r="NJE27" s="662"/>
      <c r="NJF27" s="662"/>
      <c r="NJG27" s="662"/>
      <c r="NJH27" s="662"/>
      <c r="NJI27" s="662"/>
      <c r="NJJ27" s="662"/>
      <c r="NJK27" s="662"/>
      <c r="NJL27" s="662"/>
      <c r="NJM27" s="662"/>
      <c r="NJN27" s="662"/>
      <c r="NJO27" s="662"/>
      <c r="NJP27" s="662"/>
      <c r="NJQ27" s="662"/>
      <c r="NJR27" s="662"/>
      <c r="NJS27" s="662"/>
      <c r="NJT27" s="662"/>
      <c r="NJU27" s="662"/>
      <c r="NJV27" s="662"/>
      <c r="NJW27" s="662"/>
      <c r="NJX27" s="662"/>
      <c r="NJY27" s="662"/>
      <c r="NJZ27" s="662"/>
      <c r="NKA27" s="662"/>
      <c r="NKB27" s="662"/>
      <c r="NKC27" s="662"/>
      <c r="NKD27" s="662"/>
      <c r="NKE27" s="662"/>
      <c r="NKF27" s="662"/>
      <c r="NKG27" s="662"/>
      <c r="NKH27" s="662"/>
      <c r="NKI27" s="662"/>
      <c r="NKJ27" s="662"/>
      <c r="NKK27" s="662"/>
      <c r="NKL27" s="662"/>
      <c r="NKM27" s="662"/>
      <c r="NKN27" s="662"/>
      <c r="NKO27" s="662"/>
      <c r="NKP27" s="662"/>
      <c r="NKQ27" s="662"/>
      <c r="NKR27" s="662"/>
      <c r="NKS27" s="662"/>
      <c r="NKT27" s="662"/>
      <c r="NKU27" s="662"/>
      <c r="NKV27" s="662"/>
      <c r="NKW27" s="662"/>
      <c r="NKX27" s="662"/>
      <c r="NKY27" s="662"/>
      <c r="NKZ27" s="662"/>
      <c r="NLA27" s="662"/>
      <c r="NLB27" s="662"/>
      <c r="NLC27" s="662"/>
      <c r="NLD27" s="662"/>
      <c r="NLE27" s="662"/>
      <c r="NLF27" s="662"/>
      <c r="NLG27" s="662"/>
      <c r="NLH27" s="662"/>
      <c r="NLI27" s="662"/>
      <c r="NLJ27" s="662"/>
      <c r="NLK27" s="662"/>
      <c r="NLL27" s="662"/>
      <c r="NLM27" s="662"/>
      <c r="NLN27" s="662"/>
      <c r="NLO27" s="662"/>
      <c r="NLP27" s="662"/>
      <c r="NLQ27" s="662"/>
      <c r="NLR27" s="662"/>
      <c r="NLS27" s="662"/>
      <c r="NLT27" s="662"/>
      <c r="NLU27" s="662"/>
      <c r="NLV27" s="662"/>
      <c r="NLW27" s="662"/>
      <c r="NLX27" s="662"/>
      <c r="NLY27" s="662"/>
      <c r="NLZ27" s="662"/>
      <c r="NMA27" s="662"/>
      <c r="NMB27" s="662"/>
      <c r="NMC27" s="662"/>
      <c r="NMD27" s="662"/>
      <c r="NME27" s="662"/>
      <c r="NMF27" s="662"/>
      <c r="NMG27" s="662"/>
      <c r="NMH27" s="662"/>
      <c r="NMI27" s="662"/>
      <c r="NMJ27" s="662"/>
      <c r="NMK27" s="662"/>
      <c r="NML27" s="662"/>
      <c r="NMM27" s="662"/>
      <c r="NMN27" s="662"/>
      <c r="NMO27" s="662"/>
      <c r="NMP27" s="662"/>
      <c r="NMQ27" s="662"/>
      <c r="NMR27" s="662"/>
      <c r="NMS27" s="662"/>
      <c r="NMT27" s="662"/>
      <c r="NMU27" s="662"/>
      <c r="NMV27" s="662"/>
      <c r="NMW27" s="662"/>
      <c r="NMX27" s="662"/>
      <c r="NMY27" s="662"/>
      <c r="NMZ27" s="662"/>
      <c r="NNA27" s="662"/>
      <c r="NNB27" s="662"/>
      <c r="NNC27" s="662"/>
      <c r="NND27" s="662"/>
      <c r="NNE27" s="662"/>
      <c r="NNF27" s="662"/>
      <c r="NNG27" s="662"/>
      <c r="NNH27" s="662"/>
      <c r="NNI27" s="662"/>
      <c r="NNJ27" s="662"/>
      <c r="NNK27" s="662"/>
      <c r="NNL27" s="662"/>
      <c r="NNM27" s="662"/>
      <c r="NNN27" s="662"/>
      <c r="NNO27" s="662"/>
      <c r="NNP27" s="662"/>
      <c r="NNQ27" s="662"/>
      <c r="NNR27" s="662"/>
      <c r="NNS27" s="662"/>
      <c r="NNT27" s="662"/>
      <c r="NNU27" s="662"/>
      <c r="NNV27" s="662"/>
      <c r="NNW27" s="662"/>
      <c r="NNX27" s="662"/>
      <c r="NNY27" s="662"/>
      <c r="NNZ27" s="662"/>
      <c r="NOA27" s="662"/>
      <c r="NOB27" s="662"/>
      <c r="NOC27" s="662"/>
      <c r="NOD27" s="662"/>
      <c r="NOE27" s="662"/>
      <c r="NOF27" s="662"/>
      <c r="NOG27" s="662"/>
      <c r="NOH27" s="662"/>
      <c r="NOI27" s="662"/>
      <c r="NOJ27" s="662"/>
      <c r="NOK27" s="662"/>
      <c r="NOL27" s="662"/>
      <c r="NOM27" s="662"/>
      <c r="NON27" s="662"/>
      <c r="NOO27" s="662"/>
      <c r="NOP27" s="662"/>
      <c r="NOQ27" s="662"/>
      <c r="NOR27" s="662"/>
      <c r="NOS27" s="662"/>
      <c r="NOT27" s="662"/>
      <c r="NOU27" s="662"/>
      <c r="NOV27" s="662"/>
      <c r="NOW27" s="662"/>
      <c r="NOX27" s="662"/>
      <c r="NOY27" s="662"/>
      <c r="NOZ27" s="662"/>
      <c r="NPA27" s="662"/>
      <c r="NPB27" s="662"/>
      <c r="NPC27" s="662"/>
      <c r="NPD27" s="662"/>
      <c r="NPE27" s="662"/>
      <c r="NPF27" s="662"/>
      <c r="NPG27" s="662"/>
      <c r="NPH27" s="662"/>
      <c r="NPI27" s="662"/>
      <c r="NPJ27" s="662"/>
      <c r="NPK27" s="662"/>
      <c r="NPL27" s="662"/>
      <c r="NPM27" s="662"/>
      <c r="NPN27" s="662"/>
      <c r="NPO27" s="662"/>
      <c r="NPP27" s="662"/>
      <c r="NPQ27" s="662"/>
      <c r="NPR27" s="662"/>
      <c r="NPS27" s="662"/>
      <c r="NPT27" s="662"/>
      <c r="NPU27" s="662"/>
      <c r="NPV27" s="662"/>
      <c r="NPW27" s="662"/>
      <c r="NPX27" s="662"/>
      <c r="NPY27" s="662"/>
      <c r="NPZ27" s="662"/>
      <c r="NQA27" s="662"/>
      <c r="NQB27" s="662"/>
      <c r="NQC27" s="662"/>
      <c r="NQD27" s="662"/>
      <c r="NQE27" s="662"/>
      <c r="NQF27" s="662"/>
      <c r="NQG27" s="662"/>
      <c r="NQH27" s="662"/>
      <c r="NQI27" s="662"/>
      <c r="NQJ27" s="662"/>
      <c r="NQK27" s="662"/>
      <c r="NQL27" s="662"/>
      <c r="NQM27" s="662"/>
      <c r="NQN27" s="662"/>
      <c r="NQO27" s="662"/>
      <c r="NQP27" s="662"/>
      <c r="NQQ27" s="662"/>
      <c r="NQR27" s="662"/>
      <c r="NQS27" s="662"/>
      <c r="NQT27" s="662"/>
      <c r="NQU27" s="662"/>
      <c r="NQV27" s="662"/>
      <c r="NQW27" s="662"/>
      <c r="NQX27" s="662"/>
      <c r="NQY27" s="662"/>
      <c r="NQZ27" s="662"/>
      <c r="NRA27" s="662"/>
      <c r="NRB27" s="662"/>
      <c r="NRC27" s="662"/>
      <c r="NRD27" s="662"/>
      <c r="NRE27" s="662"/>
      <c r="NRF27" s="662"/>
      <c r="NRG27" s="662"/>
      <c r="NRH27" s="662"/>
      <c r="NRI27" s="662"/>
      <c r="NRJ27" s="662"/>
      <c r="NRK27" s="662"/>
      <c r="NRL27" s="662"/>
      <c r="NRM27" s="662"/>
      <c r="NRN27" s="662"/>
      <c r="NRO27" s="662"/>
      <c r="NRP27" s="662"/>
      <c r="NRQ27" s="662"/>
      <c r="NRR27" s="662"/>
      <c r="NRS27" s="662"/>
      <c r="NRT27" s="662"/>
      <c r="NRU27" s="662"/>
      <c r="NRV27" s="662"/>
      <c r="NRW27" s="662"/>
      <c r="NRX27" s="662"/>
      <c r="NRY27" s="662"/>
      <c r="NRZ27" s="662"/>
      <c r="NSA27" s="662"/>
      <c r="NSB27" s="662"/>
      <c r="NSC27" s="662"/>
      <c r="NSD27" s="662"/>
      <c r="NSE27" s="662"/>
      <c r="NSF27" s="662"/>
      <c r="NSG27" s="662"/>
      <c r="NSH27" s="662"/>
      <c r="NSI27" s="662"/>
      <c r="NSJ27" s="662"/>
      <c r="NSK27" s="662"/>
      <c r="NSL27" s="662"/>
      <c r="NSM27" s="662"/>
      <c r="NSN27" s="662"/>
      <c r="NSO27" s="662"/>
      <c r="NSP27" s="662"/>
      <c r="NSQ27" s="662"/>
      <c r="NSR27" s="662"/>
      <c r="NSS27" s="662"/>
      <c r="NST27" s="662"/>
      <c r="NSU27" s="662"/>
      <c r="NSV27" s="662"/>
      <c r="NSW27" s="662"/>
      <c r="NSX27" s="662"/>
      <c r="NSY27" s="662"/>
      <c r="NSZ27" s="662"/>
      <c r="NTA27" s="662"/>
      <c r="NTB27" s="662"/>
      <c r="NTC27" s="662"/>
      <c r="NTD27" s="662"/>
      <c r="NTE27" s="662"/>
      <c r="NTF27" s="662"/>
      <c r="NTG27" s="662"/>
      <c r="NTH27" s="662"/>
      <c r="NTI27" s="662"/>
      <c r="NTJ27" s="662"/>
      <c r="NTK27" s="662"/>
      <c r="NTL27" s="662"/>
      <c r="NTM27" s="662"/>
      <c r="NTN27" s="662"/>
      <c r="NTO27" s="662"/>
      <c r="NTP27" s="662"/>
      <c r="NTQ27" s="662"/>
      <c r="NTR27" s="662"/>
      <c r="NTS27" s="662"/>
      <c r="NTT27" s="662"/>
      <c r="NTU27" s="662"/>
      <c r="NTV27" s="662"/>
      <c r="NTW27" s="662"/>
      <c r="NTX27" s="662"/>
      <c r="NTY27" s="662"/>
      <c r="NTZ27" s="662"/>
      <c r="NUA27" s="662"/>
      <c r="NUB27" s="662"/>
      <c r="NUC27" s="662"/>
      <c r="NUD27" s="662"/>
      <c r="NUE27" s="662"/>
      <c r="NUF27" s="662"/>
      <c r="NUG27" s="662"/>
      <c r="NUH27" s="662"/>
      <c r="NUI27" s="662"/>
      <c r="NUJ27" s="662"/>
      <c r="NUK27" s="662"/>
      <c r="NUL27" s="662"/>
      <c r="NUM27" s="662"/>
      <c r="NUN27" s="662"/>
      <c r="NUO27" s="662"/>
      <c r="NUP27" s="662"/>
      <c r="NUQ27" s="662"/>
      <c r="NUR27" s="662"/>
      <c r="NUS27" s="662"/>
      <c r="NUT27" s="662"/>
      <c r="NUU27" s="662"/>
      <c r="NUV27" s="662"/>
      <c r="NUW27" s="662"/>
      <c r="NUX27" s="662"/>
      <c r="NUY27" s="662"/>
      <c r="NUZ27" s="662"/>
      <c r="NVA27" s="662"/>
      <c r="NVB27" s="662"/>
      <c r="NVC27" s="662"/>
      <c r="NVD27" s="662"/>
      <c r="NVE27" s="662"/>
      <c r="NVF27" s="662"/>
      <c r="NVG27" s="662"/>
      <c r="NVH27" s="662"/>
      <c r="NVI27" s="662"/>
      <c r="NVJ27" s="662"/>
      <c r="NVK27" s="662"/>
      <c r="NVL27" s="662"/>
      <c r="NVM27" s="662"/>
      <c r="NVN27" s="662"/>
      <c r="NVO27" s="662"/>
      <c r="NVP27" s="662"/>
      <c r="NVQ27" s="662"/>
      <c r="NVR27" s="662"/>
      <c r="NVS27" s="662"/>
      <c r="NVT27" s="662"/>
      <c r="NVU27" s="662"/>
      <c r="NVV27" s="662"/>
      <c r="NVW27" s="662"/>
      <c r="NVX27" s="662"/>
      <c r="NVY27" s="662"/>
      <c r="NVZ27" s="662"/>
      <c r="NWA27" s="662"/>
      <c r="NWB27" s="662"/>
      <c r="NWC27" s="662"/>
      <c r="NWD27" s="662"/>
      <c r="NWE27" s="662"/>
      <c r="NWF27" s="662"/>
      <c r="NWG27" s="662"/>
      <c r="NWH27" s="662"/>
      <c r="NWI27" s="662"/>
      <c r="NWJ27" s="662"/>
      <c r="NWK27" s="662"/>
      <c r="NWL27" s="662"/>
      <c r="NWM27" s="662"/>
      <c r="NWN27" s="662"/>
      <c r="NWO27" s="662"/>
      <c r="NWP27" s="662"/>
      <c r="NWQ27" s="662"/>
      <c r="NWR27" s="662"/>
      <c r="NWS27" s="662"/>
      <c r="NWT27" s="662"/>
      <c r="NWU27" s="662"/>
      <c r="NWV27" s="662"/>
      <c r="NWW27" s="662"/>
      <c r="NWX27" s="662"/>
      <c r="NWY27" s="662"/>
      <c r="NWZ27" s="662"/>
      <c r="NXA27" s="662"/>
      <c r="NXB27" s="662"/>
      <c r="NXC27" s="662"/>
      <c r="NXD27" s="662"/>
      <c r="NXE27" s="662"/>
      <c r="NXF27" s="662"/>
      <c r="NXG27" s="662"/>
      <c r="NXH27" s="662"/>
      <c r="NXI27" s="662"/>
      <c r="NXJ27" s="662"/>
      <c r="NXK27" s="662"/>
      <c r="NXL27" s="662"/>
      <c r="NXM27" s="662"/>
      <c r="NXN27" s="662"/>
      <c r="NXO27" s="662"/>
      <c r="NXP27" s="662"/>
      <c r="NXQ27" s="662"/>
      <c r="NXR27" s="662"/>
      <c r="NXS27" s="662"/>
      <c r="NXT27" s="662"/>
      <c r="NXU27" s="662"/>
      <c r="NXV27" s="662"/>
      <c r="NXW27" s="662"/>
      <c r="NXX27" s="662"/>
      <c r="NXY27" s="662"/>
      <c r="NXZ27" s="662"/>
      <c r="NYA27" s="662"/>
      <c r="NYB27" s="662"/>
      <c r="NYC27" s="662"/>
      <c r="NYD27" s="662"/>
      <c r="NYE27" s="662"/>
      <c r="NYF27" s="662"/>
      <c r="NYG27" s="662"/>
      <c r="NYH27" s="662"/>
      <c r="NYI27" s="662"/>
      <c r="NYJ27" s="662"/>
      <c r="NYK27" s="662"/>
      <c r="NYL27" s="662"/>
      <c r="NYM27" s="662"/>
      <c r="NYN27" s="662"/>
      <c r="NYO27" s="662"/>
      <c r="NYP27" s="662"/>
      <c r="NYQ27" s="662"/>
      <c r="NYR27" s="662"/>
      <c r="NYS27" s="662"/>
      <c r="NYT27" s="662"/>
      <c r="NYU27" s="662"/>
      <c r="NYV27" s="662"/>
      <c r="NYW27" s="662"/>
      <c r="NYX27" s="662"/>
      <c r="NYY27" s="662"/>
      <c r="NYZ27" s="662"/>
      <c r="NZA27" s="662"/>
      <c r="NZB27" s="662"/>
      <c r="NZC27" s="662"/>
      <c r="NZD27" s="662"/>
      <c r="NZE27" s="662"/>
      <c r="NZF27" s="662"/>
      <c r="NZG27" s="662"/>
      <c r="NZH27" s="662"/>
      <c r="NZI27" s="662"/>
      <c r="NZJ27" s="662"/>
      <c r="NZK27" s="662"/>
      <c r="NZL27" s="662"/>
      <c r="NZM27" s="662"/>
      <c r="NZN27" s="662"/>
      <c r="NZO27" s="662"/>
      <c r="NZP27" s="662"/>
      <c r="NZQ27" s="662"/>
      <c r="NZR27" s="662"/>
      <c r="NZS27" s="662"/>
      <c r="NZT27" s="662"/>
      <c r="NZU27" s="662"/>
      <c r="NZV27" s="662"/>
      <c r="NZW27" s="662"/>
      <c r="NZX27" s="662"/>
      <c r="NZY27" s="662"/>
      <c r="NZZ27" s="662"/>
      <c r="OAA27" s="662"/>
      <c r="OAB27" s="662"/>
      <c r="OAC27" s="662"/>
      <c r="OAD27" s="662"/>
      <c r="OAE27" s="662"/>
      <c r="OAF27" s="662"/>
      <c r="OAG27" s="662"/>
      <c r="OAH27" s="662"/>
      <c r="OAI27" s="662"/>
      <c r="OAJ27" s="662"/>
      <c r="OAK27" s="662"/>
      <c r="OAL27" s="662"/>
      <c r="OAM27" s="662"/>
      <c r="OAN27" s="662"/>
      <c r="OAO27" s="662"/>
      <c r="OAP27" s="662"/>
      <c r="OAQ27" s="662"/>
      <c r="OAR27" s="662"/>
      <c r="OAS27" s="662"/>
      <c r="OAT27" s="662"/>
      <c r="OAU27" s="662"/>
      <c r="OAV27" s="662"/>
      <c r="OAW27" s="662"/>
      <c r="OAX27" s="662"/>
      <c r="OAY27" s="662"/>
      <c r="OAZ27" s="662"/>
      <c r="OBA27" s="662"/>
      <c r="OBB27" s="662"/>
      <c r="OBC27" s="662"/>
      <c r="OBD27" s="662"/>
      <c r="OBE27" s="662"/>
      <c r="OBF27" s="662"/>
      <c r="OBG27" s="662"/>
      <c r="OBH27" s="662"/>
      <c r="OBI27" s="662"/>
      <c r="OBJ27" s="662"/>
      <c r="OBK27" s="662"/>
      <c r="OBL27" s="662"/>
      <c r="OBM27" s="662"/>
      <c r="OBN27" s="662"/>
      <c r="OBO27" s="662"/>
      <c r="OBP27" s="662"/>
      <c r="OBQ27" s="662"/>
      <c r="OBR27" s="662"/>
      <c r="OBS27" s="662"/>
      <c r="OBT27" s="662"/>
      <c r="OBU27" s="662"/>
      <c r="OBV27" s="662"/>
      <c r="OBW27" s="662"/>
      <c r="OBX27" s="662"/>
      <c r="OBY27" s="662"/>
      <c r="OBZ27" s="662"/>
      <c r="OCA27" s="662"/>
      <c r="OCB27" s="662"/>
      <c r="OCC27" s="662"/>
      <c r="OCD27" s="662"/>
      <c r="OCE27" s="662"/>
      <c r="OCF27" s="662"/>
      <c r="OCG27" s="662"/>
      <c r="OCH27" s="662"/>
      <c r="OCI27" s="662"/>
      <c r="OCJ27" s="662"/>
      <c r="OCK27" s="662"/>
      <c r="OCL27" s="662"/>
      <c r="OCM27" s="662"/>
      <c r="OCN27" s="662"/>
      <c r="OCO27" s="662"/>
      <c r="OCP27" s="662"/>
      <c r="OCQ27" s="662"/>
      <c r="OCR27" s="662"/>
      <c r="OCS27" s="662"/>
      <c r="OCT27" s="662"/>
      <c r="OCU27" s="662"/>
      <c r="OCV27" s="662"/>
      <c r="OCW27" s="662"/>
      <c r="OCX27" s="662"/>
      <c r="OCY27" s="662"/>
      <c r="OCZ27" s="662"/>
      <c r="ODA27" s="662"/>
      <c r="ODB27" s="662"/>
      <c r="ODC27" s="662"/>
      <c r="ODD27" s="662"/>
      <c r="ODE27" s="662"/>
      <c r="ODF27" s="662"/>
      <c r="ODG27" s="662"/>
      <c r="ODH27" s="662"/>
      <c r="ODI27" s="662"/>
      <c r="ODJ27" s="662"/>
      <c r="ODK27" s="662"/>
      <c r="ODL27" s="662"/>
      <c r="ODM27" s="662"/>
      <c r="ODN27" s="662"/>
      <c r="ODO27" s="662"/>
      <c r="ODP27" s="662"/>
      <c r="ODQ27" s="662"/>
      <c r="ODR27" s="662"/>
      <c r="ODS27" s="662"/>
      <c r="ODT27" s="662"/>
      <c r="ODU27" s="662"/>
      <c r="ODV27" s="662"/>
      <c r="ODW27" s="662"/>
      <c r="ODX27" s="662"/>
      <c r="ODY27" s="662"/>
      <c r="ODZ27" s="662"/>
      <c r="OEA27" s="662"/>
      <c r="OEB27" s="662"/>
      <c r="OEC27" s="662"/>
      <c r="OED27" s="662"/>
      <c r="OEE27" s="662"/>
      <c r="OEF27" s="662"/>
      <c r="OEG27" s="662"/>
      <c r="OEH27" s="662"/>
      <c r="OEI27" s="662"/>
      <c r="OEJ27" s="662"/>
      <c r="OEK27" s="662"/>
      <c r="OEL27" s="662"/>
      <c r="OEM27" s="662"/>
      <c r="OEN27" s="662"/>
      <c r="OEO27" s="662"/>
      <c r="OEP27" s="662"/>
      <c r="OEQ27" s="662"/>
      <c r="OER27" s="662"/>
      <c r="OES27" s="662"/>
      <c r="OET27" s="662"/>
      <c r="OEU27" s="662"/>
      <c r="OEV27" s="662"/>
      <c r="OEW27" s="662"/>
      <c r="OEX27" s="662"/>
      <c r="OEY27" s="662"/>
      <c r="OEZ27" s="662"/>
      <c r="OFA27" s="662"/>
      <c r="OFB27" s="662"/>
      <c r="OFC27" s="662"/>
      <c r="OFD27" s="662"/>
      <c r="OFE27" s="662"/>
      <c r="OFF27" s="662"/>
      <c r="OFG27" s="662"/>
      <c r="OFH27" s="662"/>
      <c r="OFI27" s="662"/>
      <c r="OFJ27" s="662"/>
      <c r="OFK27" s="662"/>
      <c r="OFL27" s="662"/>
      <c r="OFM27" s="662"/>
      <c r="OFN27" s="662"/>
      <c r="OFO27" s="662"/>
      <c r="OFP27" s="662"/>
      <c r="OFQ27" s="662"/>
      <c r="OFR27" s="662"/>
      <c r="OFS27" s="662"/>
      <c r="OFT27" s="662"/>
      <c r="OFU27" s="662"/>
      <c r="OFV27" s="662"/>
      <c r="OFW27" s="662"/>
      <c r="OFX27" s="662"/>
      <c r="OFY27" s="662"/>
      <c r="OFZ27" s="662"/>
      <c r="OGA27" s="662"/>
      <c r="OGB27" s="662"/>
      <c r="OGC27" s="662"/>
      <c r="OGD27" s="662"/>
      <c r="OGE27" s="662"/>
      <c r="OGF27" s="662"/>
      <c r="OGG27" s="662"/>
      <c r="OGH27" s="662"/>
      <c r="OGI27" s="662"/>
      <c r="OGJ27" s="662"/>
      <c r="OGK27" s="662"/>
      <c r="OGL27" s="662"/>
      <c r="OGM27" s="662"/>
      <c r="OGN27" s="662"/>
      <c r="OGO27" s="662"/>
      <c r="OGP27" s="662"/>
      <c r="OGQ27" s="662"/>
      <c r="OGR27" s="662"/>
      <c r="OGS27" s="662"/>
      <c r="OGT27" s="662"/>
      <c r="OGU27" s="662"/>
      <c r="OGV27" s="662"/>
      <c r="OGW27" s="662"/>
      <c r="OGX27" s="662"/>
      <c r="OGY27" s="662"/>
      <c r="OGZ27" s="662"/>
      <c r="OHA27" s="662"/>
      <c r="OHB27" s="662"/>
      <c r="OHC27" s="662"/>
      <c r="OHD27" s="662"/>
      <c r="OHE27" s="662"/>
      <c r="OHF27" s="662"/>
      <c r="OHG27" s="662"/>
      <c r="OHH27" s="662"/>
      <c r="OHI27" s="662"/>
      <c r="OHJ27" s="662"/>
      <c r="OHK27" s="662"/>
      <c r="OHL27" s="662"/>
      <c r="OHM27" s="662"/>
      <c r="OHN27" s="662"/>
      <c r="OHO27" s="662"/>
      <c r="OHP27" s="662"/>
      <c r="OHQ27" s="662"/>
      <c r="OHR27" s="662"/>
      <c r="OHS27" s="662"/>
      <c r="OHT27" s="662"/>
      <c r="OHU27" s="662"/>
      <c r="OHV27" s="662"/>
      <c r="OHW27" s="662"/>
      <c r="OHX27" s="662"/>
      <c r="OHY27" s="662"/>
      <c r="OHZ27" s="662"/>
      <c r="OIA27" s="662"/>
      <c r="OIB27" s="662"/>
      <c r="OIC27" s="662"/>
      <c r="OID27" s="662"/>
      <c r="OIE27" s="662"/>
      <c r="OIF27" s="662"/>
      <c r="OIG27" s="662"/>
      <c r="OIH27" s="662"/>
      <c r="OII27" s="662"/>
      <c r="OIJ27" s="662"/>
      <c r="OIK27" s="662"/>
      <c r="OIL27" s="662"/>
      <c r="OIM27" s="662"/>
      <c r="OIN27" s="662"/>
      <c r="OIO27" s="662"/>
      <c r="OIP27" s="662"/>
      <c r="OIQ27" s="662"/>
      <c r="OIR27" s="662"/>
      <c r="OIS27" s="662"/>
      <c r="OIT27" s="662"/>
      <c r="OIU27" s="662"/>
      <c r="OIV27" s="662"/>
      <c r="OIW27" s="662"/>
      <c r="OIX27" s="662"/>
      <c r="OIY27" s="662"/>
      <c r="OIZ27" s="662"/>
      <c r="OJA27" s="662"/>
      <c r="OJB27" s="662"/>
      <c r="OJC27" s="662"/>
      <c r="OJD27" s="662"/>
      <c r="OJE27" s="662"/>
      <c r="OJF27" s="662"/>
      <c r="OJG27" s="662"/>
      <c r="OJH27" s="662"/>
      <c r="OJI27" s="662"/>
      <c r="OJJ27" s="662"/>
      <c r="OJK27" s="662"/>
      <c r="OJL27" s="662"/>
      <c r="OJM27" s="662"/>
      <c r="OJN27" s="662"/>
      <c r="OJO27" s="662"/>
      <c r="OJP27" s="662"/>
      <c r="OJQ27" s="662"/>
      <c r="OJR27" s="662"/>
      <c r="OJS27" s="662"/>
      <c r="OJT27" s="662"/>
      <c r="OJU27" s="662"/>
      <c r="OJV27" s="662"/>
      <c r="OJW27" s="662"/>
      <c r="OJX27" s="662"/>
      <c r="OJY27" s="662"/>
      <c r="OJZ27" s="662"/>
      <c r="OKA27" s="662"/>
      <c r="OKB27" s="662"/>
      <c r="OKC27" s="662"/>
      <c r="OKD27" s="662"/>
      <c r="OKE27" s="662"/>
      <c r="OKF27" s="662"/>
      <c r="OKG27" s="662"/>
      <c r="OKH27" s="662"/>
      <c r="OKI27" s="662"/>
      <c r="OKJ27" s="662"/>
      <c r="OKK27" s="662"/>
      <c r="OKL27" s="662"/>
      <c r="OKM27" s="662"/>
      <c r="OKN27" s="662"/>
      <c r="OKO27" s="662"/>
      <c r="OKP27" s="662"/>
      <c r="OKQ27" s="662"/>
      <c r="OKR27" s="662"/>
      <c r="OKS27" s="662"/>
      <c r="OKT27" s="662"/>
      <c r="OKU27" s="662"/>
      <c r="OKV27" s="662"/>
      <c r="OKW27" s="662"/>
      <c r="OKX27" s="662"/>
      <c r="OKY27" s="662"/>
      <c r="OKZ27" s="662"/>
      <c r="OLA27" s="662"/>
      <c r="OLB27" s="662"/>
      <c r="OLC27" s="662"/>
      <c r="OLD27" s="662"/>
      <c r="OLE27" s="662"/>
      <c r="OLF27" s="662"/>
      <c r="OLG27" s="662"/>
      <c r="OLH27" s="662"/>
      <c r="OLI27" s="662"/>
      <c r="OLJ27" s="662"/>
      <c r="OLK27" s="662"/>
      <c r="OLL27" s="662"/>
      <c r="OLM27" s="662"/>
      <c r="OLN27" s="662"/>
      <c r="OLO27" s="662"/>
      <c r="OLP27" s="662"/>
      <c r="OLQ27" s="662"/>
      <c r="OLR27" s="662"/>
      <c r="OLS27" s="662"/>
      <c r="OLT27" s="662"/>
      <c r="OLU27" s="662"/>
      <c r="OLV27" s="662"/>
      <c r="OLW27" s="662"/>
      <c r="OLX27" s="662"/>
      <c r="OLY27" s="662"/>
      <c r="OLZ27" s="662"/>
      <c r="OMA27" s="662"/>
      <c r="OMB27" s="662"/>
      <c r="OMC27" s="662"/>
      <c r="OMD27" s="662"/>
      <c r="OME27" s="662"/>
      <c r="OMF27" s="662"/>
      <c r="OMG27" s="662"/>
      <c r="OMH27" s="662"/>
      <c r="OMI27" s="662"/>
      <c r="OMJ27" s="662"/>
      <c r="OMK27" s="662"/>
      <c r="OML27" s="662"/>
      <c r="OMM27" s="662"/>
      <c r="OMN27" s="662"/>
      <c r="OMO27" s="662"/>
      <c r="OMP27" s="662"/>
      <c r="OMQ27" s="662"/>
      <c r="OMR27" s="662"/>
      <c r="OMS27" s="662"/>
      <c r="OMT27" s="662"/>
      <c r="OMU27" s="662"/>
      <c r="OMV27" s="662"/>
      <c r="OMW27" s="662"/>
      <c r="OMX27" s="662"/>
      <c r="OMY27" s="662"/>
      <c r="OMZ27" s="662"/>
      <c r="ONA27" s="662"/>
      <c r="ONB27" s="662"/>
      <c r="ONC27" s="662"/>
      <c r="OND27" s="662"/>
      <c r="ONE27" s="662"/>
      <c r="ONF27" s="662"/>
      <c r="ONG27" s="662"/>
      <c r="ONH27" s="662"/>
      <c r="ONI27" s="662"/>
      <c r="ONJ27" s="662"/>
      <c r="ONK27" s="662"/>
      <c r="ONL27" s="662"/>
      <c r="ONM27" s="662"/>
      <c r="ONN27" s="662"/>
      <c r="ONO27" s="662"/>
      <c r="ONP27" s="662"/>
      <c r="ONQ27" s="662"/>
      <c r="ONR27" s="662"/>
      <c r="ONS27" s="662"/>
      <c r="ONT27" s="662"/>
      <c r="ONU27" s="662"/>
      <c r="ONV27" s="662"/>
      <c r="ONW27" s="662"/>
      <c r="ONX27" s="662"/>
      <c r="ONY27" s="662"/>
      <c r="ONZ27" s="662"/>
      <c r="OOA27" s="662"/>
      <c r="OOB27" s="662"/>
      <c r="OOC27" s="662"/>
      <c r="OOD27" s="662"/>
      <c r="OOE27" s="662"/>
      <c r="OOF27" s="662"/>
      <c r="OOG27" s="662"/>
      <c r="OOH27" s="662"/>
      <c r="OOI27" s="662"/>
      <c r="OOJ27" s="662"/>
      <c r="OOK27" s="662"/>
      <c r="OOL27" s="662"/>
      <c r="OOM27" s="662"/>
      <c r="OON27" s="662"/>
      <c r="OOO27" s="662"/>
      <c r="OOP27" s="662"/>
      <c r="OOQ27" s="662"/>
      <c r="OOR27" s="662"/>
      <c r="OOS27" s="662"/>
      <c r="OOT27" s="662"/>
      <c r="OOU27" s="662"/>
      <c r="OOV27" s="662"/>
      <c r="OOW27" s="662"/>
      <c r="OOX27" s="662"/>
      <c r="OOY27" s="662"/>
      <c r="OOZ27" s="662"/>
      <c r="OPA27" s="662"/>
      <c r="OPB27" s="662"/>
      <c r="OPC27" s="662"/>
      <c r="OPD27" s="662"/>
      <c r="OPE27" s="662"/>
      <c r="OPF27" s="662"/>
      <c r="OPG27" s="662"/>
      <c r="OPH27" s="662"/>
      <c r="OPI27" s="662"/>
      <c r="OPJ27" s="662"/>
      <c r="OPK27" s="662"/>
      <c r="OPL27" s="662"/>
      <c r="OPM27" s="662"/>
      <c r="OPN27" s="662"/>
      <c r="OPO27" s="662"/>
      <c r="OPP27" s="662"/>
      <c r="OPQ27" s="662"/>
      <c r="OPR27" s="662"/>
      <c r="OPS27" s="662"/>
      <c r="OPT27" s="662"/>
      <c r="OPU27" s="662"/>
      <c r="OPV27" s="662"/>
      <c r="OPW27" s="662"/>
      <c r="OPX27" s="662"/>
      <c r="OPY27" s="662"/>
      <c r="OPZ27" s="662"/>
      <c r="OQA27" s="662"/>
      <c r="OQB27" s="662"/>
      <c r="OQC27" s="662"/>
      <c r="OQD27" s="662"/>
      <c r="OQE27" s="662"/>
      <c r="OQF27" s="662"/>
      <c r="OQG27" s="662"/>
      <c r="OQH27" s="662"/>
      <c r="OQI27" s="662"/>
      <c r="OQJ27" s="662"/>
      <c r="OQK27" s="662"/>
      <c r="OQL27" s="662"/>
      <c r="OQM27" s="662"/>
      <c r="OQN27" s="662"/>
      <c r="OQO27" s="662"/>
      <c r="OQP27" s="662"/>
      <c r="OQQ27" s="662"/>
      <c r="OQR27" s="662"/>
      <c r="OQS27" s="662"/>
      <c r="OQT27" s="662"/>
      <c r="OQU27" s="662"/>
      <c r="OQV27" s="662"/>
      <c r="OQW27" s="662"/>
      <c r="OQX27" s="662"/>
      <c r="OQY27" s="662"/>
      <c r="OQZ27" s="662"/>
      <c r="ORA27" s="662"/>
      <c r="ORB27" s="662"/>
      <c r="ORC27" s="662"/>
      <c r="ORD27" s="662"/>
      <c r="ORE27" s="662"/>
      <c r="ORF27" s="662"/>
      <c r="ORG27" s="662"/>
      <c r="ORH27" s="662"/>
      <c r="ORI27" s="662"/>
      <c r="ORJ27" s="662"/>
      <c r="ORK27" s="662"/>
      <c r="ORL27" s="662"/>
      <c r="ORM27" s="662"/>
      <c r="ORN27" s="662"/>
      <c r="ORO27" s="662"/>
      <c r="ORP27" s="662"/>
      <c r="ORQ27" s="662"/>
      <c r="ORR27" s="662"/>
      <c r="ORS27" s="662"/>
      <c r="ORT27" s="662"/>
      <c r="ORU27" s="662"/>
      <c r="ORV27" s="662"/>
      <c r="ORW27" s="662"/>
      <c r="ORX27" s="662"/>
      <c r="ORY27" s="662"/>
      <c r="ORZ27" s="662"/>
      <c r="OSA27" s="662"/>
      <c r="OSB27" s="662"/>
      <c r="OSC27" s="662"/>
      <c r="OSD27" s="662"/>
      <c r="OSE27" s="662"/>
      <c r="OSF27" s="662"/>
      <c r="OSG27" s="662"/>
      <c r="OSH27" s="662"/>
      <c r="OSI27" s="662"/>
      <c r="OSJ27" s="662"/>
      <c r="OSK27" s="662"/>
      <c r="OSL27" s="662"/>
      <c r="OSM27" s="662"/>
      <c r="OSN27" s="662"/>
      <c r="OSO27" s="662"/>
      <c r="OSP27" s="662"/>
      <c r="OSQ27" s="662"/>
      <c r="OSR27" s="662"/>
      <c r="OSS27" s="662"/>
      <c r="OST27" s="662"/>
      <c r="OSU27" s="662"/>
      <c r="OSV27" s="662"/>
      <c r="OSW27" s="662"/>
      <c r="OSX27" s="662"/>
      <c r="OSY27" s="662"/>
      <c r="OSZ27" s="662"/>
      <c r="OTA27" s="662"/>
      <c r="OTB27" s="662"/>
      <c r="OTC27" s="662"/>
      <c r="OTD27" s="662"/>
      <c r="OTE27" s="662"/>
      <c r="OTF27" s="662"/>
      <c r="OTG27" s="662"/>
      <c r="OTH27" s="662"/>
      <c r="OTI27" s="662"/>
      <c r="OTJ27" s="662"/>
      <c r="OTK27" s="662"/>
      <c r="OTL27" s="662"/>
      <c r="OTM27" s="662"/>
      <c r="OTN27" s="662"/>
      <c r="OTO27" s="662"/>
      <c r="OTP27" s="662"/>
      <c r="OTQ27" s="662"/>
      <c r="OTR27" s="662"/>
      <c r="OTS27" s="662"/>
      <c r="OTT27" s="662"/>
      <c r="OTU27" s="662"/>
      <c r="OTV27" s="662"/>
      <c r="OTW27" s="662"/>
      <c r="OTX27" s="662"/>
      <c r="OTY27" s="662"/>
      <c r="OTZ27" s="662"/>
      <c r="OUA27" s="662"/>
      <c r="OUB27" s="662"/>
      <c r="OUC27" s="662"/>
      <c r="OUD27" s="662"/>
      <c r="OUE27" s="662"/>
      <c r="OUF27" s="662"/>
      <c r="OUG27" s="662"/>
      <c r="OUH27" s="662"/>
      <c r="OUI27" s="662"/>
      <c r="OUJ27" s="662"/>
      <c r="OUK27" s="662"/>
      <c r="OUL27" s="662"/>
      <c r="OUM27" s="662"/>
      <c r="OUN27" s="662"/>
      <c r="OUO27" s="662"/>
      <c r="OUP27" s="662"/>
      <c r="OUQ27" s="662"/>
      <c r="OUR27" s="662"/>
      <c r="OUS27" s="662"/>
      <c r="OUT27" s="662"/>
      <c r="OUU27" s="662"/>
      <c r="OUV27" s="662"/>
      <c r="OUW27" s="662"/>
      <c r="OUX27" s="662"/>
      <c r="OUY27" s="662"/>
      <c r="OUZ27" s="662"/>
      <c r="OVA27" s="662"/>
      <c r="OVB27" s="662"/>
      <c r="OVC27" s="662"/>
      <c r="OVD27" s="662"/>
      <c r="OVE27" s="662"/>
      <c r="OVF27" s="662"/>
      <c r="OVG27" s="662"/>
      <c r="OVH27" s="662"/>
      <c r="OVI27" s="662"/>
      <c r="OVJ27" s="662"/>
      <c r="OVK27" s="662"/>
      <c r="OVL27" s="662"/>
      <c r="OVM27" s="662"/>
      <c r="OVN27" s="662"/>
      <c r="OVO27" s="662"/>
      <c r="OVP27" s="662"/>
      <c r="OVQ27" s="662"/>
      <c r="OVR27" s="662"/>
      <c r="OVS27" s="662"/>
      <c r="OVT27" s="662"/>
      <c r="OVU27" s="662"/>
      <c r="OVV27" s="662"/>
      <c r="OVW27" s="662"/>
      <c r="OVX27" s="662"/>
      <c r="OVY27" s="662"/>
      <c r="OVZ27" s="662"/>
      <c r="OWA27" s="662"/>
      <c r="OWB27" s="662"/>
      <c r="OWC27" s="662"/>
      <c r="OWD27" s="662"/>
      <c r="OWE27" s="662"/>
      <c r="OWF27" s="662"/>
      <c r="OWG27" s="662"/>
      <c r="OWH27" s="662"/>
      <c r="OWI27" s="662"/>
      <c r="OWJ27" s="662"/>
      <c r="OWK27" s="662"/>
      <c r="OWL27" s="662"/>
      <c r="OWM27" s="662"/>
      <c r="OWN27" s="662"/>
      <c r="OWO27" s="662"/>
      <c r="OWP27" s="662"/>
      <c r="OWQ27" s="662"/>
      <c r="OWR27" s="662"/>
      <c r="OWS27" s="662"/>
      <c r="OWT27" s="662"/>
      <c r="OWU27" s="662"/>
      <c r="OWV27" s="662"/>
      <c r="OWW27" s="662"/>
      <c r="OWX27" s="662"/>
      <c r="OWY27" s="662"/>
      <c r="OWZ27" s="662"/>
      <c r="OXA27" s="662"/>
      <c r="OXB27" s="662"/>
      <c r="OXC27" s="662"/>
      <c r="OXD27" s="662"/>
      <c r="OXE27" s="662"/>
      <c r="OXF27" s="662"/>
      <c r="OXG27" s="662"/>
      <c r="OXH27" s="662"/>
      <c r="OXI27" s="662"/>
      <c r="OXJ27" s="662"/>
      <c r="OXK27" s="662"/>
      <c r="OXL27" s="662"/>
      <c r="OXM27" s="662"/>
      <c r="OXN27" s="662"/>
      <c r="OXO27" s="662"/>
      <c r="OXP27" s="662"/>
      <c r="OXQ27" s="662"/>
      <c r="OXR27" s="662"/>
      <c r="OXS27" s="662"/>
      <c r="OXT27" s="662"/>
      <c r="OXU27" s="662"/>
      <c r="OXV27" s="662"/>
      <c r="OXW27" s="662"/>
      <c r="OXX27" s="662"/>
      <c r="OXY27" s="662"/>
      <c r="OXZ27" s="662"/>
      <c r="OYA27" s="662"/>
      <c r="OYB27" s="662"/>
      <c r="OYC27" s="662"/>
      <c r="OYD27" s="662"/>
      <c r="OYE27" s="662"/>
      <c r="OYF27" s="662"/>
      <c r="OYG27" s="662"/>
      <c r="OYH27" s="662"/>
      <c r="OYI27" s="662"/>
      <c r="OYJ27" s="662"/>
      <c r="OYK27" s="662"/>
      <c r="OYL27" s="662"/>
      <c r="OYM27" s="662"/>
      <c r="OYN27" s="662"/>
      <c r="OYO27" s="662"/>
      <c r="OYP27" s="662"/>
      <c r="OYQ27" s="662"/>
      <c r="OYR27" s="662"/>
      <c r="OYS27" s="662"/>
      <c r="OYT27" s="662"/>
      <c r="OYU27" s="662"/>
      <c r="OYV27" s="662"/>
      <c r="OYW27" s="662"/>
      <c r="OYX27" s="662"/>
      <c r="OYY27" s="662"/>
      <c r="OYZ27" s="662"/>
      <c r="OZA27" s="662"/>
      <c r="OZB27" s="662"/>
      <c r="OZC27" s="662"/>
      <c r="OZD27" s="662"/>
      <c r="OZE27" s="662"/>
      <c r="OZF27" s="662"/>
      <c r="OZG27" s="662"/>
      <c r="OZH27" s="662"/>
      <c r="OZI27" s="662"/>
      <c r="OZJ27" s="662"/>
      <c r="OZK27" s="662"/>
      <c r="OZL27" s="662"/>
      <c r="OZM27" s="662"/>
      <c r="OZN27" s="662"/>
      <c r="OZO27" s="662"/>
      <c r="OZP27" s="662"/>
      <c r="OZQ27" s="662"/>
      <c r="OZR27" s="662"/>
      <c r="OZS27" s="662"/>
      <c r="OZT27" s="662"/>
      <c r="OZU27" s="662"/>
      <c r="OZV27" s="662"/>
      <c r="OZW27" s="662"/>
      <c r="OZX27" s="662"/>
      <c r="OZY27" s="662"/>
      <c r="OZZ27" s="662"/>
      <c r="PAA27" s="662"/>
      <c r="PAB27" s="662"/>
      <c r="PAC27" s="662"/>
      <c r="PAD27" s="662"/>
      <c r="PAE27" s="662"/>
      <c r="PAF27" s="662"/>
      <c r="PAG27" s="662"/>
      <c r="PAH27" s="662"/>
      <c r="PAI27" s="662"/>
      <c r="PAJ27" s="662"/>
      <c r="PAK27" s="662"/>
      <c r="PAL27" s="662"/>
      <c r="PAM27" s="662"/>
      <c r="PAN27" s="662"/>
      <c r="PAO27" s="662"/>
      <c r="PAP27" s="662"/>
      <c r="PAQ27" s="662"/>
      <c r="PAR27" s="662"/>
      <c r="PAS27" s="662"/>
      <c r="PAT27" s="662"/>
      <c r="PAU27" s="662"/>
      <c r="PAV27" s="662"/>
      <c r="PAW27" s="662"/>
      <c r="PAX27" s="662"/>
      <c r="PAY27" s="662"/>
      <c r="PAZ27" s="662"/>
      <c r="PBA27" s="662"/>
      <c r="PBB27" s="662"/>
      <c r="PBC27" s="662"/>
      <c r="PBD27" s="662"/>
      <c r="PBE27" s="662"/>
      <c r="PBF27" s="662"/>
      <c r="PBG27" s="662"/>
      <c r="PBH27" s="662"/>
      <c r="PBI27" s="662"/>
      <c r="PBJ27" s="662"/>
      <c r="PBK27" s="662"/>
      <c r="PBL27" s="662"/>
      <c r="PBM27" s="662"/>
      <c r="PBN27" s="662"/>
      <c r="PBO27" s="662"/>
      <c r="PBP27" s="662"/>
      <c r="PBQ27" s="662"/>
      <c r="PBR27" s="662"/>
      <c r="PBS27" s="662"/>
      <c r="PBT27" s="662"/>
      <c r="PBU27" s="662"/>
      <c r="PBV27" s="662"/>
      <c r="PBW27" s="662"/>
      <c r="PBX27" s="662"/>
      <c r="PBY27" s="662"/>
      <c r="PBZ27" s="662"/>
      <c r="PCA27" s="662"/>
      <c r="PCB27" s="662"/>
      <c r="PCC27" s="662"/>
      <c r="PCD27" s="662"/>
      <c r="PCE27" s="662"/>
      <c r="PCF27" s="662"/>
      <c r="PCG27" s="662"/>
      <c r="PCH27" s="662"/>
      <c r="PCI27" s="662"/>
      <c r="PCJ27" s="662"/>
      <c r="PCK27" s="662"/>
      <c r="PCL27" s="662"/>
      <c r="PCM27" s="662"/>
      <c r="PCN27" s="662"/>
      <c r="PCO27" s="662"/>
      <c r="PCP27" s="662"/>
      <c r="PCQ27" s="662"/>
      <c r="PCR27" s="662"/>
      <c r="PCS27" s="662"/>
      <c r="PCT27" s="662"/>
      <c r="PCU27" s="662"/>
      <c r="PCV27" s="662"/>
      <c r="PCW27" s="662"/>
      <c r="PCX27" s="662"/>
      <c r="PCY27" s="662"/>
      <c r="PCZ27" s="662"/>
      <c r="PDA27" s="662"/>
      <c r="PDB27" s="662"/>
      <c r="PDC27" s="662"/>
      <c r="PDD27" s="662"/>
      <c r="PDE27" s="662"/>
      <c r="PDF27" s="662"/>
      <c r="PDG27" s="662"/>
      <c r="PDH27" s="662"/>
      <c r="PDI27" s="662"/>
      <c r="PDJ27" s="662"/>
      <c r="PDK27" s="662"/>
      <c r="PDL27" s="662"/>
      <c r="PDM27" s="662"/>
      <c r="PDN27" s="662"/>
      <c r="PDO27" s="662"/>
      <c r="PDP27" s="662"/>
      <c r="PDQ27" s="662"/>
      <c r="PDR27" s="662"/>
      <c r="PDS27" s="662"/>
      <c r="PDT27" s="662"/>
      <c r="PDU27" s="662"/>
      <c r="PDV27" s="662"/>
      <c r="PDW27" s="662"/>
      <c r="PDX27" s="662"/>
      <c r="PDY27" s="662"/>
      <c r="PDZ27" s="662"/>
      <c r="PEA27" s="662"/>
      <c r="PEB27" s="662"/>
      <c r="PEC27" s="662"/>
      <c r="PED27" s="662"/>
      <c r="PEE27" s="662"/>
      <c r="PEF27" s="662"/>
      <c r="PEG27" s="662"/>
      <c r="PEH27" s="662"/>
      <c r="PEI27" s="662"/>
      <c r="PEJ27" s="662"/>
      <c r="PEK27" s="662"/>
      <c r="PEL27" s="662"/>
      <c r="PEM27" s="662"/>
      <c r="PEN27" s="662"/>
      <c r="PEO27" s="662"/>
      <c r="PEP27" s="662"/>
      <c r="PEQ27" s="662"/>
      <c r="PER27" s="662"/>
      <c r="PES27" s="662"/>
      <c r="PET27" s="662"/>
      <c r="PEU27" s="662"/>
      <c r="PEV27" s="662"/>
      <c r="PEW27" s="662"/>
      <c r="PEX27" s="662"/>
      <c r="PEY27" s="662"/>
      <c r="PEZ27" s="662"/>
      <c r="PFA27" s="662"/>
      <c r="PFB27" s="662"/>
      <c r="PFC27" s="662"/>
      <c r="PFD27" s="662"/>
      <c r="PFE27" s="662"/>
      <c r="PFF27" s="662"/>
      <c r="PFG27" s="662"/>
      <c r="PFH27" s="662"/>
      <c r="PFI27" s="662"/>
      <c r="PFJ27" s="662"/>
      <c r="PFK27" s="662"/>
      <c r="PFL27" s="662"/>
      <c r="PFM27" s="662"/>
      <c r="PFN27" s="662"/>
      <c r="PFO27" s="662"/>
      <c r="PFP27" s="662"/>
      <c r="PFQ27" s="662"/>
      <c r="PFR27" s="662"/>
      <c r="PFS27" s="662"/>
      <c r="PFT27" s="662"/>
      <c r="PFU27" s="662"/>
      <c r="PFV27" s="662"/>
      <c r="PFW27" s="662"/>
      <c r="PFX27" s="662"/>
      <c r="PFY27" s="662"/>
      <c r="PFZ27" s="662"/>
      <c r="PGA27" s="662"/>
      <c r="PGB27" s="662"/>
      <c r="PGC27" s="662"/>
      <c r="PGD27" s="662"/>
      <c r="PGE27" s="662"/>
      <c r="PGF27" s="662"/>
      <c r="PGG27" s="662"/>
      <c r="PGH27" s="662"/>
      <c r="PGI27" s="662"/>
      <c r="PGJ27" s="662"/>
      <c r="PGK27" s="662"/>
      <c r="PGL27" s="662"/>
      <c r="PGM27" s="662"/>
      <c r="PGN27" s="662"/>
      <c r="PGO27" s="662"/>
      <c r="PGP27" s="662"/>
      <c r="PGQ27" s="662"/>
      <c r="PGR27" s="662"/>
      <c r="PGS27" s="662"/>
      <c r="PGT27" s="662"/>
      <c r="PGU27" s="662"/>
      <c r="PGV27" s="662"/>
      <c r="PGW27" s="662"/>
      <c r="PGX27" s="662"/>
      <c r="PGY27" s="662"/>
      <c r="PGZ27" s="662"/>
      <c r="PHA27" s="662"/>
      <c r="PHB27" s="662"/>
      <c r="PHC27" s="662"/>
      <c r="PHD27" s="662"/>
      <c r="PHE27" s="662"/>
      <c r="PHF27" s="662"/>
      <c r="PHG27" s="662"/>
      <c r="PHH27" s="662"/>
      <c r="PHI27" s="662"/>
      <c r="PHJ27" s="662"/>
      <c r="PHK27" s="662"/>
      <c r="PHL27" s="662"/>
      <c r="PHM27" s="662"/>
      <c r="PHN27" s="662"/>
      <c r="PHO27" s="662"/>
      <c r="PHP27" s="662"/>
      <c r="PHQ27" s="662"/>
      <c r="PHR27" s="662"/>
      <c r="PHS27" s="662"/>
      <c r="PHT27" s="662"/>
      <c r="PHU27" s="662"/>
      <c r="PHV27" s="662"/>
      <c r="PHW27" s="662"/>
      <c r="PHX27" s="662"/>
      <c r="PHY27" s="662"/>
      <c r="PHZ27" s="662"/>
      <c r="PIA27" s="662"/>
      <c r="PIB27" s="662"/>
      <c r="PIC27" s="662"/>
      <c r="PID27" s="662"/>
      <c r="PIE27" s="662"/>
      <c r="PIF27" s="662"/>
      <c r="PIG27" s="662"/>
      <c r="PIH27" s="662"/>
      <c r="PII27" s="662"/>
      <c r="PIJ27" s="662"/>
      <c r="PIK27" s="662"/>
      <c r="PIL27" s="662"/>
      <c r="PIM27" s="662"/>
      <c r="PIN27" s="662"/>
      <c r="PIO27" s="662"/>
      <c r="PIP27" s="662"/>
      <c r="PIQ27" s="662"/>
      <c r="PIR27" s="662"/>
      <c r="PIS27" s="662"/>
      <c r="PIT27" s="662"/>
      <c r="PIU27" s="662"/>
      <c r="PIV27" s="662"/>
      <c r="PIW27" s="662"/>
      <c r="PIX27" s="662"/>
      <c r="PIY27" s="662"/>
      <c r="PIZ27" s="662"/>
      <c r="PJA27" s="662"/>
      <c r="PJB27" s="662"/>
      <c r="PJC27" s="662"/>
      <c r="PJD27" s="662"/>
      <c r="PJE27" s="662"/>
      <c r="PJF27" s="662"/>
      <c r="PJG27" s="662"/>
      <c r="PJH27" s="662"/>
      <c r="PJI27" s="662"/>
      <c r="PJJ27" s="662"/>
      <c r="PJK27" s="662"/>
      <c r="PJL27" s="662"/>
      <c r="PJM27" s="662"/>
      <c r="PJN27" s="662"/>
      <c r="PJO27" s="662"/>
      <c r="PJP27" s="662"/>
      <c r="PJQ27" s="662"/>
      <c r="PJR27" s="662"/>
      <c r="PJS27" s="662"/>
      <c r="PJT27" s="662"/>
      <c r="PJU27" s="662"/>
      <c r="PJV27" s="662"/>
      <c r="PJW27" s="662"/>
      <c r="PJX27" s="662"/>
      <c r="PJY27" s="662"/>
      <c r="PJZ27" s="662"/>
      <c r="PKA27" s="662"/>
      <c r="PKB27" s="662"/>
      <c r="PKC27" s="662"/>
      <c r="PKD27" s="662"/>
      <c r="PKE27" s="662"/>
      <c r="PKF27" s="662"/>
      <c r="PKG27" s="662"/>
      <c r="PKH27" s="662"/>
      <c r="PKI27" s="662"/>
      <c r="PKJ27" s="662"/>
      <c r="PKK27" s="662"/>
      <c r="PKL27" s="662"/>
      <c r="PKM27" s="662"/>
      <c r="PKN27" s="662"/>
      <c r="PKO27" s="662"/>
      <c r="PKP27" s="662"/>
      <c r="PKQ27" s="662"/>
      <c r="PKR27" s="662"/>
      <c r="PKS27" s="662"/>
      <c r="PKT27" s="662"/>
      <c r="PKU27" s="662"/>
      <c r="PKV27" s="662"/>
      <c r="PKW27" s="662"/>
      <c r="PKX27" s="662"/>
      <c r="PKY27" s="662"/>
      <c r="PKZ27" s="662"/>
      <c r="PLA27" s="662"/>
      <c r="PLB27" s="662"/>
      <c r="PLC27" s="662"/>
      <c r="PLD27" s="662"/>
      <c r="PLE27" s="662"/>
      <c r="PLF27" s="662"/>
      <c r="PLG27" s="662"/>
      <c r="PLH27" s="662"/>
      <c r="PLI27" s="662"/>
      <c r="PLJ27" s="662"/>
      <c r="PLK27" s="662"/>
      <c r="PLL27" s="662"/>
      <c r="PLM27" s="662"/>
      <c r="PLN27" s="662"/>
      <c r="PLO27" s="662"/>
      <c r="PLP27" s="662"/>
      <c r="PLQ27" s="662"/>
      <c r="PLR27" s="662"/>
      <c r="PLS27" s="662"/>
      <c r="PLT27" s="662"/>
      <c r="PLU27" s="662"/>
      <c r="PLV27" s="662"/>
      <c r="PLW27" s="662"/>
      <c r="PLX27" s="662"/>
      <c r="PLY27" s="662"/>
      <c r="PLZ27" s="662"/>
      <c r="PMA27" s="662"/>
      <c r="PMB27" s="662"/>
      <c r="PMC27" s="662"/>
      <c r="PMD27" s="662"/>
      <c r="PME27" s="662"/>
      <c r="PMF27" s="662"/>
      <c r="PMG27" s="662"/>
      <c r="PMH27" s="662"/>
      <c r="PMI27" s="662"/>
      <c r="PMJ27" s="662"/>
      <c r="PMK27" s="662"/>
      <c r="PML27" s="662"/>
      <c r="PMM27" s="662"/>
      <c r="PMN27" s="662"/>
      <c r="PMO27" s="662"/>
      <c r="PMP27" s="662"/>
      <c r="PMQ27" s="662"/>
      <c r="PMR27" s="662"/>
      <c r="PMS27" s="662"/>
      <c r="PMT27" s="662"/>
      <c r="PMU27" s="662"/>
      <c r="PMV27" s="662"/>
      <c r="PMW27" s="662"/>
      <c r="PMX27" s="662"/>
      <c r="PMY27" s="662"/>
      <c r="PMZ27" s="662"/>
      <c r="PNA27" s="662"/>
      <c r="PNB27" s="662"/>
      <c r="PNC27" s="662"/>
      <c r="PND27" s="662"/>
      <c r="PNE27" s="662"/>
      <c r="PNF27" s="662"/>
      <c r="PNG27" s="662"/>
      <c r="PNH27" s="662"/>
      <c r="PNI27" s="662"/>
      <c r="PNJ27" s="662"/>
      <c r="PNK27" s="662"/>
      <c r="PNL27" s="662"/>
      <c r="PNM27" s="662"/>
      <c r="PNN27" s="662"/>
      <c r="PNO27" s="662"/>
      <c r="PNP27" s="662"/>
      <c r="PNQ27" s="662"/>
      <c r="PNR27" s="662"/>
      <c r="PNS27" s="662"/>
      <c r="PNT27" s="662"/>
      <c r="PNU27" s="662"/>
      <c r="PNV27" s="662"/>
      <c r="PNW27" s="662"/>
      <c r="PNX27" s="662"/>
      <c r="PNY27" s="662"/>
      <c r="PNZ27" s="662"/>
      <c r="POA27" s="662"/>
      <c r="POB27" s="662"/>
      <c r="POC27" s="662"/>
      <c r="POD27" s="662"/>
      <c r="POE27" s="662"/>
      <c r="POF27" s="662"/>
      <c r="POG27" s="662"/>
      <c r="POH27" s="662"/>
      <c r="POI27" s="662"/>
      <c r="POJ27" s="662"/>
      <c r="POK27" s="662"/>
      <c r="POL27" s="662"/>
      <c r="POM27" s="662"/>
      <c r="PON27" s="662"/>
      <c r="POO27" s="662"/>
      <c r="POP27" s="662"/>
      <c r="POQ27" s="662"/>
      <c r="POR27" s="662"/>
      <c r="POS27" s="662"/>
      <c r="POT27" s="662"/>
      <c r="POU27" s="662"/>
      <c r="POV27" s="662"/>
      <c r="POW27" s="662"/>
      <c r="POX27" s="662"/>
      <c r="POY27" s="662"/>
      <c r="POZ27" s="662"/>
      <c r="PPA27" s="662"/>
      <c r="PPB27" s="662"/>
      <c r="PPC27" s="662"/>
      <c r="PPD27" s="662"/>
      <c r="PPE27" s="662"/>
      <c r="PPF27" s="662"/>
      <c r="PPG27" s="662"/>
      <c r="PPH27" s="662"/>
      <c r="PPI27" s="662"/>
      <c r="PPJ27" s="662"/>
      <c r="PPK27" s="662"/>
      <c r="PPL27" s="662"/>
      <c r="PPM27" s="662"/>
      <c r="PPN27" s="662"/>
      <c r="PPO27" s="662"/>
      <c r="PPP27" s="662"/>
      <c r="PPQ27" s="662"/>
      <c r="PPR27" s="662"/>
      <c r="PPS27" s="662"/>
      <c r="PPT27" s="662"/>
      <c r="PPU27" s="662"/>
      <c r="PPV27" s="662"/>
      <c r="PPW27" s="662"/>
      <c r="PPX27" s="662"/>
      <c r="PPY27" s="662"/>
      <c r="PPZ27" s="662"/>
      <c r="PQA27" s="662"/>
      <c r="PQB27" s="662"/>
      <c r="PQC27" s="662"/>
      <c r="PQD27" s="662"/>
      <c r="PQE27" s="662"/>
      <c r="PQF27" s="662"/>
      <c r="PQG27" s="662"/>
      <c r="PQH27" s="662"/>
      <c r="PQI27" s="662"/>
      <c r="PQJ27" s="662"/>
      <c r="PQK27" s="662"/>
      <c r="PQL27" s="662"/>
      <c r="PQM27" s="662"/>
      <c r="PQN27" s="662"/>
      <c r="PQO27" s="662"/>
      <c r="PQP27" s="662"/>
      <c r="PQQ27" s="662"/>
      <c r="PQR27" s="662"/>
      <c r="PQS27" s="662"/>
      <c r="PQT27" s="662"/>
      <c r="PQU27" s="662"/>
      <c r="PQV27" s="662"/>
      <c r="PQW27" s="662"/>
      <c r="PQX27" s="662"/>
      <c r="PQY27" s="662"/>
      <c r="PQZ27" s="662"/>
      <c r="PRA27" s="662"/>
      <c r="PRB27" s="662"/>
      <c r="PRC27" s="662"/>
      <c r="PRD27" s="662"/>
      <c r="PRE27" s="662"/>
      <c r="PRF27" s="662"/>
      <c r="PRG27" s="662"/>
      <c r="PRH27" s="662"/>
      <c r="PRI27" s="662"/>
      <c r="PRJ27" s="662"/>
      <c r="PRK27" s="662"/>
      <c r="PRL27" s="662"/>
      <c r="PRM27" s="662"/>
      <c r="PRN27" s="662"/>
      <c r="PRO27" s="662"/>
      <c r="PRP27" s="662"/>
      <c r="PRQ27" s="662"/>
      <c r="PRR27" s="662"/>
      <c r="PRS27" s="662"/>
      <c r="PRT27" s="662"/>
      <c r="PRU27" s="662"/>
      <c r="PRV27" s="662"/>
      <c r="PRW27" s="662"/>
      <c r="PRX27" s="662"/>
      <c r="PRY27" s="662"/>
      <c r="PRZ27" s="662"/>
      <c r="PSA27" s="662"/>
      <c r="PSB27" s="662"/>
      <c r="PSC27" s="662"/>
      <c r="PSD27" s="662"/>
      <c r="PSE27" s="662"/>
      <c r="PSF27" s="662"/>
      <c r="PSG27" s="662"/>
      <c r="PSH27" s="662"/>
      <c r="PSI27" s="662"/>
      <c r="PSJ27" s="662"/>
      <c r="PSK27" s="662"/>
      <c r="PSL27" s="662"/>
      <c r="PSM27" s="662"/>
      <c r="PSN27" s="662"/>
      <c r="PSO27" s="662"/>
      <c r="PSP27" s="662"/>
      <c r="PSQ27" s="662"/>
      <c r="PSR27" s="662"/>
      <c r="PSS27" s="662"/>
      <c r="PST27" s="662"/>
      <c r="PSU27" s="662"/>
      <c r="PSV27" s="662"/>
      <c r="PSW27" s="662"/>
      <c r="PSX27" s="662"/>
      <c r="PSY27" s="662"/>
      <c r="PSZ27" s="662"/>
      <c r="PTA27" s="662"/>
      <c r="PTB27" s="662"/>
      <c r="PTC27" s="662"/>
      <c r="PTD27" s="662"/>
      <c r="PTE27" s="662"/>
      <c r="PTF27" s="662"/>
      <c r="PTG27" s="662"/>
      <c r="PTH27" s="662"/>
      <c r="PTI27" s="662"/>
      <c r="PTJ27" s="662"/>
      <c r="PTK27" s="662"/>
      <c r="PTL27" s="662"/>
      <c r="PTM27" s="662"/>
      <c r="PTN27" s="662"/>
      <c r="PTO27" s="662"/>
      <c r="PTP27" s="662"/>
      <c r="PTQ27" s="662"/>
      <c r="PTR27" s="662"/>
      <c r="PTS27" s="662"/>
      <c r="PTT27" s="662"/>
      <c r="PTU27" s="662"/>
      <c r="PTV27" s="662"/>
      <c r="PTW27" s="662"/>
      <c r="PTX27" s="662"/>
      <c r="PTY27" s="662"/>
      <c r="PTZ27" s="662"/>
      <c r="PUA27" s="662"/>
      <c r="PUB27" s="662"/>
      <c r="PUC27" s="662"/>
      <c r="PUD27" s="662"/>
      <c r="PUE27" s="662"/>
      <c r="PUF27" s="662"/>
      <c r="PUG27" s="662"/>
      <c r="PUH27" s="662"/>
      <c r="PUI27" s="662"/>
      <c r="PUJ27" s="662"/>
      <c r="PUK27" s="662"/>
      <c r="PUL27" s="662"/>
      <c r="PUM27" s="662"/>
      <c r="PUN27" s="662"/>
      <c r="PUO27" s="662"/>
      <c r="PUP27" s="662"/>
      <c r="PUQ27" s="662"/>
      <c r="PUR27" s="662"/>
      <c r="PUS27" s="662"/>
      <c r="PUT27" s="662"/>
      <c r="PUU27" s="662"/>
      <c r="PUV27" s="662"/>
      <c r="PUW27" s="662"/>
      <c r="PUX27" s="662"/>
      <c r="PUY27" s="662"/>
      <c r="PUZ27" s="662"/>
      <c r="PVA27" s="662"/>
      <c r="PVB27" s="662"/>
      <c r="PVC27" s="662"/>
      <c r="PVD27" s="662"/>
      <c r="PVE27" s="662"/>
      <c r="PVF27" s="662"/>
      <c r="PVG27" s="662"/>
      <c r="PVH27" s="662"/>
      <c r="PVI27" s="662"/>
      <c r="PVJ27" s="662"/>
      <c r="PVK27" s="662"/>
      <c r="PVL27" s="662"/>
      <c r="PVM27" s="662"/>
      <c r="PVN27" s="662"/>
      <c r="PVO27" s="662"/>
      <c r="PVP27" s="662"/>
      <c r="PVQ27" s="662"/>
      <c r="PVR27" s="662"/>
      <c r="PVS27" s="662"/>
      <c r="PVT27" s="662"/>
      <c r="PVU27" s="662"/>
      <c r="PVV27" s="662"/>
      <c r="PVW27" s="662"/>
      <c r="PVX27" s="662"/>
      <c r="PVY27" s="662"/>
      <c r="PVZ27" s="662"/>
      <c r="PWA27" s="662"/>
      <c r="PWB27" s="662"/>
      <c r="PWC27" s="662"/>
      <c r="PWD27" s="662"/>
      <c r="PWE27" s="662"/>
      <c r="PWF27" s="662"/>
      <c r="PWG27" s="662"/>
      <c r="PWH27" s="662"/>
      <c r="PWI27" s="662"/>
      <c r="PWJ27" s="662"/>
      <c r="PWK27" s="662"/>
      <c r="PWL27" s="662"/>
      <c r="PWM27" s="662"/>
      <c r="PWN27" s="662"/>
      <c r="PWO27" s="662"/>
      <c r="PWP27" s="662"/>
      <c r="PWQ27" s="662"/>
      <c r="PWR27" s="662"/>
      <c r="PWS27" s="662"/>
      <c r="PWT27" s="662"/>
      <c r="PWU27" s="662"/>
      <c r="PWV27" s="662"/>
      <c r="PWW27" s="662"/>
      <c r="PWX27" s="662"/>
      <c r="PWY27" s="662"/>
      <c r="PWZ27" s="662"/>
      <c r="PXA27" s="662"/>
      <c r="PXB27" s="662"/>
      <c r="PXC27" s="662"/>
      <c r="PXD27" s="662"/>
      <c r="PXE27" s="662"/>
      <c r="PXF27" s="662"/>
      <c r="PXG27" s="662"/>
      <c r="PXH27" s="662"/>
      <c r="PXI27" s="662"/>
      <c r="PXJ27" s="662"/>
      <c r="PXK27" s="662"/>
      <c r="PXL27" s="662"/>
      <c r="PXM27" s="662"/>
      <c r="PXN27" s="662"/>
      <c r="PXO27" s="662"/>
      <c r="PXP27" s="662"/>
      <c r="PXQ27" s="662"/>
      <c r="PXR27" s="662"/>
      <c r="PXS27" s="662"/>
      <c r="PXT27" s="662"/>
      <c r="PXU27" s="662"/>
      <c r="PXV27" s="662"/>
      <c r="PXW27" s="662"/>
      <c r="PXX27" s="662"/>
      <c r="PXY27" s="662"/>
      <c r="PXZ27" s="662"/>
      <c r="PYA27" s="662"/>
      <c r="PYB27" s="662"/>
      <c r="PYC27" s="662"/>
      <c r="PYD27" s="662"/>
      <c r="PYE27" s="662"/>
      <c r="PYF27" s="662"/>
      <c r="PYG27" s="662"/>
      <c r="PYH27" s="662"/>
      <c r="PYI27" s="662"/>
      <c r="PYJ27" s="662"/>
      <c r="PYK27" s="662"/>
      <c r="PYL27" s="662"/>
      <c r="PYM27" s="662"/>
      <c r="PYN27" s="662"/>
      <c r="PYO27" s="662"/>
      <c r="PYP27" s="662"/>
      <c r="PYQ27" s="662"/>
      <c r="PYR27" s="662"/>
      <c r="PYS27" s="662"/>
      <c r="PYT27" s="662"/>
      <c r="PYU27" s="662"/>
      <c r="PYV27" s="662"/>
      <c r="PYW27" s="662"/>
      <c r="PYX27" s="662"/>
      <c r="PYY27" s="662"/>
      <c r="PYZ27" s="662"/>
      <c r="PZA27" s="662"/>
      <c r="PZB27" s="662"/>
      <c r="PZC27" s="662"/>
      <c r="PZD27" s="662"/>
      <c r="PZE27" s="662"/>
      <c r="PZF27" s="662"/>
      <c r="PZG27" s="662"/>
      <c r="PZH27" s="662"/>
      <c r="PZI27" s="662"/>
      <c r="PZJ27" s="662"/>
      <c r="PZK27" s="662"/>
      <c r="PZL27" s="662"/>
      <c r="PZM27" s="662"/>
      <c r="PZN27" s="662"/>
      <c r="PZO27" s="662"/>
      <c r="PZP27" s="662"/>
      <c r="PZQ27" s="662"/>
      <c r="PZR27" s="662"/>
      <c r="PZS27" s="662"/>
      <c r="PZT27" s="662"/>
      <c r="PZU27" s="662"/>
      <c r="PZV27" s="662"/>
      <c r="PZW27" s="662"/>
      <c r="PZX27" s="662"/>
      <c r="PZY27" s="662"/>
      <c r="PZZ27" s="662"/>
      <c r="QAA27" s="662"/>
      <c r="QAB27" s="662"/>
      <c r="QAC27" s="662"/>
      <c r="QAD27" s="662"/>
      <c r="QAE27" s="662"/>
      <c r="QAF27" s="662"/>
      <c r="QAG27" s="662"/>
      <c r="QAH27" s="662"/>
      <c r="QAI27" s="662"/>
      <c r="QAJ27" s="662"/>
      <c r="QAK27" s="662"/>
      <c r="QAL27" s="662"/>
      <c r="QAM27" s="662"/>
      <c r="QAN27" s="662"/>
      <c r="QAO27" s="662"/>
      <c r="QAP27" s="662"/>
      <c r="QAQ27" s="662"/>
      <c r="QAR27" s="662"/>
      <c r="QAS27" s="662"/>
      <c r="QAT27" s="662"/>
      <c r="QAU27" s="662"/>
      <c r="QAV27" s="662"/>
      <c r="QAW27" s="662"/>
      <c r="QAX27" s="662"/>
      <c r="QAY27" s="662"/>
      <c r="QAZ27" s="662"/>
      <c r="QBA27" s="662"/>
      <c r="QBB27" s="662"/>
      <c r="QBC27" s="662"/>
      <c r="QBD27" s="662"/>
      <c r="QBE27" s="662"/>
      <c r="QBF27" s="662"/>
      <c r="QBG27" s="662"/>
      <c r="QBH27" s="662"/>
      <c r="QBI27" s="662"/>
      <c r="QBJ27" s="662"/>
      <c r="QBK27" s="662"/>
      <c r="QBL27" s="662"/>
      <c r="QBM27" s="662"/>
      <c r="QBN27" s="662"/>
      <c r="QBO27" s="662"/>
      <c r="QBP27" s="662"/>
      <c r="QBQ27" s="662"/>
      <c r="QBR27" s="662"/>
      <c r="QBS27" s="662"/>
      <c r="QBT27" s="662"/>
      <c r="QBU27" s="662"/>
      <c r="QBV27" s="662"/>
      <c r="QBW27" s="662"/>
      <c r="QBX27" s="662"/>
      <c r="QBY27" s="662"/>
      <c r="QBZ27" s="662"/>
      <c r="QCA27" s="662"/>
      <c r="QCB27" s="662"/>
      <c r="QCC27" s="662"/>
      <c r="QCD27" s="662"/>
      <c r="QCE27" s="662"/>
      <c r="QCF27" s="662"/>
      <c r="QCG27" s="662"/>
      <c r="QCH27" s="662"/>
      <c r="QCI27" s="662"/>
      <c r="QCJ27" s="662"/>
      <c r="QCK27" s="662"/>
      <c r="QCL27" s="662"/>
      <c r="QCM27" s="662"/>
      <c r="QCN27" s="662"/>
      <c r="QCO27" s="662"/>
      <c r="QCP27" s="662"/>
      <c r="QCQ27" s="662"/>
      <c r="QCR27" s="662"/>
      <c r="QCS27" s="662"/>
      <c r="QCT27" s="662"/>
      <c r="QCU27" s="662"/>
      <c r="QCV27" s="662"/>
      <c r="QCW27" s="662"/>
      <c r="QCX27" s="662"/>
      <c r="QCY27" s="662"/>
      <c r="QCZ27" s="662"/>
      <c r="QDA27" s="662"/>
      <c r="QDB27" s="662"/>
      <c r="QDC27" s="662"/>
      <c r="QDD27" s="662"/>
      <c r="QDE27" s="662"/>
      <c r="QDF27" s="662"/>
      <c r="QDG27" s="662"/>
      <c r="QDH27" s="662"/>
      <c r="QDI27" s="662"/>
      <c r="QDJ27" s="662"/>
      <c r="QDK27" s="662"/>
      <c r="QDL27" s="662"/>
      <c r="QDM27" s="662"/>
      <c r="QDN27" s="662"/>
      <c r="QDO27" s="662"/>
      <c r="QDP27" s="662"/>
      <c r="QDQ27" s="662"/>
      <c r="QDR27" s="662"/>
      <c r="QDS27" s="662"/>
      <c r="QDT27" s="662"/>
      <c r="QDU27" s="662"/>
      <c r="QDV27" s="662"/>
      <c r="QDW27" s="662"/>
      <c r="QDX27" s="662"/>
      <c r="QDY27" s="662"/>
      <c r="QDZ27" s="662"/>
      <c r="QEA27" s="662"/>
      <c r="QEB27" s="662"/>
      <c r="QEC27" s="662"/>
      <c r="QED27" s="662"/>
      <c r="QEE27" s="662"/>
      <c r="QEF27" s="662"/>
      <c r="QEG27" s="662"/>
      <c r="QEH27" s="662"/>
      <c r="QEI27" s="662"/>
      <c r="QEJ27" s="662"/>
      <c r="QEK27" s="662"/>
      <c r="QEL27" s="662"/>
      <c r="QEM27" s="662"/>
      <c r="QEN27" s="662"/>
      <c r="QEO27" s="662"/>
      <c r="QEP27" s="662"/>
      <c r="QEQ27" s="662"/>
      <c r="QER27" s="662"/>
      <c r="QES27" s="662"/>
      <c r="QET27" s="662"/>
      <c r="QEU27" s="662"/>
      <c r="QEV27" s="662"/>
      <c r="QEW27" s="662"/>
      <c r="QEX27" s="662"/>
      <c r="QEY27" s="662"/>
      <c r="QEZ27" s="662"/>
      <c r="QFA27" s="662"/>
      <c r="QFB27" s="662"/>
      <c r="QFC27" s="662"/>
      <c r="QFD27" s="662"/>
      <c r="QFE27" s="662"/>
      <c r="QFF27" s="662"/>
      <c r="QFG27" s="662"/>
      <c r="QFH27" s="662"/>
      <c r="QFI27" s="662"/>
      <c r="QFJ27" s="662"/>
      <c r="QFK27" s="662"/>
      <c r="QFL27" s="662"/>
      <c r="QFM27" s="662"/>
      <c r="QFN27" s="662"/>
      <c r="QFO27" s="662"/>
      <c r="QFP27" s="662"/>
      <c r="QFQ27" s="662"/>
      <c r="QFR27" s="662"/>
      <c r="QFS27" s="662"/>
      <c r="QFT27" s="662"/>
      <c r="QFU27" s="662"/>
      <c r="QFV27" s="662"/>
      <c r="QFW27" s="662"/>
      <c r="QFX27" s="662"/>
      <c r="QFY27" s="662"/>
      <c r="QFZ27" s="662"/>
      <c r="QGA27" s="662"/>
      <c r="QGB27" s="662"/>
      <c r="QGC27" s="662"/>
      <c r="QGD27" s="662"/>
      <c r="QGE27" s="662"/>
      <c r="QGF27" s="662"/>
      <c r="QGG27" s="662"/>
      <c r="QGH27" s="662"/>
      <c r="QGI27" s="662"/>
      <c r="QGJ27" s="662"/>
      <c r="QGK27" s="662"/>
      <c r="QGL27" s="662"/>
      <c r="QGM27" s="662"/>
      <c r="QGN27" s="662"/>
      <c r="QGO27" s="662"/>
      <c r="QGP27" s="662"/>
      <c r="QGQ27" s="662"/>
      <c r="QGR27" s="662"/>
      <c r="QGS27" s="662"/>
      <c r="QGT27" s="662"/>
      <c r="QGU27" s="662"/>
      <c r="QGV27" s="662"/>
      <c r="QGW27" s="662"/>
      <c r="QGX27" s="662"/>
      <c r="QGY27" s="662"/>
      <c r="QGZ27" s="662"/>
      <c r="QHA27" s="662"/>
      <c r="QHB27" s="662"/>
      <c r="QHC27" s="662"/>
      <c r="QHD27" s="662"/>
      <c r="QHE27" s="662"/>
      <c r="QHF27" s="662"/>
      <c r="QHG27" s="662"/>
      <c r="QHH27" s="662"/>
      <c r="QHI27" s="662"/>
      <c r="QHJ27" s="662"/>
      <c r="QHK27" s="662"/>
      <c r="QHL27" s="662"/>
      <c r="QHM27" s="662"/>
      <c r="QHN27" s="662"/>
      <c r="QHO27" s="662"/>
      <c r="QHP27" s="662"/>
      <c r="QHQ27" s="662"/>
      <c r="QHR27" s="662"/>
      <c r="QHS27" s="662"/>
      <c r="QHT27" s="662"/>
      <c r="QHU27" s="662"/>
      <c r="QHV27" s="662"/>
      <c r="QHW27" s="662"/>
      <c r="QHX27" s="662"/>
      <c r="QHY27" s="662"/>
      <c r="QHZ27" s="662"/>
      <c r="QIA27" s="662"/>
      <c r="QIB27" s="662"/>
      <c r="QIC27" s="662"/>
      <c r="QID27" s="662"/>
      <c r="QIE27" s="662"/>
      <c r="QIF27" s="662"/>
      <c r="QIG27" s="662"/>
      <c r="QIH27" s="662"/>
      <c r="QII27" s="662"/>
      <c r="QIJ27" s="662"/>
      <c r="QIK27" s="662"/>
      <c r="QIL27" s="662"/>
      <c r="QIM27" s="662"/>
      <c r="QIN27" s="662"/>
      <c r="QIO27" s="662"/>
      <c r="QIP27" s="662"/>
      <c r="QIQ27" s="662"/>
      <c r="QIR27" s="662"/>
      <c r="QIS27" s="662"/>
      <c r="QIT27" s="662"/>
      <c r="QIU27" s="662"/>
      <c r="QIV27" s="662"/>
      <c r="QIW27" s="662"/>
      <c r="QIX27" s="662"/>
      <c r="QIY27" s="662"/>
      <c r="QIZ27" s="662"/>
      <c r="QJA27" s="662"/>
      <c r="QJB27" s="662"/>
      <c r="QJC27" s="662"/>
      <c r="QJD27" s="662"/>
      <c r="QJE27" s="662"/>
      <c r="QJF27" s="662"/>
      <c r="QJG27" s="662"/>
      <c r="QJH27" s="662"/>
      <c r="QJI27" s="662"/>
      <c r="QJJ27" s="662"/>
      <c r="QJK27" s="662"/>
      <c r="QJL27" s="662"/>
      <c r="QJM27" s="662"/>
      <c r="QJN27" s="662"/>
      <c r="QJO27" s="662"/>
      <c r="QJP27" s="662"/>
      <c r="QJQ27" s="662"/>
      <c r="QJR27" s="662"/>
      <c r="QJS27" s="662"/>
      <c r="QJT27" s="662"/>
      <c r="QJU27" s="662"/>
      <c r="QJV27" s="662"/>
      <c r="QJW27" s="662"/>
      <c r="QJX27" s="662"/>
      <c r="QJY27" s="662"/>
      <c r="QJZ27" s="662"/>
      <c r="QKA27" s="662"/>
      <c r="QKB27" s="662"/>
      <c r="QKC27" s="662"/>
      <c r="QKD27" s="662"/>
      <c r="QKE27" s="662"/>
      <c r="QKF27" s="662"/>
      <c r="QKG27" s="662"/>
      <c r="QKH27" s="662"/>
      <c r="QKI27" s="662"/>
      <c r="QKJ27" s="662"/>
      <c r="QKK27" s="662"/>
      <c r="QKL27" s="662"/>
      <c r="QKM27" s="662"/>
      <c r="QKN27" s="662"/>
      <c r="QKO27" s="662"/>
      <c r="QKP27" s="662"/>
      <c r="QKQ27" s="662"/>
      <c r="QKR27" s="662"/>
      <c r="QKS27" s="662"/>
      <c r="QKT27" s="662"/>
      <c r="QKU27" s="662"/>
      <c r="QKV27" s="662"/>
      <c r="QKW27" s="662"/>
      <c r="QKX27" s="662"/>
      <c r="QKY27" s="662"/>
      <c r="QKZ27" s="662"/>
      <c r="QLA27" s="662"/>
      <c r="QLB27" s="662"/>
      <c r="QLC27" s="662"/>
      <c r="QLD27" s="662"/>
      <c r="QLE27" s="662"/>
      <c r="QLF27" s="662"/>
      <c r="QLG27" s="662"/>
      <c r="QLH27" s="662"/>
      <c r="QLI27" s="662"/>
      <c r="QLJ27" s="662"/>
      <c r="QLK27" s="662"/>
      <c r="QLL27" s="662"/>
      <c r="QLM27" s="662"/>
      <c r="QLN27" s="662"/>
      <c r="QLO27" s="662"/>
      <c r="QLP27" s="662"/>
      <c r="QLQ27" s="662"/>
      <c r="QLR27" s="662"/>
      <c r="QLS27" s="662"/>
      <c r="QLT27" s="662"/>
      <c r="QLU27" s="662"/>
      <c r="QLV27" s="662"/>
      <c r="QLW27" s="662"/>
      <c r="QLX27" s="662"/>
      <c r="QLY27" s="662"/>
      <c r="QLZ27" s="662"/>
      <c r="QMA27" s="662"/>
      <c r="QMB27" s="662"/>
      <c r="QMC27" s="662"/>
      <c r="QMD27" s="662"/>
      <c r="QME27" s="662"/>
      <c r="QMF27" s="662"/>
      <c r="QMG27" s="662"/>
      <c r="QMH27" s="662"/>
      <c r="QMI27" s="662"/>
      <c r="QMJ27" s="662"/>
      <c r="QMK27" s="662"/>
      <c r="QML27" s="662"/>
      <c r="QMM27" s="662"/>
      <c r="QMN27" s="662"/>
      <c r="QMO27" s="662"/>
      <c r="QMP27" s="662"/>
      <c r="QMQ27" s="662"/>
      <c r="QMR27" s="662"/>
      <c r="QMS27" s="662"/>
      <c r="QMT27" s="662"/>
      <c r="QMU27" s="662"/>
      <c r="QMV27" s="662"/>
      <c r="QMW27" s="662"/>
      <c r="QMX27" s="662"/>
      <c r="QMY27" s="662"/>
      <c r="QMZ27" s="662"/>
      <c r="QNA27" s="662"/>
      <c r="QNB27" s="662"/>
      <c r="QNC27" s="662"/>
      <c r="QND27" s="662"/>
      <c r="QNE27" s="662"/>
      <c r="QNF27" s="662"/>
      <c r="QNG27" s="662"/>
      <c r="QNH27" s="662"/>
      <c r="QNI27" s="662"/>
      <c r="QNJ27" s="662"/>
      <c r="QNK27" s="662"/>
      <c r="QNL27" s="662"/>
      <c r="QNM27" s="662"/>
      <c r="QNN27" s="662"/>
      <c r="QNO27" s="662"/>
      <c r="QNP27" s="662"/>
      <c r="QNQ27" s="662"/>
      <c r="QNR27" s="662"/>
      <c r="QNS27" s="662"/>
      <c r="QNT27" s="662"/>
      <c r="QNU27" s="662"/>
      <c r="QNV27" s="662"/>
      <c r="QNW27" s="662"/>
      <c r="QNX27" s="662"/>
      <c r="QNY27" s="662"/>
      <c r="QNZ27" s="662"/>
      <c r="QOA27" s="662"/>
      <c r="QOB27" s="662"/>
      <c r="QOC27" s="662"/>
      <c r="QOD27" s="662"/>
      <c r="QOE27" s="662"/>
      <c r="QOF27" s="662"/>
      <c r="QOG27" s="662"/>
      <c r="QOH27" s="662"/>
      <c r="QOI27" s="662"/>
      <c r="QOJ27" s="662"/>
      <c r="QOK27" s="662"/>
      <c r="QOL27" s="662"/>
      <c r="QOM27" s="662"/>
      <c r="QON27" s="662"/>
      <c r="QOO27" s="662"/>
      <c r="QOP27" s="662"/>
      <c r="QOQ27" s="662"/>
      <c r="QOR27" s="662"/>
      <c r="QOS27" s="662"/>
      <c r="QOT27" s="662"/>
      <c r="QOU27" s="662"/>
      <c r="QOV27" s="662"/>
      <c r="QOW27" s="662"/>
      <c r="QOX27" s="662"/>
      <c r="QOY27" s="662"/>
      <c r="QOZ27" s="662"/>
      <c r="QPA27" s="662"/>
      <c r="QPB27" s="662"/>
      <c r="QPC27" s="662"/>
      <c r="QPD27" s="662"/>
      <c r="QPE27" s="662"/>
      <c r="QPF27" s="662"/>
      <c r="QPG27" s="662"/>
      <c r="QPH27" s="662"/>
      <c r="QPI27" s="662"/>
      <c r="QPJ27" s="662"/>
      <c r="QPK27" s="662"/>
      <c r="QPL27" s="662"/>
      <c r="QPM27" s="662"/>
      <c r="QPN27" s="662"/>
      <c r="QPO27" s="662"/>
      <c r="QPP27" s="662"/>
      <c r="QPQ27" s="662"/>
      <c r="QPR27" s="662"/>
      <c r="QPS27" s="662"/>
      <c r="QPT27" s="662"/>
      <c r="QPU27" s="662"/>
      <c r="QPV27" s="662"/>
      <c r="QPW27" s="662"/>
      <c r="QPX27" s="662"/>
      <c r="QPY27" s="662"/>
      <c r="QPZ27" s="662"/>
      <c r="QQA27" s="662"/>
      <c r="QQB27" s="662"/>
      <c r="QQC27" s="662"/>
      <c r="QQD27" s="662"/>
      <c r="QQE27" s="662"/>
      <c r="QQF27" s="662"/>
      <c r="QQG27" s="662"/>
      <c r="QQH27" s="662"/>
      <c r="QQI27" s="662"/>
      <c r="QQJ27" s="662"/>
      <c r="QQK27" s="662"/>
      <c r="QQL27" s="662"/>
      <c r="QQM27" s="662"/>
      <c r="QQN27" s="662"/>
      <c r="QQO27" s="662"/>
      <c r="QQP27" s="662"/>
      <c r="QQQ27" s="662"/>
      <c r="QQR27" s="662"/>
      <c r="QQS27" s="662"/>
      <c r="QQT27" s="662"/>
      <c r="QQU27" s="662"/>
      <c r="QQV27" s="662"/>
      <c r="QQW27" s="662"/>
      <c r="QQX27" s="662"/>
      <c r="QQY27" s="662"/>
      <c r="QQZ27" s="662"/>
      <c r="QRA27" s="662"/>
      <c r="QRB27" s="662"/>
      <c r="QRC27" s="662"/>
      <c r="QRD27" s="662"/>
      <c r="QRE27" s="662"/>
      <c r="QRF27" s="662"/>
      <c r="QRG27" s="662"/>
      <c r="QRH27" s="662"/>
      <c r="QRI27" s="662"/>
      <c r="QRJ27" s="662"/>
      <c r="QRK27" s="662"/>
      <c r="QRL27" s="662"/>
      <c r="QRM27" s="662"/>
      <c r="QRN27" s="662"/>
      <c r="QRO27" s="662"/>
      <c r="QRP27" s="662"/>
      <c r="QRQ27" s="662"/>
      <c r="QRR27" s="662"/>
      <c r="QRS27" s="662"/>
      <c r="QRT27" s="662"/>
      <c r="QRU27" s="662"/>
      <c r="QRV27" s="662"/>
      <c r="QRW27" s="662"/>
      <c r="QRX27" s="662"/>
      <c r="QRY27" s="662"/>
      <c r="QRZ27" s="662"/>
      <c r="QSA27" s="662"/>
      <c r="QSB27" s="662"/>
      <c r="QSC27" s="662"/>
      <c r="QSD27" s="662"/>
      <c r="QSE27" s="662"/>
      <c r="QSF27" s="662"/>
      <c r="QSG27" s="662"/>
      <c r="QSH27" s="662"/>
      <c r="QSI27" s="662"/>
      <c r="QSJ27" s="662"/>
      <c r="QSK27" s="662"/>
      <c r="QSL27" s="662"/>
      <c r="QSM27" s="662"/>
      <c r="QSN27" s="662"/>
      <c r="QSO27" s="662"/>
      <c r="QSP27" s="662"/>
      <c r="QSQ27" s="662"/>
      <c r="QSR27" s="662"/>
      <c r="QSS27" s="662"/>
      <c r="QST27" s="662"/>
      <c r="QSU27" s="662"/>
      <c r="QSV27" s="662"/>
      <c r="QSW27" s="662"/>
      <c r="QSX27" s="662"/>
      <c r="QSY27" s="662"/>
      <c r="QSZ27" s="662"/>
      <c r="QTA27" s="662"/>
      <c r="QTB27" s="662"/>
      <c r="QTC27" s="662"/>
      <c r="QTD27" s="662"/>
      <c r="QTE27" s="662"/>
      <c r="QTF27" s="662"/>
      <c r="QTG27" s="662"/>
      <c r="QTH27" s="662"/>
      <c r="QTI27" s="662"/>
      <c r="QTJ27" s="662"/>
      <c r="QTK27" s="662"/>
      <c r="QTL27" s="662"/>
      <c r="QTM27" s="662"/>
      <c r="QTN27" s="662"/>
      <c r="QTO27" s="662"/>
      <c r="QTP27" s="662"/>
      <c r="QTQ27" s="662"/>
      <c r="QTR27" s="662"/>
      <c r="QTS27" s="662"/>
      <c r="QTT27" s="662"/>
      <c r="QTU27" s="662"/>
      <c r="QTV27" s="662"/>
      <c r="QTW27" s="662"/>
      <c r="QTX27" s="662"/>
      <c r="QTY27" s="662"/>
      <c r="QTZ27" s="662"/>
      <c r="QUA27" s="662"/>
      <c r="QUB27" s="662"/>
      <c r="QUC27" s="662"/>
      <c r="QUD27" s="662"/>
      <c r="QUE27" s="662"/>
      <c r="QUF27" s="662"/>
      <c r="QUG27" s="662"/>
      <c r="QUH27" s="662"/>
      <c r="QUI27" s="662"/>
      <c r="QUJ27" s="662"/>
      <c r="QUK27" s="662"/>
      <c r="QUL27" s="662"/>
      <c r="QUM27" s="662"/>
      <c r="QUN27" s="662"/>
      <c r="QUO27" s="662"/>
      <c r="QUP27" s="662"/>
      <c r="QUQ27" s="662"/>
      <c r="QUR27" s="662"/>
      <c r="QUS27" s="662"/>
      <c r="QUT27" s="662"/>
      <c r="QUU27" s="662"/>
      <c r="QUV27" s="662"/>
      <c r="QUW27" s="662"/>
      <c r="QUX27" s="662"/>
      <c r="QUY27" s="662"/>
      <c r="QUZ27" s="662"/>
      <c r="QVA27" s="662"/>
      <c r="QVB27" s="662"/>
      <c r="QVC27" s="662"/>
      <c r="QVD27" s="662"/>
      <c r="QVE27" s="662"/>
      <c r="QVF27" s="662"/>
      <c r="QVG27" s="662"/>
      <c r="QVH27" s="662"/>
      <c r="QVI27" s="662"/>
      <c r="QVJ27" s="662"/>
      <c r="QVK27" s="662"/>
      <c r="QVL27" s="662"/>
      <c r="QVM27" s="662"/>
      <c r="QVN27" s="662"/>
      <c r="QVO27" s="662"/>
      <c r="QVP27" s="662"/>
      <c r="QVQ27" s="662"/>
      <c r="QVR27" s="662"/>
      <c r="QVS27" s="662"/>
      <c r="QVT27" s="662"/>
      <c r="QVU27" s="662"/>
      <c r="QVV27" s="662"/>
      <c r="QVW27" s="662"/>
      <c r="QVX27" s="662"/>
      <c r="QVY27" s="662"/>
      <c r="QVZ27" s="662"/>
      <c r="QWA27" s="662"/>
      <c r="QWB27" s="662"/>
      <c r="QWC27" s="662"/>
      <c r="QWD27" s="662"/>
      <c r="QWE27" s="662"/>
      <c r="QWF27" s="662"/>
      <c r="QWG27" s="662"/>
      <c r="QWH27" s="662"/>
      <c r="QWI27" s="662"/>
      <c r="QWJ27" s="662"/>
      <c r="QWK27" s="662"/>
      <c r="QWL27" s="662"/>
      <c r="QWM27" s="662"/>
      <c r="QWN27" s="662"/>
      <c r="QWO27" s="662"/>
      <c r="QWP27" s="662"/>
      <c r="QWQ27" s="662"/>
      <c r="QWR27" s="662"/>
      <c r="QWS27" s="662"/>
      <c r="QWT27" s="662"/>
      <c r="QWU27" s="662"/>
      <c r="QWV27" s="662"/>
      <c r="QWW27" s="662"/>
      <c r="QWX27" s="662"/>
      <c r="QWY27" s="662"/>
      <c r="QWZ27" s="662"/>
      <c r="QXA27" s="662"/>
      <c r="QXB27" s="662"/>
      <c r="QXC27" s="662"/>
      <c r="QXD27" s="662"/>
      <c r="QXE27" s="662"/>
      <c r="QXF27" s="662"/>
      <c r="QXG27" s="662"/>
      <c r="QXH27" s="662"/>
      <c r="QXI27" s="662"/>
      <c r="QXJ27" s="662"/>
      <c r="QXK27" s="662"/>
      <c r="QXL27" s="662"/>
      <c r="QXM27" s="662"/>
      <c r="QXN27" s="662"/>
      <c r="QXO27" s="662"/>
      <c r="QXP27" s="662"/>
      <c r="QXQ27" s="662"/>
      <c r="QXR27" s="662"/>
      <c r="QXS27" s="662"/>
      <c r="QXT27" s="662"/>
      <c r="QXU27" s="662"/>
      <c r="QXV27" s="662"/>
      <c r="QXW27" s="662"/>
      <c r="QXX27" s="662"/>
      <c r="QXY27" s="662"/>
      <c r="QXZ27" s="662"/>
      <c r="QYA27" s="662"/>
      <c r="QYB27" s="662"/>
      <c r="QYC27" s="662"/>
      <c r="QYD27" s="662"/>
      <c r="QYE27" s="662"/>
      <c r="QYF27" s="662"/>
      <c r="QYG27" s="662"/>
      <c r="QYH27" s="662"/>
      <c r="QYI27" s="662"/>
      <c r="QYJ27" s="662"/>
      <c r="QYK27" s="662"/>
      <c r="QYL27" s="662"/>
      <c r="QYM27" s="662"/>
      <c r="QYN27" s="662"/>
      <c r="QYO27" s="662"/>
      <c r="QYP27" s="662"/>
      <c r="QYQ27" s="662"/>
      <c r="QYR27" s="662"/>
      <c r="QYS27" s="662"/>
      <c r="QYT27" s="662"/>
      <c r="QYU27" s="662"/>
      <c r="QYV27" s="662"/>
      <c r="QYW27" s="662"/>
      <c r="QYX27" s="662"/>
      <c r="QYY27" s="662"/>
      <c r="QYZ27" s="662"/>
      <c r="QZA27" s="662"/>
      <c r="QZB27" s="662"/>
      <c r="QZC27" s="662"/>
      <c r="QZD27" s="662"/>
      <c r="QZE27" s="662"/>
      <c r="QZF27" s="662"/>
      <c r="QZG27" s="662"/>
      <c r="QZH27" s="662"/>
      <c r="QZI27" s="662"/>
      <c r="QZJ27" s="662"/>
      <c r="QZK27" s="662"/>
      <c r="QZL27" s="662"/>
      <c r="QZM27" s="662"/>
      <c r="QZN27" s="662"/>
      <c r="QZO27" s="662"/>
      <c r="QZP27" s="662"/>
      <c r="QZQ27" s="662"/>
      <c r="QZR27" s="662"/>
      <c r="QZS27" s="662"/>
      <c r="QZT27" s="662"/>
      <c r="QZU27" s="662"/>
      <c r="QZV27" s="662"/>
      <c r="QZW27" s="662"/>
      <c r="QZX27" s="662"/>
      <c r="QZY27" s="662"/>
      <c r="QZZ27" s="662"/>
      <c r="RAA27" s="662"/>
      <c r="RAB27" s="662"/>
      <c r="RAC27" s="662"/>
      <c r="RAD27" s="662"/>
      <c r="RAE27" s="662"/>
      <c r="RAF27" s="662"/>
      <c r="RAG27" s="662"/>
      <c r="RAH27" s="662"/>
      <c r="RAI27" s="662"/>
      <c r="RAJ27" s="662"/>
      <c r="RAK27" s="662"/>
      <c r="RAL27" s="662"/>
      <c r="RAM27" s="662"/>
      <c r="RAN27" s="662"/>
      <c r="RAO27" s="662"/>
      <c r="RAP27" s="662"/>
      <c r="RAQ27" s="662"/>
      <c r="RAR27" s="662"/>
      <c r="RAS27" s="662"/>
      <c r="RAT27" s="662"/>
      <c r="RAU27" s="662"/>
      <c r="RAV27" s="662"/>
      <c r="RAW27" s="662"/>
      <c r="RAX27" s="662"/>
      <c r="RAY27" s="662"/>
      <c r="RAZ27" s="662"/>
      <c r="RBA27" s="662"/>
      <c r="RBB27" s="662"/>
      <c r="RBC27" s="662"/>
      <c r="RBD27" s="662"/>
      <c r="RBE27" s="662"/>
      <c r="RBF27" s="662"/>
      <c r="RBG27" s="662"/>
      <c r="RBH27" s="662"/>
      <c r="RBI27" s="662"/>
      <c r="RBJ27" s="662"/>
      <c r="RBK27" s="662"/>
      <c r="RBL27" s="662"/>
      <c r="RBM27" s="662"/>
      <c r="RBN27" s="662"/>
      <c r="RBO27" s="662"/>
      <c r="RBP27" s="662"/>
      <c r="RBQ27" s="662"/>
      <c r="RBR27" s="662"/>
      <c r="RBS27" s="662"/>
      <c r="RBT27" s="662"/>
      <c r="RBU27" s="662"/>
      <c r="RBV27" s="662"/>
      <c r="RBW27" s="662"/>
      <c r="RBX27" s="662"/>
      <c r="RBY27" s="662"/>
      <c r="RBZ27" s="662"/>
      <c r="RCA27" s="662"/>
      <c r="RCB27" s="662"/>
      <c r="RCC27" s="662"/>
      <c r="RCD27" s="662"/>
      <c r="RCE27" s="662"/>
      <c r="RCF27" s="662"/>
      <c r="RCG27" s="662"/>
      <c r="RCH27" s="662"/>
      <c r="RCI27" s="662"/>
      <c r="RCJ27" s="662"/>
      <c r="RCK27" s="662"/>
      <c r="RCL27" s="662"/>
      <c r="RCM27" s="662"/>
      <c r="RCN27" s="662"/>
      <c r="RCO27" s="662"/>
      <c r="RCP27" s="662"/>
      <c r="RCQ27" s="662"/>
      <c r="RCR27" s="662"/>
      <c r="RCS27" s="662"/>
      <c r="RCT27" s="662"/>
      <c r="RCU27" s="662"/>
      <c r="RCV27" s="662"/>
      <c r="RCW27" s="662"/>
      <c r="RCX27" s="662"/>
      <c r="RCY27" s="662"/>
      <c r="RCZ27" s="662"/>
      <c r="RDA27" s="662"/>
      <c r="RDB27" s="662"/>
      <c r="RDC27" s="662"/>
      <c r="RDD27" s="662"/>
      <c r="RDE27" s="662"/>
      <c r="RDF27" s="662"/>
      <c r="RDG27" s="662"/>
      <c r="RDH27" s="662"/>
      <c r="RDI27" s="662"/>
      <c r="RDJ27" s="662"/>
      <c r="RDK27" s="662"/>
      <c r="RDL27" s="662"/>
      <c r="RDM27" s="662"/>
      <c r="RDN27" s="662"/>
      <c r="RDO27" s="662"/>
      <c r="RDP27" s="662"/>
      <c r="RDQ27" s="662"/>
      <c r="RDR27" s="662"/>
      <c r="RDS27" s="662"/>
      <c r="RDT27" s="662"/>
      <c r="RDU27" s="662"/>
      <c r="RDV27" s="662"/>
      <c r="RDW27" s="662"/>
      <c r="RDX27" s="662"/>
      <c r="RDY27" s="662"/>
      <c r="RDZ27" s="662"/>
      <c r="REA27" s="662"/>
      <c r="REB27" s="662"/>
      <c r="REC27" s="662"/>
      <c r="RED27" s="662"/>
      <c r="REE27" s="662"/>
      <c r="REF27" s="662"/>
      <c r="REG27" s="662"/>
      <c r="REH27" s="662"/>
      <c r="REI27" s="662"/>
      <c r="REJ27" s="662"/>
      <c r="REK27" s="662"/>
      <c r="REL27" s="662"/>
      <c r="REM27" s="662"/>
      <c r="REN27" s="662"/>
      <c r="REO27" s="662"/>
      <c r="REP27" s="662"/>
      <c r="REQ27" s="662"/>
      <c r="RER27" s="662"/>
      <c r="RES27" s="662"/>
      <c r="RET27" s="662"/>
      <c r="REU27" s="662"/>
      <c r="REV27" s="662"/>
      <c r="REW27" s="662"/>
      <c r="REX27" s="662"/>
      <c r="REY27" s="662"/>
      <c r="REZ27" s="662"/>
      <c r="RFA27" s="662"/>
      <c r="RFB27" s="662"/>
      <c r="RFC27" s="662"/>
      <c r="RFD27" s="662"/>
      <c r="RFE27" s="662"/>
      <c r="RFF27" s="662"/>
      <c r="RFG27" s="662"/>
      <c r="RFH27" s="662"/>
      <c r="RFI27" s="662"/>
      <c r="RFJ27" s="662"/>
      <c r="RFK27" s="662"/>
      <c r="RFL27" s="662"/>
      <c r="RFM27" s="662"/>
      <c r="RFN27" s="662"/>
      <c r="RFO27" s="662"/>
      <c r="RFP27" s="662"/>
      <c r="RFQ27" s="662"/>
      <c r="RFR27" s="662"/>
      <c r="RFS27" s="662"/>
      <c r="RFT27" s="662"/>
      <c r="RFU27" s="662"/>
      <c r="RFV27" s="662"/>
      <c r="RFW27" s="662"/>
      <c r="RFX27" s="662"/>
      <c r="RFY27" s="662"/>
      <c r="RFZ27" s="662"/>
      <c r="RGA27" s="662"/>
      <c r="RGB27" s="662"/>
      <c r="RGC27" s="662"/>
      <c r="RGD27" s="662"/>
      <c r="RGE27" s="662"/>
      <c r="RGF27" s="662"/>
      <c r="RGG27" s="662"/>
      <c r="RGH27" s="662"/>
      <c r="RGI27" s="662"/>
      <c r="RGJ27" s="662"/>
      <c r="RGK27" s="662"/>
      <c r="RGL27" s="662"/>
      <c r="RGM27" s="662"/>
      <c r="RGN27" s="662"/>
      <c r="RGO27" s="662"/>
      <c r="RGP27" s="662"/>
      <c r="RGQ27" s="662"/>
      <c r="RGR27" s="662"/>
      <c r="RGS27" s="662"/>
      <c r="RGT27" s="662"/>
      <c r="RGU27" s="662"/>
      <c r="RGV27" s="662"/>
      <c r="RGW27" s="662"/>
      <c r="RGX27" s="662"/>
      <c r="RGY27" s="662"/>
      <c r="RGZ27" s="662"/>
      <c r="RHA27" s="662"/>
      <c r="RHB27" s="662"/>
      <c r="RHC27" s="662"/>
      <c r="RHD27" s="662"/>
      <c r="RHE27" s="662"/>
      <c r="RHF27" s="662"/>
      <c r="RHG27" s="662"/>
      <c r="RHH27" s="662"/>
      <c r="RHI27" s="662"/>
      <c r="RHJ27" s="662"/>
      <c r="RHK27" s="662"/>
      <c r="RHL27" s="662"/>
      <c r="RHM27" s="662"/>
      <c r="RHN27" s="662"/>
      <c r="RHO27" s="662"/>
      <c r="RHP27" s="662"/>
      <c r="RHQ27" s="662"/>
      <c r="RHR27" s="662"/>
      <c r="RHS27" s="662"/>
      <c r="RHT27" s="662"/>
      <c r="RHU27" s="662"/>
      <c r="RHV27" s="662"/>
      <c r="RHW27" s="662"/>
      <c r="RHX27" s="662"/>
      <c r="RHY27" s="662"/>
      <c r="RHZ27" s="662"/>
      <c r="RIA27" s="662"/>
      <c r="RIB27" s="662"/>
      <c r="RIC27" s="662"/>
      <c r="RID27" s="662"/>
      <c r="RIE27" s="662"/>
      <c r="RIF27" s="662"/>
      <c r="RIG27" s="662"/>
      <c r="RIH27" s="662"/>
      <c r="RII27" s="662"/>
      <c r="RIJ27" s="662"/>
      <c r="RIK27" s="662"/>
      <c r="RIL27" s="662"/>
      <c r="RIM27" s="662"/>
      <c r="RIN27" s="662"/>
      <c r="RIO27" s="662"/>
      <c r="RIP27" s="662"/>
      <c r="RIQ27" s="662"/>
      <c r="RIR27" s="662"/>
      <c r="RIS27" s="662"/>
      <c r="RIT27" s="662"/>
      <c r="RIU27" s="662"/>
      <c r="RIV27" s="662"/>
      <c r="RIW27" s="662"/>
      <c r="RIX27" s="662"/>
      <c r="RIY27" s="662"/>
      <c r="RIZ27" s="662"/>
      <c r="RJA27" s="662"/>
      <c r="RJB27" s="662"/>
      <c r="RJC27" s="662"/>
      <c r="RJD27" s="662"/>
      <c r="RJE27" s="662"/>
      <c r="RJF27" s="662"/>
      <c r="RJG27" s="662"/>
      <c r="RJH27" s="662"/>
      <c r="RJI27" s="662"/>
      <c r="RJJ27" s="662"/>
      <c r="RJK27" s="662"/>
      <c r="RJL27" s="662"/>
      <c r="RJM27" s="662"/>
      <c r="RJN27" s="662"/>
      <c r="RJO27" s="662"/>
      <c r="RJP27" s="662"/>
      <c r="RJQ27" s="662"/>
      <c r="RJR27" s="662"/>
      <c r="RJS27" s="662"/>
      <c r="RJT27" s="662"/>
      <c r="RJU27" s="662"/>
      <c r="RJV27" s="662"/>
      <c r="RJW27" s="662"/>
      <c r="RJX27" s="662"/>
      <c r="RJY27" s="662"/>
      <c r="RJZ27" s="662"/>
      <c r="RKA27" s="662"/>
      <c r="RKB27" s="662"/>
      <c r="RKC27" s="662"/>
      <c r="RKD27" s="662"/>
      <c r="RKE27" s="662"/>
      <c r="RKF27" s="662"/>
      <c r="RKG27" s="662"/>
      <c r="RKH27" s="662"/>
      <c r="RKI27" s="662"/>
      <c r="RKJ27" s="662"/>
      <c r="RKK27" s="662"/>
      <c r="RKL27" s="662"/>
      <c r="RKM27" s="662"/>
      <c r="RKN27" s="662"/>
      <c r="RKO27" s="662"/>
      <c r="RKP27" s="662"/>
      <c r="RKQ27" s="662"/>
      <c r="RKR27" s="662"/>
      <c r="RKS27" s="662"/>
      <c r="RKT27" s="662"/>
      <c r="RKU27" s="662"/>
      <c r="RKV27" s="662"/>
      <c r="RKW27" s="662"/>
      <c r="RKX27" s="662"/>
      <c r="RKY27" s="662"/>
      <c r="RKZ27" s="662"/>
      <c r="RLA27" s="662"/>
      <c r="RLB27" s="662"/>
      <c r="RLC27" s="662"/>
      <c r="RLD27" s="662"/>
      <c r="RLE27" s="662"/>
      <c r="RLF27" s="662"/>
      <c r="RLG27" s="662"/>
      <c r="RLH27" s="662"/>
      <c r="RLI27" s="662"/>
      <c r="RLJ27" s="662"/>
      <c r="RLK27" s="662"/>
      <c r="RLL27" s="662"/>
      <c r="RLM27" s="662"/>
      <c r="RLN27" s="662"/>
      <c r="RLO27" s="662"/>
      <c r="RLP27" s="662"/>
      <c r="RLQ27" s="662"/>
      <c r="RLR27" s="662"/>
      <c r="RLS27" s="662"/>
      <c r="RLT27" s="662"/>
      <c r="RLU27" s="662"/>
      <c r="RLV27" s="662"/>
      <c r="RLW27" s="662"/>
      <c r="RLX27" s="662"/>
      <c r="RLY27" s="662"/>
      <c r="RLZ27" s="662"/>
      <c r="RMA27" s="662"/>
      <c r="RMB27" s="662"/>
      <c r="RMC27" s="662"/>
      <c r="RMD27" s="662"/>
      <c r="RME27" s="662"/>
      <c r="RMF27" s="662"/>
      <c r="RMG27" s="662"/>
      <c r="RMH27" s="662"/>
      <c r="RMI27" s="662"/>
      <c r="RMJ27" s="662"/>
      <c r="RMK27" s="662"/>
      <c r="RML27" s="662"/>
      <c r="RMM27" s="662"/>
      <c r="RMN27" s="662"/>
      <c r="RMO27" s="662"/>
      <c r="RMP27" s="662"/>
      <c r="RMQ27" s="662"/>
      <c r="RMR27" s="662"/>
      <c r="RMS27" s="662"/>
      <c r="RMT27" s="662"/>
      <c r="RMU27" s="662"/>
      <c r="RMV27" s="662"/>
      <c r="RMW27" s="662"/>
      <c r="RMX27" s="662"/>
      <c r="RMY27" s="662"/>
      <c r="RMZ27" s="662"/>
      <c r="RNA27" s="662"/>
      <c r="RNB27" s="662"/>
      <c r="RNC27" s="662"/>
      <c r="RND27" s="662"/>
      <c r="RNE27" s="662"/>
      <c r="RNF27" s="662"/>
      <c r="RNG27" s="662"/>
      <c r="RNH27" s="662"/>
      <c r="RNI27" s="662"/>
      <c r="RNJ27" s="662"/>
      <c r="RNK27" s="662"/>
      <c r="RNL27" s="662"/>
      <c r="RNM27" s="662"/>
      <c r="RNN27" s="662"/>
      <c r="RNO27" s="662"/>
      <c r="RNP27" s="662"/>
      <c r="RNQ27" s="662"/>
      <c r="RNR27" s="662"/>
      <c r="RNS27" s="662"/>
      <c r="RNT27" s="662"/>
      <c r="RNU27" s="662"/>
      <c r="RNV27" s="662"/>
      <c r="RNW27" s="662"/>
      <c r="RNX27" s="662"/>
      <c r="RNY27" s="662"/>
      <c r="RNZ27" s="662"/>
      <c r="ROA27" s="662"/>
      <c r="ROB27" s="662"/>
      <c r="ROC27" s="662"/>
      <c r="ROD27" s="662"/>
      <c r="ROE27" s="662"/>
      <c r="ROF27" s="662"/>
      <c r="ROG27" s="662"/>
      <c r="ROH27" s="662"/>
      <c r="ROI27" s="662"/>
      <c r="ROJ27" s="662"/>
      <c r="ROK27" s="662"/>
      <c r="ROL27" s="662"/>
      <c r="ROM27" s="662"/>
      <c r="RON27" s="662"/>
      <c r="ROO27" s="662"/>
      <c r="ROP27" s="662"/>
      <c r="ROQ27" s="662"/>
      <c r="ROR27" s="662"/>
      <c r="ROS27" s="662"/>
      <c r="ROT27" s="662"/>
      <c r="ROU27" s="662"/>
      <c r="ROV27" s="662"/>
      <c r="ROW27" s="662"/>
      <c r="ROX27" s="662"/>
      <c r="ROY27" s="662"/>
      <c r="ROZ27" s="662"/>
      <c r="RPA27" s="662"/>
      <c r="RPB27" s="662"/>
      <c r="RPC27" s="662"/>
      <c r="RPD27" s="662"/>
      <c r="RPE27" s="662"/>
      <c r="RPF27" s="662"/>
      <c r="RPG27" s="662"/>
      <c r="RPH27" s="662"/>
      <c r="RPI27" s="662"/>
      <c r="RPJ27" s="662"/>
      <c r="RPK27" s="662"/>
      <c r="RPL27" s="662"/>
      <c r="RPM27" s="662"/>
      <c r="RPN27" s="662"/>
      <c r="RPO27" s="662"/>
      <c r="RPP27" s="662"/>
      <c r="RPQ27" s="662"/>
      <c r="RPR27" s="662"/>
      <c r="RPS27" s="662"/>
      <c r="RPT27" s="662"/>
      <c r="RPU27" s="662"/>
      <c r="RPV27" s="662"/>
      <c r="RPW27" s="662"/>
      <c r="RPX27" s="662"/>
      <c r="RPY27" s="662"/>
      <c r="RPZ27" s="662"/>
      <c r="RQA27" s="662"/>
      <c r="RQB27" s="662"/>
      <c r="RQC27" s="662"/>
      <c r="RQD27" s="662"/>
      <c r="RQE27" s="662"/>
      <c r="RQF27" s="662"/>
      <c r="RQG27" s="662"/>
      <c r="RQH27" s="662"/>
      <c r="RQI27" s="662"/>
      <c r="RQJ27" s="662"/>
      <c r="RQK27" s="662"/>
      <c r="RQL27" s="662"/>
      <c r="RQM27" s="662"/>
      <c r="RQN27" s="662"/>
      <c r="RQO27" s="662"/>
      <c r="RQP27" s="662"/>
      <c r="RQQ27" s="662"/>
      <c r="RQR27" s="662"/>
      <c r="RQS27" s="662"/>
      <c r="RQT27" s="662"/>
      <c r="RQU27" s="662"/>
      <c r="RQV27" s="662"/>
      <c r="RQW27" s="662"/>
      <c r="RQX27" s="662"/>
      <c r="RQY27" s="662"/>
      <c r="RQZ27" s="662"/>
      <c r="RRA27" s="662"/>
      <c r="RRB27" s="662"/>
      <c r="RRC27" s="662"/>
      <c r="RRD27" s="662"/>
      <c r="RRE27" s="662"/>
      <c r="RRF27" s="662"/>
      <c r="RRG27" s="662"/>
      <c r="RRH27" s="662"/>
      <c r="RRI27" s="662"/>
      <c r="RRJ27" s="662"/>
      <c r="RRK27" s="662"/>
      <c r="RRL27" s="662"/>
      <c r="RRM27" s="662"/>
      <c r="RRN27" s="662"/>
      <c r="RRO27" s="662"/>
      <c r="RRP27" s="662"/>
      <c r="RRQ27" s="662"/>
      <c r="RRR27" s="662"/>
      <c r="RRS27" s="662"/>
      <c r="RRT27" s="662"/>
      <c r="RRU27" s="662"/>
      <c r="RRV27" s="662"/>
      <c r="RRW27" s="662"/>
      <c r="RRX27" s="662"/>
      <c r="RRY27" s="662"/>
      <c r="RRZ27" s="662"/>
      <c r="RSA27" s="662"/>
      <c r="RSB27" s="662"/>
      <c r="RSC27" s="662"/>
      <c r="RSD27" s="662"/>
      <c r="RSE27" s="662"/>
      <c r="RSF27" s="662"/>
      <c r="RSG27" s="662"/>
      <c r="RSH27" s="662"/>
      <c r="RSI27" s="662"/>
      <c r="RSJ27" s="662"/>
      <c r="RSK27" s="662"/>
      <c r="RSL27" s="662"/>
      <c r="RSM27" s="662"/>
      <c r="RSN27" s="662"/>
      <c r="RSO27" s="662"/>
      <c r="RSP27" s="662"/>
      <c r="RSQ27" s="662"/>
      <c r="RSR27" s="662"/>
      <c r="RSS27" s="662"/>
      <c r="RST27" s="662"/>
      <c r="RSU27" s="662"/>
      <c r="RSV27" s="662"/>
      <c r="RSW27" s="662"/>
      <c r="RSX27" s="662"/>
      <c r="RSY27" s="662"/>
      <c r="RSZ27" s="662"/>
      <c r="RTA27" s="662"/>
      <c r="RTB27" s="662"/>
      <c r="RTC27" s="662"/>
      <c r="RTD27" s="662"/>
      <c r="RTE27" s="662"/>
      <c r="RTF27" s="662"/>
      <c r="RTG27" s="662"/>
      <c r="RTH27" s="662"/>
      <c r="RTI27" s="662"/>
      <c r="RTJ27" s="662"/>
      <c r="RTK27" s="662"/>
      <c r="RTL27" s="662"/>
      <c r="RTM27" s="662"/>
      <c r="RTN27" s="662"/>
      <c r="RTO27" s="662"/>
      <c r="RTP27" s="662"/>
      <c r="RTQ27" s="662"/>
      <c r="RTR27" s="662"/>
      <c r="RTS27" s="662"/>
      <c r="RTT27" s="662"/>
      <c r="RTU27" s="662"/>
      <c r="RTV27" s="662"/>
      <c r="RTW27" s="662"/>
      <c r="RTX27" s="662"/>
      <c r="RTY27" s="662"/>
      <c r="RTZ27" s="662"/>
      <c r="RUA27" s="662"/>
      <c r="RUB27" s="662"/>
      <c r="RUC27" s="662"/>
      <c r="RUD27" s="662"/>
      <c r="RUE27" s="662"/>
      <c r="RUF27" s="662"/>
      <c r="RUG27" s="662"/>
      <c r="RUH27" s="662"/>
      <c r="RUI27" s="662"/>
      <c r="RUJ27" s="662"/>
      <c r="RUK27" s="662"/>
      <c r="RUL27" s="662"/>
      <c r="RUM27" s="662"/>
      <c r="RUN27" s="662"/>
      <c r="RUO27" s="662"/>
      <c r="RUP27" s="662"/>
      <c r="RUQ27" s="662"/>
      <c r="RUR27" s="662"/>
      <c r="RUS27" s="662"/>
      <c r="RUT27" s="662"/>
      <c r="RUU27" s="662"/>
      <c r="RUV27" s="662"/>
      <c r="RUW27" s="662"/>
      <c r="RUX27" s="662"/>
      <c r="RUY27" s="662"/>
      <c r="RUZ27" s="662"/>
      <c r="RVA27" s="662"/>
      <c r="RVB27" s="662"/>
      <c r="RVC27" s="662"/>
      <c r="RVD27" s="662"/>
      <c r="RVE27" s="662"/>
      <c r="RVF27" s="662"/>
      <c r="RVG27" s="662"/>
      <c r="RVH27" s="662"/>
      <c r="RVI27" s="662"/>
      <c r="RVJ27" s="662"/>
      <c r="RVK27" s="662"/>
      <c r="RVL27" s="662"/>
      <c r="RVM27" s="662"/>
      <c r="RVN27" s="662"/>
      <c r="RVO27" s="662"/>
      <c r="RVP27" s="662"/>
      <c r="RVQ27" s="662"/>
      <c r="RVR27" s="662"/>
      <c r="RVS27" s="662"/>
      <c r="RVT27" s="662"/>
      <c r="RVU27" s="662"/>
      <c r="RVV27" s="662"/>
      <c r="RVW27" s="662"/>
      <c r="RVX27" s="662"/>
      <c r="RVY27" s="662"/>
      <c r="RVZ27" s="662"/>
      <c r="RWA27" s="662"/>
      <c r="RWB27" s="662"/>
      <c r="RWC27" s="662"/>
      <c r="RWD27" s="662"/>
      <c r="RWE27" s="662"/>
      <c r="RWF27" s="662"/>
      <c r="RWG27" s="662"/>
      <c r="RWH27" s="662"/>
      <c r="RWI27" s="662"/>
      <c r="RWJ27" s="662"/>
      <c r="RWK27" s="662"/>
      <c r="RWL27" s="662"/>
      <c r="RWM27" s="662"/>
      <c r="RWN27" s="662"/>
      <c r="RWO27" s="662"/>
      <c r="RWP27" s="662"/>
      <c r="RWQ27" s="662"/>
      <c r="RWR27" s="662"/>
      <c r="RWS27" s="662"/>
      <c r="RWT27" s="662"/>
      <c r="RWU27" s="662"/>
      <c r="RWV27" s="662"/>
      <c r="RWW27" s="662"/>
      <c r="RWX27" s="662"/>
      <c r="RWY27" s="662"/>
      <c r="RWZ27" s="662"/>
      <c r="RXA27" s="662"/>
      <c r="RXB27" s="662"/>
      <c r="RXC27" s="662"/>
      <c r="RXD27" s="662"/>
      <c r="RXE27" s="662"/>
      <c r="RXF27" s="662"/>
      <c r="RXG27" s="662"/>
      <c r="RXH27" s="662"/>
      <c r="RXI27" s="662"/>
      <c r="RXJ27" s="662"/>
      <c r="RXK27" s="662"/>
      <c r="RXL27" s="662"/>
      <c r="RXM27" s="662"/>
      <c r="RXN27" s="662"/>
      <c r="RXO27" s="662"/>
      <c r="RXP27" s="662"/>
      <c r="RXQ27" s="662"/>
      <c r="RXR27" s="662"/>
      <c r="RXS27" s="662"/>
      <c r="RXT27" s="662"/>
      <c r="RXU27" s="662"/>
      <c r="RXV27" s="662"/>
      <c r="RXW27" s="662"/>
      <c r="RXX27" s="662"/>
      <c r="RXY27" s="662"/>
      <c r="RXZ27" s="662"/>
      <c r="RYA27" s="662"/>
      <c r="RYB27" s="662"/>
      <c r="RYC27" s="662"/>
      <c r="RYD27" s="662"/>
      <c r="RYE27" s="662"/>
      <c r="RYF27" s="662"/>
      <c r="RYG27" s="662"/>
      <c r="RYH27" s="662"/>
      <c r="RYI27" s="662"/>
      <c r="RYJ27" s="662"/>
      <c r="RYK27" s="662"/>
      <c r="RYL27" s="662"/>
      <c r="RYM27" s="662"/>
      <c r="RYN27" s="662"/>
      <c r="RYO27" s="662"/>
      <c r="RYP27" s="662"/>
      <c r="RYQ27" s="662"/>
      <c r="RYR27" s="662"/>
      <c r="RYS27" s="662"/>
      <c r="RYT27" s="662"/>
      <c r="RYU27" s="662"/>
      <c r="RYV27" s="662"/>
      <c r="RYW27" s="662"/>
      <c r="RYX27" s="662"/>
      <c r="RYY27" s="662"/>
      <c r="RYZ27" s="662"/>
      <c r="RZA27" s="662"/>
      <c r="RZB27" s="662"/>
      <c r="RZC27" s="662"/>
      <c r="RZD27" s="662"/>
      <c r="RZE27" s="662"/>
      <c r="RZF27" s="662"/>
      <c r="RZG27" s="662"/>
      <c r="RZH27" s="662"/>
      <c r="RZI27" s="662"/>
      <c r="RZJ27" s="662"/>
      <c r="RZK27" s="662"/>
      <c r="RZL27" s="662"/>
      <c r="RZM27" s="662"/>
      <c r="RZN27" s="662"/>
      <c r="RZO27" s="662"/>
      <c r="RZP27" s="662"/>
      <c r="RZQ27" s="662"/>
      <c r="RZR27" s="662"/>
      <c r="RZS27" s="662"/>
      <c r="RZT27" s="662"/>
      <c r="RZU27" s="662"/>
      <c r="RZV27" s="662"/>
      <c r="RZW27" s="662"/>
      <c r="RZX27" s="662"/>
      <c r="RZY27" s="662"/>
      <c r="RZZ27" s="662"/>
      <c r="SAA27" s="662"/>
      <c r="SAB27" s="662"/>
      <c r="SAC27" s="662"/>
      <c r="SAD27" s="662"/>
      <c r="SAE27" s="662"/>
      <c r="SAF27" s="662"/>
      <c r="SAG27" s="662"/>
      <c r="SAH27" s="662"/>
      <c r="SAI27" s="662"/>
      <c r="SAJ27" s="662"/>
      <c r="SAK27" s="662"/>
      <c r="SAL27" s="662"/>
      <c r="SAM27" s="662"/>
      <c r="SAN27" s="662"/>
      <c r="SAO27" s="662"/>
      <c r="SAP27" s="662"/>
      <c r="SAQ27" s="662"/>
      <c r="SAR27" s="662"/>
      <c r="SAS27" s="662"/>
      <c r="SAT27" s="662"/>
      <c r="SAU27" s="662"/>
      <c r="SAV27" s="662"/>
      <c r="SAW27" s="662"/>
      <c r="SAX27" s="662"/>
      <c r="SAY27" s="662"/>
      <c r="SAZ27" s="662"/>
      <c r="SBA27" s="662"/>
      <c r="SBB27" s="662"/>
      <c r="SBC27" s="662"/>
      <c r="SBD27" s="662"/>
      <c r="SBE27" s="662"/>
      <c r="SBF27" s="662"/>
      <c r="SBG27" s="662"/>
      <c r="SBH27" s="662"/>
      <c r="SBI27" s="662"/>
      <c r="SBJ27" s="662"/>
      <c r="SBK27" s="662"/>
      <c r="SBL27" s="662"/>
      <c r="SBM27" s="662"/>
      <c r="SBN27" s="662"/>
      <c r="SBO27" s="662"/>
      <c r="SBP27" s="662"/>
      <c r="SBQ27" s="662"/>
      <c r="SBR27" s="662"/>
      <c r="SBS27" s="662"/>
      <c r="SBT27" s="662"/>
      <c r="SBU27" s="662"/>
      <c r="SBV27" s="662"/>
      <c r="SBW27" s="662"/>
      <c r="SBX27" s="662"/>
      <c r="SBY27" s="662"/>
      <c r="SBZ27" s="662"/>
      <c r="SCA27" s="662"/>
      <c r="SCB27" s="662"/>
      <c r="SCC27" s="662"/>
      <c r="SCD27" s="662"/>
      <c r="SCE27" s="662"/>
      <c r="SCF27" s="662"/>
      <c r="SCG27" s="662"/>
      <c r="SCH27" s="662"/>
      <c r="SCI27" s="662"/>
      <c r="SCJ27" s="662"/>
      <c r="SCK27" s="662"/>
      <c r="SCL27" s="662"/>
      <c r="SCM27" s="662"/>
      <c r="SCN27" s="662"/>
      <c r="SCO27" s="662"/>
      <c r="SCP27" s="662"/>
      <c r="SCQ27" s="662"/>
      <c r="SCR27" s="662"/>
      <c r="SCS27" s="662"/>
      <c r="SCT27" s="662"/>
      <c r="SCU27" s="662"/>
      <c r="SCV27" s="662"/>
      <c r="SCW27" s="662"/>
      <c r="SCX27" s="662"/>
      <c r="SCY27" s="662"/>
      <c r="SCZ27" s="662"/>
      <c r="SDA27" s="662"/>
      <c r="SDB27" s="662"/>
      <c r="SDC27" s="662"/>
      <c r="SDD27" s="662"/>
      <c r="SDE27" s="662"/>
      <c r="SDF27" s="662"/>
      <c r="SDG27" s="662"/>
      <c r="SDH27" s="662"/>
      <c r="SDI27" s="662"/>
      <c r="SDJ27" s="662"/>
      <c r="SDK27" s="662"/>
      <c r="SDL27" s="662"/>
      <c r="SDM27" s="662"/>
      <c r="SDN27" s="662"/>
      <c r="SDO27" s="662"/>
      <c r="SDP27" s="662"/>
      <c r="SDQ27" s="662"/>
      <c r="SDR27" s="662"/>
      <c r="SDS27" s="662"/>
      <c r="SDT27" s="662"/>
      <c r="SDU27" s="662"/>
      <c r="SDV27" s="662"/>
      <c r="SDW27" s="662"/>
      <c r="SDX27" s="662"/>
      <c r="SDY27" s="662"/>
      <c r="SDZ27" s="662"/>
      <c r="SEA27" s="662"/>
      <c r="SEB27" s="662"/>
      <c r="SEC27" s="662"/>
      <c r="SED27" s="662"/>
      <c r="SEE27" s="662"/>
      <c r="SEF27" s="662"/>
      <c r="SEG27" s="662"/>
      <c r="SEH27" s="662"/>
      <c r="SEI27" s="662"/>
      <c r="SEJ27" s="662"/>
      <c r="SEK27" s="662"/>
      <c r="SEL27" s="662"/>
      <c r="SEM27" s="662"/>
      <c r="SEN27" s="662"/>
      <c r="SEO27" s="662"/>
      <c r="SEP27" s="662"/>
      <c r="SEQ27" s="662"/>
      <c r="SER27" s="662"/>
      <c r="SES27" s="662"/>
      <c r="SET27" s="662"/>
      <c r="SEU27" s="662"/>
      <c r="SEV27" s="662"/>
      <c r="SEW27" s="662"/>
      <c r="SEX27" s="662"/>
      <c r="SEY27" s="662"/>
      <c r="SEZ27" s="662"/>
      <c r="SFA27" s="662"/>
      <c r="SFB27" s="662"/>
      <c r="SFC27" s="662"/>
      <c r="SFD27" s="662"/>
      <c r="SFE27" s="662"/>
      <c r="SFF27" s="662"/>
      <c r="SFG27" s="662"/>
      <c r="SFH27" s="662"/>
      <c r="SFI27" s="662"/>
      <c r="SFJ27" s="662"/>
      <c r="SFK27" s="662"/>
      <c r="SFL27" s="662"/>
      <c r="SFM27" s="662"/>
      <c r="SFN27" s="662"/>
      <c r="SFO27" s="662"/>
      <c r="SFP27" s="662"/>
      <c r="SFQ27" s="662"/>
      <c r="SFR27" s="662"/>
      <c r="SFS27" s="662"/>
      <c r="SFT27" s="662"/>
      <c r="SFU27" s="662"/>
      <c r="SFV27" s="662"/>
      <c r="SFW27" s="662"/>
      <c r="SFX27" s="662"/>
      <c r="SFY27" s="662"/>
      <c r="SFZ27" s="662"/>
      <c r="SGA27" s="662"/>
      <c r="SGB27" s="662"/>
      <c r="SGC27" s="662"/>
      <c r="SGD27" s="662"/>
      <c r="SGE27" s="662"/>
      <c r="SGF27" s="662"/>
      <c r="SGG27" s="662"/>
      <c r="SGH27" s="662"/>
      <c r="SGI27" s="662"/>
      <c r="SGJ27" s="662"/>
      <c r="SGK27" s="662"/>
      <c r="SGL27" s="662"/>
      <c r="SGM27" s="662"/>
      <c r="SGN27" s="662"/>
      <c r="SGO27" s="662"/>
      <c r="SGP27" s="662"/>
      <c r="SGQ27" s="662"/>
      <c r="SGR27" s="662"/>
      <c r="SGS27" s="662"/>
      <c r="SGT27" s="662"/>
      <c r="SGU27" s="662"/>
      <c r="SGV27" s="662"/>
      <c r="SGW27" s="662"/>
      <c r="SGX27" s="662"/>
      <c r="SGY27" s="662"/>
      <c r="SGZ27" s="662"/>
      <c r="SHA27" s="662"/>
      <c r="SHB27" s="662"/>
      <c r="SHC27" s="662"/>
      <c r="SHD27" s="662"/>
      <c r="SHE27" s="662"/>
      <c r="SHF27" s="662"/>
      <c r="SHG27" s="662"/>
      <c r="SHH27" s="662"/>
      <c r="SHI27" s="662"/>
      <c r="SHJ27" s="662"/>
      <c r="SHK27" s="662"/>
      <c r="SHL27" s="662"/>
      <c r="SHM27" s="662"/>
      <c r="SHN27" s="662"/>
      <c r="SHO27" s="662"/>
      <c r="SHP27" s="662"/>
      <c r="SHQ27" s="662"/>
      <c r="SHR27" s="662"/>
      <c r="SHS27" s="662"/>
      <c r="SHT27" s="662"/>
      <c r="SHU27" s="662"/>
      <c r="SHV27" s="662"/>
      <c r="SHW27" s="662"/>
      <c r="SHX27" s="662"/>
      <c r="SHY27" s="662"/>
      <c r="SHZ27" s="662"/>
      <c r="SIA27" s="662"/>
      <c r="SIB27" s="662"/>
      <c r="SIC27" s="662"/>
      <c r="SID27" s="662"/>
      <c r="SIE27" s="662"/>
      <c r="SIF27" s="662"/>
      <c r="SIG27" s="662"/>
      <c r="SIH27" s="662"/>
      <c r="SII27" s="662"/>
      <c r="SIJ27" s="662"/>
      <c r="SIK27" s="662"/>
      <c r="SIL27" s="662"/>
      <c r="SIM27" s="662"/>
      <c r="SIN27" s="662"/>
      <c r="SIO27" s="662"/>
      <c r="SIP27" s="662"/>
      <c r="SIQ27" s="662"/>
      <c r="SIR27" s="662"/>
      <c r="SIS27" s="662"/>
      <c r="SIT27" s="662"/>
      <c r="SIU27" s="662"/>
      <c r="SIV27" s="662"/>
      <c r="SIW27" s="662"/>
      <c r="SIX27" s="662"/>
      <c r="SIY27" s="662"/>
      <c r="SIZ27" s="662"/>
      <c r="SJA27" s="662"/>
      <c r="SJB27" s="662"/>
      <c r="SJC27" s="662"/>
      <c r="SJD27" s="662"/>
      <c r="SJE27" s="662"/>
      <c r="SJF27" s="662"/>
      <c r="SJG27" s="662"/>
      <c r="SJH27" s="662"/>
      <c r="SJI27" s="662"/>
      <c r="SJJ27" s="662"/>
      <c r="SJK27" s="662"/>
      <c r="SJL27" s="662"/>
      <c r="SJM27" s="662"/>
      <c r="SJN27" s="662"/>
      <c r="SJO27" s="662"/>
      <c r="SJP27" s="662"/>
      <c r="SJQ27" s="662"/>
      <c r="SJR27" s="662"/>
      <c r="SJS27" s="662"/>
      <c r="SJT27" s="662"/>
      <c r="SJU27" s="662"/>
      <c r="SJV27" s="662"/>
      <c r="SJW27" s="662"/>
      <c r="SJX27" s="662"/>
      <c r="SJY27" s="662"/>
      <c r="SJZ27" s="662"/>
      <c r="SKA27" s="662"/>
      <c r="SKB27" s="662"/>
      <c r="SKC27" s="662"/>
      <c r="SKD27" s="662"/>
      <c r="SKE27" s="662"/>
      <c r="SKF27" s="662"/>
      <c r="SKG27" s="662"/>
      <c r="SKH27" s="662"/>
      <c r="SKI27" s="662"/>
      <c r="SKJ27" s="662"/>
      <c r="SKK27" s="662"/>
      <c r="SKL27" s="662"/>
      <c r="SKM27" s="662"/>
      <c r="SKN27" s="662"/>
      <c r="SKO27" s="662"/>
      <c r="SKP27" s="662"/>
      <c r="SKQ27" s="662"/>
      <c r="SKR27" s="662"/>
      <c r="SKS27" s="662"/>
      <c r="SKT27" s="662"/>
      <c r="SKU27" s="662"/>
      <c r="SKV27" s="662"/>
      <c r="SKW27" s="662"/>
      <c r="SKX27" s="662"/>
      <c r="SKY27" s="662"/>
      <c r="SKZ27" s="662"/>
      <c r="SLA27" s="662"/>
      <c r="SLB27" s="662"/>
      <c r="SLC27" s="662"/>
      <c r="SLD27" s="662"/>
      <c r="SLE27" s="662"/>
      <c r="SLF27" s="662"/>
      <c r="SLG27" s="662"/>
      <c r="SLH27" s="662"/>
      <c r="SLI27" s="662"/>
      <c r="SLJ27" s="662"/>
      <c r="SLK27" s="662"/>
      <c r="SLL27" s="662"/>
      <c r="SLM27" s="662"/>
      <c r="SLN27" s="662"/>
      <c r="SLO27" s="662"/>
      <c r="SLP27" s="662"/>
      <c r="SLQ27" s="662"/>
      <c r="SLR27" s="662"/>
      <c r="SLS27" s="662"/>
      <c r="SLT27" s="662"/>
      <c r="SLU27" s="662"/>
      <c r="SLV27" s="662"/>
      <c r="SLW27" s="662"/>
      <c r="SLX27" s="662"/>
      <c r="SLY27" s="662"/>
      <c r="SLZ27" s="662"/>
      <c r="SMA27" s="662"/>
      <c r="SMB27" s="662"/>
      <c r="SMC27" s="662"/>
      <c r="SMD27" s="662"/>
      <c r="SME27" s="662"/>
      <c r="SMF27" s="662"/>
      <c r="SMG27" s="662"/>
      <c r="SMH27" s="662"/>
      <c r="SMI27" s="662"/>
      <c r="SMJ27" s="662"/>
      <c r="SMK27" s="662"/>
      <c r="SML27" s="662"/>
      <c r="SMM27" s="662"/>
      <c r="SMN27" s="662"/>
      <c r="SMO27" s="662"/>
      <c r="SMP27" s="662"/>
      <c r="SMQ27" s="662"/>
      <c r="SMR27" s="662"/>
      <c r="SMS27" s="662"/>
      <c r="SMT27" s="662"/>
      <c r="SMU27" s="662"/>
      <c r="SMV27" s="662"/>
      <c r="SMW27" s="662"/>
      <c r="SMX27" s="662"/>
      <c r="SMY27" s="662"/>
      <c r="SMZ27" s="662"/>
      <c r="SNA27" s="662"/>
      <c r="SNB27" s="662"/>
      <c r="SNC27" s="662"/>
      <c r="SND27" s="662"/>
      <c r="SNE27" s="662"/>
      <c r="SNF27" s="662"/>
      <c r="SNG27" s="662"/>
      <c r="SNH27" s="662"/>
      <c r="SNI27" s="662"/>
      <c r="SNJ27" s="662"/>
      <c r="SNK27" s="662"/>
      <c r="SNL27" s="662"/>
      <c r="SNM27" s="662"/>
      <c r="SNN27" s="662"/>
      <c r="SNO27" s="662"/>
      <c r="SNP27" s="662"/>
      <c r="SNQ27" s="662"/>
      <c r="SNR27" s="662"/>
      <c r="SNS27" s="662"/>
      <c r="SNT27" s="662"/>
      <c r="SNU27" s="662"/>
      <c r="SNV27" s="662"/>
      <c r="SNW27" s="662"/>
      <c r="SNX27" s="662"/>
      <c r="SNY27" s="662"/>
      <c r="SNZ27" s="662"/>
      <c r="SOA27" s="662"/>
      <c r="SOB27" s="662"/>
      <c r="SOC27" s="662"/>
      <c r="SOD27" s="662"/>
      <c r="SOE27" s="662"/>
      <c r="SOF27" s="662"/>
      <c r="SOG27" s="662"/>
      <c r="SOH27" s="662"/>
      <c r="SOI27" s="662"/>
      <c r="SOJ27" s="662"/>
      <c r="SOK27" s="662"/>
      <c r="SOL27" s="662"/>
      <c r="SOM27" s="662"/>
      <c r="SON27" s="662"/>
      <c r="SOO27" s="662"/>
      <c r="SOP27" s="662"/>
      <c r="SOQ27" s="662"/>
      <c r="SOR27" s="662"/>
      <c r="SOS27" s="662"/>
      <c r="SOT27" s="662"/>
      <c r="SOU27" s="662"/>
      <c r="SOV27" s="662"/>
      <c r="SOW27" s="662"/>
      <c r="SOX27" s="662"/>
      <c r="SOY27" s="662"/>
      <c r="SOZ27" s="662"/>
      <c r="SPA27" s="662"/>
      <c r="SPB27" s="662"/>
      <c r="SPC27" s="662"/>
      <c r="SPD27" s="662"/>
      <c r="SPE27" s="662"/>
      <c r="SPF27" s="662"/>
      <c r="SPG27" s="662"/>
      <c r="SPH27" s="662"/>
      <c r="SPI27" s="662"/>
      <c r="SPJ27" s="662"/>
      <c r="SPK27" s="662"/>
      <c r="SPL27" s="662"/>
      <c r="SPM27" s="662"/>
      <c r="SPN27" s="662"/>
      <c r="SPO27" s="662"/>
      <c r="SPP27" s="662"/>
      <c r="SPQ27" s="662"/>
      <c r="SPR27" s="662"/>
      <c r="SPS27" s="662"/>
      <c r="SPT27" s="662"/>
      <c r="SPU27" s="662"/>
      <c r="SPV27" s="662"/>
      <c r="SPW27" s="662"/>
      <c r="SPX27" s="662"/>
      <c r="SPY27" s="662"/>
      <c r="SPZ27" s="662"/>
      <c r="SQA27" s="662"/>
      <c r="SQB27" s="662"/>
      <c r="SQC27" s="662"/>
      <c r="SQD27" s="662"/>
      <c r="SQE27" s="662"/>
      <c r="SQF27" s="662"/>
      <c r="SQG27" s="662"/>
      <c r="SQH27" s="662"/>
      <c r="SQI27" s="662"/>
      <c r="SQJ27" s="662"/>
      <c r="SQK27" s="662"/>
      <c r="SQL27" s="662"/>
      <c r="SQM27" s="662"/>
      <c r="SQN27" s="662"/>
      <c r="SQO27" s="662"/>
      <c r="SQP27" s="662"/>
      <c r="SQQ27" s="662"/>
      <c r="SQR27" s="662"/>
      <c r="SQS27" s="662"/>
      <c r="SQT27" s="662"/>
      <c r="SQU27" s="662"/>
      <c r="SQV27" s="662"/>
      <c r="SQW27" s="662"/>
      <c r="SQX27" s="662"/>
      <c r="SQY27" s="662"/>
      <c r="SQZ27" s="662"/>
      <c r="SRA27" s="662"/>
      <c r="SRB27" s="662"/>
      <c r="SRC27" s="662"/>
      <c r="SRD27" s="662"/>
      <c r="SRE27" s="662"/>
      <c r="SRF27" s="662"/>
      <c r="SRG27" s="662"/>
      <c r="SRH27" s="662"/>
      <c r="SRI27" s="662"/>
      <c r="SRJ27" s="662"/>
      <c r="SRK27" s="662"/>
      <c r="SRL27" s="662"/>
      <c r="SRM27" s="662"/>
      <c r="SRN27" s="662"/>
      <c r="SRO27" s="662"/>
      <c r="SRP27" s="662"/>
      <c r="SRQ27" s="662"/>
      <c r="SRR27" s="662"/>
      <c r="SRS27" s="662"/>
      <c r="SRT27" s="662"/>
      <c r="SRU27" s="662"/>
      <c r="SRV27" s="662"/>
      <c r="SRW27" s="662"/>
      <c r="SRX27" s="662"/>
      <c r="SRY27" s="662"/>
      <c r="SRZ27" s="662"/>
      <c r="SSA27" s="662"/>
      <c r="SSB27" s="662"/>
      <c r="SSC27" s="662"/>
      <c r="SSD27" s="662"/>
      <c r="SSE27" s="662"/>
      <c r="SSF27" s="662"/>
      <c r="SSG27" s="662"/>
      <c r="SSH27" s="662"/>
      <c r="SSI27" s="662"/>
      <c r="SSJ27" s="662"/>
      <c r="SSK27" s="662"/>
      <c r="SSL27" s="662"/>
      <c r="SSM27" s="662"/>
      <c r="SSN27" s="662"/>
      <c r="SSO27" s="662"/>
      <c r="SSP27" s="662"/>
      <c r="SSQ27" s="662"/>
      <c r="SSR27" s="662"/>
      <c r="SSS27" s="662"/>
      <c r="SST27" s="662"/>
      <c r="SSU27" s="662"/>
      <c r="SSV27" s="662"/>
      <c r="SSW27" s="662"/>
      <c r="SSX27" s="662"/>
      <c r="SSY27" s="662"/>
      <c r="SSZ27" s="662"/>
      <c r="STA27" s="662"/>
      <c r="STB27" s="662"/>
      <c r="STC27" s="662"/>
      <c r="STD27" s="662"/>
      <c r="STE27" s="662"/>
      <c r="STF27" s="662"/>
      <c r="STG27" s="662"/>
      <c r="STH27" s="662"/>
      <c r="STI27" s="662"/>
      <c r="STJ27" s="662"/>
      <c r="STK27" s="662"/>
      <c r="STL27" s="662"/>
      <c r="STM27" s="662"/>
      <c r="STN27" s="662"/>
      <c r="STO27" s="662"/>
      <c r="STP27" s="662"/>
      <c r="STQ27" s="662"/>
      <c r="STR27" s="662"/>
      <c r="STS27" s="662"/>
      <c r="STT27" s="662"/>
      <c r="STU27" s="662"/>
      <c r="STV27" s="662"/>
      <c r="STW27" s="662"/>
      <c r="STX27" s="662"/>
      <c r="STY27" s="662"/>
      <c r="STZ27" s="662"/>
      <c r="SUA27" s="662"/>
      <c r="SUB27" s="662"/>
      <c r="SUC27" s="662"/>
      <c r="SUD27" s="662"/>
      <c r="SUE27" s="662"/>
      <c r="SUF27" s="662"/>
      <c r="SUG27" s="662"/>
      <c r="SUH27" s="662"/>
      <c r="SUI27" s="662"/>
      <c r="SUJ27" s="662"/>
      <c r="SUK27" s="662"/>
      <c r="SUL27" s="662"/>
      <c r="SUM27" s="662"/>
      <c r="SUN27" s="662"/>
      <c r="SUO27" s="662"/>
      <c r="SUP27" s="662"/>
      <c r="SUQ27" s="662"/>
      <c r="SUR27" s="662"/>
      <c r="SUS27" s="662"/>
      <c r="SUT27" s="662"/>
      <c r="SUU27" s="662"/>
      <c r="SUV27" s="662"/>
      <c r="SUW27" s="662"/>
      <c r="SUX27" s="662"/>
      <c r="SUY27" s="662"/>
      <c r="SUZ27" s="662"/>
      <c r="SVA27" s="662"/>
      <c r="SVB27" s="662"/>
      <c r="SVC27" s="662"/>
      <c r="SVD27" s="662"/>
      <c r="SVE27" s="662"/>
      <c r="SVF27" s="662"/>
      <c r="SVG27" s="662"/>
      <c r="SVH27" s="662"/>
      <c r="SVI27" s="662"/>
      <c r="SVJ27" s="662"/>
      <c r="SVK27" s="662"/>
      <c r="SVL27" s="662"/>
      <c r="SVM27" s="662"/>
      <c r="SVN27" s="662"/>
      <c r="SVO27" s="662"/>
      <c r="SVP27" s="662"/>
      <c r="SVQ27" s="662"/>
      <c r="SVR27" s="662"/>
      <c r="SVS27" s="662"/>
      <c r="SVT27" s="662"/>
      <c r="SVU27" s="662"/>
      <c r="SVV27" s="662"/>
      <c r="SVW27" s="662"/>
      <c r="SVX27" s="662"/>
      <c r="SVY27" s="662"/>
      <c r="SVZ27" s="662"/>
      <c r="SWA27" s="662"/>
      <c r="SWB27" s="662"/>
      <c r="SWC27" s="662"/>
      <c r="SWD27" s="662"/>
      <c r="SWE27" s="662"/>
      <c r="SWF27" s="662"/>
      <c r="SWG27" s="662"/>
      <c r="SWH27" s="662"/>
      <c r="SWI27" s="662"/>
      <c r="SWJ27" s="662"/>
      <c r="SWK27" s="662"/>
      <c r="SWL27" s="662"/>
      <c r="SWM27" s="662"/>
      <c r="SWN27" s="662"/>
      <c r="SWO27" s="662"/>
      <c r="SWP27" s="662"/>
      <c r="SWQ27" s="662"/>
      <c r="SWR27" s="662"/>
      <c r="SWS27" s="662"/>
      <c r="SWT27" s="662"/>
      <c r="SWU27" s="662"/>
      <c r="SWV27" s="662"/>
      <c r="SWW27" s="662"/>
      <c r="SWX27" s="662"/>
      <c r="SWY27" s="662"/>
      <c r="SWZ27" s="662"/>
      <c r="SXA27" s="662"/>
      <c r="SXB27" s="662"/>
      <c r="SXC27" s="662"/>
      <c r="SXD27" s="662"/>
      <c r="SXE27" s="662"/>
      <c r="SXF27" s="662"/>
      <c r="SXG27" s="662"/>
      <c r="SXH27" s="662"/>
      <c r="SXI27" s="662"/>
      <c r="SXJ27" s="662"/>
      <c r="SXK27" s="662"/>
      <c r="SXL27" s="662"/>
      <c r="SXM27" s="662"/>
      <c r="SXN27" s="662"/>
      <c r="SXO27" s="662"/>
      <c r="SXP27" s="662"/>
      <c r="SXQ27" s="662"/>
      <c r="SXR27" s="662"/>
      <c r="SXS27" s="662"/>
      <c r="SXT27" s="662"/>
      <c r="SXU27" s="662"/>
      <c r="SXV27" s="662"/>
      <c r="SXW27" s="662"/>
      <c r="SXX27" s="662"/>
      <c r="SXY27" s="662"/>
      <c r="SXZ27" s="662"/>
      <c r="SYA27" s="662"/>
      <c r="SYB27" s="662"/>
      <c r="SYC27" s="662"/>
      <c r="SYD27" s="662"/>
      <c r="SYE27" s="662"/>
      <c r="SYF27" s="662"/>
      <c r="SYG27" s="662"/>
      <c r="SYH27" s="662"/>
      <c r="SYI27" s="662"/>
      <c r="SYJ27" s="662"/>
      <c r="SYK27" s="662"/>
      <c r="SYL27" s="662"/>
      <c r="SYM27" s="662"/>
      <c r="SYN27" s="662"/>
      <c r="SYO27" s="662"/>
      <c r="SYP27" s="662"/>
      <c r="SYQ27" s="662"/>
      <c r="SYR27" s="662"/>
      <c r="SYS27" s="662"/>
      <c r="SYT27" s="662"/>
      <c r="SYU27" s="662"/>
      <c r="SYV27" s="662"/>
      <c r="SYW27" s="662"/>
      <c r="SYX27" s="662"/>
      <c r="SYY27" s="662"/>
      <c r="SYZ27" s="662"/>
      <c r="SZA27" s="662"/>
      <c r="SZB27" s="662"/>
      <c r="SZC27" s="662"/>
      <c r="SZD27" s="662"/>
      <c r="SZE27" s="662"/>
      <c r="SZF27" s="662"/>
      <c r="SZG27" s="662"/>
      <c r="SZH27" s="662"/>
      <c r="SZI27" s="662"/>
      <c r="SZJ27" s="662"/>
      <c r="SZK27" s="662"/>
      <c r="SZL27" s="662"/>
      <c r="SZM27" s="662"/>
      <c r="SZN27" s="662"/>
      <c r="SZO27" s="662"/>
      <c r="SZP27" s="662"/>
      <c r="SZQ27" s="662"/>
      <c r="SZR27" s="662"/>
      <c r="SZS27" s="662"/>
      <c r="SZT27" s="662"/>
      <c r="SZU27" s="662"/>
      <c r="SZV27" s="662"/>
      <c r="SZW27" s="662"/>
      <c r="SZX27" s="662"/>
      <c r="SZY27" s="662"/>
      <c r="SZZ27" s="662"/>
      <c r="TAA27" s="662"/>
      <c r="TAB27" s="662"/>
      <c r="TAC27" s="662"/>
      <c r="TAD27" s="662"/>
      <c r="TAE27" s="662"/>
      <c r="TAF27" s="662"/>
      <c r="TAG27" s="662"/>
      <c r="TAH27" s="662"/>
      <c r="TAI27" s="662"/>
      <c r="TAJ27" s="662"/>
      <c r="TAK27" s="662"/>
      <c r="TAL27" s="662"/>
      <c r="TAM27" s="662"/>
      <c r="TAN27" s="662"/>
      <c r="TAO27" s="662"/>
      <c r="TAP27" s="662"/>
      <c r="TAQ27" s="662"/>
      <c r="TAR27" s="662"/>
      <c r="TAS27" s="662"/>
      <c r="TAT27" s="662"/>
      <c r="TAU27" s="662"/>
      <c r="TAV27" s="662"/>
      <c r="TAW27" s="662"/>
      <c r="TAX27" s="662"/>
      <c r="TAY27" s="662"/>
      <c r="TAZ27" s="662"/>
      <c r="TBA27" s="662"/>
      <c r="TBB27" s="662"/>
      <c r="TBC27" s="662"/>
      <c r="TBD27" s="662"/>
      <c r="TBE27" s="662"/>
      <c r="TBF27" s="662"/>
      <c r="TBG27" s="662"/>
      <c r="TBH27" s="662"/>
      <c r="TBI27" s="662"/>
      <c r="TBJ27" s="662"/>
      <c r="TBK27" s="662"/>
      <c r="TBL27" s="662"/>
      <c r="TBM27" s="662"/>
      <c r="TBN27" s="662"/>
      <c r="TBO27" s="662"/>
      <c r="TBP27" s="662"/>
      <c r="TBQ27" s="662"/>
      <c r="TBR27" s="662"/>
      <c r="TBS27" s="662"/>
      <c r="TBT27" s="662"/>
      <c r="TBU27" s="662"/>
      <c r="TBV27" s="662"/>
      <c r="TBW27" s="662"/>
      <c r="TBX27" s="662"/>
      <c r="TBY27" s="662"/>
      <c r="TBZ27" s="662"/>
      <c r="TCA27" s="662"/>
      <c r="TCB27" s="662"/>
      <c r="TCC27" s="662"/>
      <c r="TCD27" s="662"/>
      <c r="TCE27" s="662"/>
      <c r="TCF27" s="662"/>
      <c r="TCG27" s="662"/>
      <c r="TCH27" s="662"/>
      <c r="TCI27" s="662"/>
      <c r="TCJ27" s="662"/>
      <c r="TCK27" s="662"/>
      <c r="TCL27" s="662"/>
      <c r="TCM27" s="662"/>
      <c r="TCN27" s="662"/>
      <c r="TCO27" s="662"/>
      <c r="TCP27" s="662"/>
      <c r="TCQ27" s="662"/>
      <c r="TCR27" s="662"/>
      <c r="TCS27" s="662"/>
      <c r="TCT27" s="662"/>
      <c r="TCU27" s="662"/>
      <c r="TCV27" s="662"/>
      <c r="TCW27" s="662"/>
      <c r="TCX27" s="662"/>
      <c r="TCY27" s="662"/>
      <c r="TCZ27" s="662"/>
      <c r="TDA27" s="662"/>
      <c r="TDB27" s="662"/>
      <c r="TDC27" s="662"/>
      <c r="TDD27" s="662"/>
      <c r="TDE27" s="662"/>
      <c r="TDF27" s="662"/>
      <c r="TDG27" s="662"/>
      <c r="TDH27" s="662"/>
      <c r="TDI27" s="662"/>
      <c r="TDJ27" s="662"/>
      <c r="TDK27" s="662"/>
      <c r="TDL27" s="662"/>
      <c r="TDM27" s="662"/>
      <c r="TDN27" s="662"/>
      <c r="TDO27" s="662"/>
      <c r="TDP27" s="662"/>
      <c r="TDQ27" s="662"/>
      <c r="TDR27" s="662"/>
      <c r="TDS27" s="662"/>
      <c r="TDT27" s="662"/>
      <c r="TDU27" s="662"/>
      <c r="TDV27" s="662"/>
      <c r="TDW27" s="662"/>
      <c r="TDX27" s="662"/>
      <c r="TDY27" s="662"/>
      <c r="TDZ27" s="662"/>
      <c r="TEA27" s="662"/>
      <c r="TEB27" s="662"/>
      <c r="TEC27" s="662"/>
      <c r="TED27" s="662"/>
      <c r="TEE27" s="662"/>
      <c r="TEF27" s="662"/>
      <c r="TEG27" s="662"/>
      <c r="TEH27" s="662"/>
      <c r="TEI27" s="662"/>
      <c r="TEJ27" s="662"/>
      <c r="TEK27" s="662"/>
      <c r="TEL27" s="662"/>
      <c r="TEM27" s="662"/>
      <c r="TEN27" s="662"/>
      <c r="TEO27" s="662"/>
      <c r="TEP27" s="662"/>
      <c r="TEQ27" s="662"/>
      <c r="TER27" s="662"/>
      <c r="TES27" s="662"/>
      <c r="TET27" s="662"/>
      <c r="TEU27" s="662"/>
      <c r="TEV27" s="662"/>
      <c r="TEW27" s="662"/>
      <c r="TEX27" s="662"/>
      <c r="TEY27" s="662"/>
      <c r="TEZ27" s="662"/>
      <c r="TFA27" s="662"/>
      <c r="TFB27" s="662"/>
      <c r="TFC27" s="662"/>
      <c r="TFD27" s="662"/>
      <c r="TFE27" s="662"/>
      <c r="TFF27" s="662"/>
      <c r="TFG27" s="662"/>
      <c r="TFH27" s="662"/>
      <c r="TFI27" s="662"/>
      <c r="TFJ27" s="662"/>
      <c r="TFK27" s="662"/>
      <c r="TFL27" s="662"/>
      <c r="TFM27" s="662"/>
      <c r="TFN27" s="662"/>
      <c r="TFO27" s="662"/>
      <c r="TFP27" s="662"/>
      <c r="TFQ27" s="662"/>
      <c r="TFR27" s="662"/>
      <c r="TFS27" s="662"/>
      <c r="TFT27" s="662"/>
      <c r="TFU27" s="662"/>
      <c r="TFV27" s="662"/>
      <c r="TFW27" s="662"/>
      <c r="TFX27" s="662"/>
      <c r="TFY27" s="662"/>
      <c r="TFZ27" s="662"/>
      <c r="TGA27" s="662"/>
      <c r="TGB27" s="662"/>
      <c r="TGC27" s="662"/>
      <c r="TGD27" s="662"/>
      <c r="TGE27" s="662"/>
      <c r="TGF27" s="662"/>
      <c r="TGG27" s="662"/>
      <c r="TGH27" s="662"/>
      <c r="TGI27" s="662"/>
      <c r="TGJ27" s="662"/>
      <c r="TGK27" s="662"/>
      <c r="TGL27" s="662"/>
      <c r="TGM27" s="662"/>
      <c r="TGN27" s="662"/>
      <c r="TGO27" s="662"/>
      <c r="TGP27" s="662"/>
      <c r="TGQ27" s="662"/>
      <c r="TGR27" s="662"/>
      <c r="TGS27" s="662"/>
      <c r="TGT27" s="662"/>
      <c r="TGU27" s="662"/>
      <c r="TGV27" s="662"/>
      <c r="TGW27" s="662"/>
      <c r="TGX27" s="662"/>
      <c r="TGY27" s="662"/>
      <c r="TGZ27" s="662"/>
      <c r="THA27" s="662"/>
      <c r="THB27" s="662"/>
      <c r="THC27" s="662"/>
      <c r="THD27" s="662"/>
      <c r="THE27" s="662"/>
      <c r="THF27" s="662"/>
      <c r="THG27" s="662"/>
      <c r="THH27" s="662"/>
      <c r="THI27" s="662"/>
      <c r="THJ27" s="662"/>
      <c r="THK27" s="662"/>
      <c r="THL27" s="662"/>
      <c r="THM27" s="662"/>
      <c r="THN27" s="662"/>
      <c r="THO27" s="662"/>
      <c r="THP27" s="662"/>
      <c r="THQ27" s="662"/>
      <c r="THR27" s="662"/>
      <c r="THS27" s="662"/>
      <c r="THT27" s="662"/>
      <c r="THU27" s="662"/>
      <c r="THV27" s="662"/>
      <c r="THW27" s="662"/>
      <c r="THX27" s="662"/>
      <c r="THY27" s="662"/>
      <c r="THZ27" s="662"/>
      <c r="TIA27" s="662"/>
      <c r="TIB27" s="662"/>
      <c r="TIC27" s="662"/>
      <c r="TID27" s="662"/>
      <c r="TIE27" s="662"/>
      <c r="TIF27" s="662"/>
      <c r="TIG27" s="662"/>
      <c r="TIH27" s="662"/>
      <c r="TII27" s="662"/>
      <c r="TIJ27" s="662"/>
      <c r="TIK27" s="662"/>
      <c r="TIL27" s="662"/>
      <c r="TIM27" s="662"/>
      <c r="TIN27" s="662"/>
      <c r="TIO27" s="662"/>
      <c r="TIP27" s="662"/>
      <c r="TIQ27" s="662"/>
      <c r="TIR27" s="662"/>
      <c r="TIS27" s="662"/>
      <c r="TIT27" s="662"/>
      <c r="TIU27" s="662"/>
      <c r="TIV27" s="662"/>
      <c r="TIW27" s="662"/>
      <c r="TIX27" s="662"/>
      <c r="TIY27" s="662"/>
      <c r="TIZ27" s="662"/>
      <c r="TJA27" s="662"/>
      <c r="TJB27" s="662"/>
      <c r="TJC27" s="662"/>
      <c r="TJD27" s="662"/>
      <c r="TJE27" s="662"/>
      <c r="TJF27" s="662"/>
      <c r="TJG27" s="662"/>
      <c r="TJH27" s="662"/>
      <c r="TJI27" s="662"/>
      <c r="TJJ27" s="662"/>
      <c r="TJK27" s="662"/>
      <c r="TJL27" s="662"/>
      <c r="TJM27" s="662"/>
      <c r="TJN27" s="662"/>
      <c r="TJO27" s="662"/>
      <c r="TJP27" s="662"/>
      <c r="TJQ27" s="662"/>
      <c r="TJR27" s="662"/>
      <c r="TJS27" s="662"/>
      <c r="TJT27" s="662"/>
      <c r="TJU27" s="662"/>
      <c r="TJV27" s="662"/>
      <c r="TJW27" s="662"/>
      <c r="TJX27" s="662"/>
      <c r="TJY27" s="662"/>
      <c r="TJZ27" s="662"/>
      <c r="TKA27" s="662"/>
      <c r="TKB27" s="662"/>
      <c r="TKC27" s="662"/>
      <c r="TKD27" s="662"/>
      <c r="TKE27" s="662"/>
      <c r="TKF27" s="662"/>
      <c r="TKG27" s="662"/>
      <c r="TKH27" s="662"/>
      <c r="TKI27" s="662"/>
      <c r="TKJ27" s="662"/>
      <c r="TKK27" s="662"/>
      <c r="TKL27" s="662"/>
      <c r="TKM27" s="662"/>
      <c r="TKN27" s="662"/>
      <c r="TKO27" s="662"/>
      <c r="TKP27" s="662"/>
      <c r="TKQ27" s="662"/>
      <c r="TKR27" s="662"/>
      <c r="TKS27" s="662"/>
      <c r="TKT27" s="662"/>
      <c r="TKU27" s="662"/>
      <c r="TKV27" s="662"/>
      <c r="TKW27" s="662"/>
      <c r="TKX27" s="662"/>
      <c r="TKY27" s="662"/>
      <c r="TKZ27" s="662"/>
      <c r="TLA27" s="662"/>
      <c r="TLB27" s="662"/>
      <c r="TLC27" s="662"/>
      <c r="TLD27" s="662"/>
      <c r="TLE27" s="662"/>
      <c r="TLF27" s="662"/>
      <c r="TLG27" s="662"/>
      <c r="TLH27" s="662"/>
      <c r="TLI27" s="662"/>
      <c r="TLJ27" s="662"/>
      <c r="TLK27" s="662"/>
      <c r="TLL27" s="662"/>
      <c r="TLM27" s="662"/>
      <c r="TLN27" s="662"/>
      <c r="TLO27" s="662"/>
      <c r="TLP27" s="662"/>
      <c r="TLQ27" s="662"/>
      <c r="TLR27" s="662"/>
      <c r="TLS27" s="662"/>
      <c r="TLT27" s="662"/>
      <c r="TLU27" s="662"/>
      <c r="TLV27" s="662"/>
      <c r="TLW27" s="662"/>
      <c r="TLX27" s="662"/>
      <c r="TLY27" s="662"/>
      <c r="TLZ27" s="662"/>
      <c r="TMA27" s="662"/>
      <c r="TMB27" s="662"/>
      <c r="TMC27" s="662"/>
      <c r="TMD27" s="662"/>
      <c r="TME27" s="662"/>
      <c r="TMF27" s="662"/>
      <c r="TMG27" s="662"/>
      <c r="TMH27" s="662"/>
      <c r="TMI27" s="662"/>
      <c r="TMJ27" s="662"/>
      <c r="TMK27" s="662"/>
      <c r="TML27" s="662"/>
      <c r="TMM27" s="662"/>
      <c r="TMN27" s="662"/>
      <c r="TMO27" s="662"/>
      <c r="TMP27" s="662"/>
      <c r="TMQ27" s="662"/>
      <c r="TMR27" s="662"/>
      <c r="TMS27" s="662"/>
      <c r="TMT27" s="662"/>
      <c r="TMU27" s="662"/>
      <c r="TMV27" s="662"/>
      <c r="TMW27" s="662"/>
      <c r="TMX27" s="662"/>
      <c r="TMY27" s="662"/>
      <c r="TMZ27" s="662"/>
      <c r="TNA27" s="662"/>
      <c r="TNB27" s="662"/>
      <c r="TNC27" s="662"/>
      <c r="TND27" s="662"/>
      <c r="TNE27" s="662"/>
      <c r="TNF27" s="662"/>
      <c r="TNG27" s="662"/>
      <c r="TNH27" s="662"/>
      <c r="TNI27" s="662"/>
      <c r="TNJ27" s="662"/>
      <c r="TNK27" s="662"/>
      <c r="TNL27" s="662"/>
      <c r="TNM27" s="662"/>
      <c r="TNN27" s="662"/>
      <c r="TNO27" s="662"/>
      <c r="TNP27" s="662"/>
      <c r="TNQ27" s="662"/>
      <c r="TNR27" s="662"/>
      <c r="TNS27" s="662"/>
      <c r="TNT27" s="662"/>
      <c r="TNU27" s="662"/>
      <c r="TNV27" s="662"/>
      <c r="TNW27" s="662"/>
      <c r="TNX27" s="662"/>
      <c r="TNY27" s="662"/>
      <c r="TNZ27" s="662"/>
      <c r="TOA27" s="662"/>
      <c r="TOB27" s="662"/>
      <c r="TOC27" s="662"/>
      <c r="TOD27" s="662"/>
      <c r="TOE27" s="662"/>
      <c r="TOF27" s="662"/>
      <c r="TOG27" s="662"/>
      <c r="TOH27" s="662"/>
      <c r="TOI27" s="662"/>
      <c r="TOJ27" s="662"/>
      <c r="TOK27" s="662"/>
      <c r="TOL27" s="662"/>
      <c r="TOM27" s="662"/>
      <c r="TON27" s="662"/>
      <c r="TOO27" s="662"/>
      <c r="TOP27" s="662"/>
      <c r="TOQ27" s="662"/>
      <c r="TOR27" s="662"/>
      <c r="TOS27" s="662"/>
      <c r="TOT27" s="662"/>
      <c r="TOU27" s="662"/>
      <c r="TOV27" s="662"/>
      <c r="TOW27" s="662"/>
      <c r="TOX27" s="662"/>
      <c r="TOY27" s="662"/>
      <c r="TOZ27" s="662"/>
      <c r="TPA27" s="662"/>
      <c r="TPB27" s="662"/>
      <c r="TPC27" s="662"/>
      <c r="TPD27" s="662"/>
      <c r="TPE27" s="662"/>
      <c r="TPF27" s="662"/>
      <c r="TPG27" s="662"/>
      <c r="TPH27" s="662"/>
      <c r="TPI27" s="662"/>
      <c r="TPJ27" s="662"/>
      <c r="TPK27" s="662"/>
      <c r="TPL27" s="662"/>
      <c r="TPM27" s="662"/>
      <c r="TPN27" s="662"/>
      <c r="TPO27" s="662"/>
      <c r="TPP27" s="662"/>
      <c r="TPQ27" s="662"/>
      <c r="TPR27" s="662"/>
      <c r="TPS27" s="662"/>
      <c r="TPT27" s="662"/>
      <c r="TPU27" s="662"/>
      <c r="TPV27" s="662"/>
      <c r="TPW27" s="662"/>
      <c r="TPX27" s="662"/>
      <c r="TPY27" s="662"/>
      <c r="TPZ27" s="662"/>
      <c r="TQA27" s="662"/>
      <c r="TQB27" s="662"/>
      <c r="TQC27" s="662"/>
      <c r="TQD27" s="662"/>
      <c r="TQE27" s="662"/>
      <c r="TQF27" s="662"/>
      <c r="TQG27" s="662"/>
      <c r="TQH27" s="662"/>
      <c r="TQI27" s="662"/>
      <c r="TQJ27" s="662"/>
      <c r="TQK27" s="662"/>
      <c r="TQL27" s="662"/>
      <c r="TQM27" s="662"/>
      <c r="TQN27" s="662"/>
      <c r="TQO27" s="662"/>
      <c r="TQP27" s="662"/>
      <c r="TQQ27" s="662"/>
      <c r="TQR27" s="662"/>
      <c r="TQS27" s="662"/>
      <c r="TQT27" s="662"/>
      <c r="TQU27" s="662"/>
      <c r="TQV27" s="662"/>
      <c r="TQW27" s="662"/>
      <c r="TQX27" s="662"/>
      <c r="TQY27" s="662"/>
      <c r="TQZ27" s="662"/>
      <c r="TRA27" s="662"/>
      <c r="TRB27" s="662"/>
      <c r="TRC27" s="662"/>
      <c r="TRD27" s="662"/>
      <c r="TRE27" s="662"/>
      <c r="TRF27" s="662"/>
      <c r="TRG27" s="662"/>
      <c r="TRH27" s="662"/>
      <c r="TRI27" s="662"/>
      <c r="TRJ27" s="662"/>
      <c r="TRK27" s="662"/>
      <c r="TRL27" s="662"/>
      <c r="TRM27" s="662"/>
      <c r="TRN27" s="662"/>
      <c r="TRO27" s="662"/>
      <c r="TRP27" s="662"/>
      <c r="TRQ27" s="662"/>
      <c r="TRR27" s="662"/>
      <c r="TRS27" s="662"/>
      <c r="TRT27" s="662"/>
      <c r="TRU27" s="662"/>
      <c r="TRV27" s="662"/>
      <c r="TRW27" s="662"/>
      <c r="TRX27" s="662"/>
      <c r="TRY27" s="662"/>
      <c r="TRZ27" s="662"/>
      <c r="TSA27" s="662"/>
      <c r="TSB27" s="662"/>
      <c r="TSC27" s="662"/>
      <c r="TSD27" s="662"/>
      <c r="TSE27" s="662"/>
      <c r="TSF27" s="662"/>
      <c r="TSG27" s="662"/>
      <c r="TSH27" s="662"/>
      <c r="TSI27" s="662"/>
      <c r="TSJ27" s="662"/>
      <c r="TSK27" s="662"/>
      <c r="TSL27" s="662"/>
      <c r="TSM27" s="662"/>
      <c r="TSN27" s="662"/>
      <c r="TSO27" s="662"/>
      <c r="TSP27" s="662"/>
      <c r="TSQ27" s="662"/>
      <c r="TSR27" s="662"/>
      <c r="TSS27" s="662"/>
      <c r="TST27" s="662"/>
      <c r="TSU27" s="662"/>
      <c r="TSV27" s="662"/>
      <c r="TSW27" s="662"/>
      <c r="TSX27" s="662"/>
      <c r="TSY27" s="662"/>
      <c r="TSZ27" s="662"/>
      <c r="TTA27" s="662"/>
      <c r="TTB27" s="662"/>
      <c r="TTC27" s="662"/>
      <c r="TTD27" s="662"/>
      <c r="TTE27" s="662"/>
      <c r="TTF27" s="662"/>
      <c r="TTG27" s="662"/>
      <c r="TTH27" s="662"/>
      <c r="TTI27" s="662"/>
      <c r="TTJ27" s="662"/>
      <c r="TTK27" s="662"/>
      <c r="TTL27" s="662"/>
      <c r="TTM27" s="662"/>
      <c r="TTN27" s="662"/>
      <c r="TTO27" s="662"/>
      <c r="TTP27" s="662"/>
      <c r="TTQ27" s="662"/>
      <c r="TTR27" s="662"/>
      <c r="TTS27" s="662"/>
      <c r="TTT27" s="662"/>
      <c r="TTU27" s="662"/>
      <c r="TTV27" s="662"/>
      <c r="TTW27" s="662"/>
      <c r="TTX27" s="662"/>
      <c r="TTY27" s="662"/>
      <c r="TTZ27" s="662"/>
      <c r="TUA27" s="662"/>
      <c r="TUB27" s="662"/>
      <c r="TUC27" s="662"/>
      <c r="TUD27" s="662"/>
      <c r="TUE27" s="662"/>
      <c r="TUF27" s="662"/>
      <c r="TUG27" s="662"/>
      <c r="TUH27" s="662"/>
      <c r="TUI27" s="662"/>
      <c r="TUJ27" s="662"/>
      <c r="TUK27" s="662"/>
      <c r="TUL27" s="662"/>
      <c r="TUM27" s="662"/>
      <c r="TUN27" s="662"/>
      <c r="TUO27" s="662"/>
      <c r="TUP27" s="662"/>
      <c r="TUQ27" s="662"/>
      <c r="TUR27" s="662"/>
      <c r="TUS27" s="662"/>
      <c r="TUT27" s="662"/>
      <c r="TUU27" s="662"/>
      <c r="TUV27" s="662"/>
      <c r="TUW27" s="662"/>
      <c r="TUX27" s="662"/>
      <c r="TUY27" s="662"/>
      <c r="TUZ27" s="662"/>
      <c r="TVA27" s="662"/>
      <c r="TVB27" s="662"/>
      <c r="TVC27" s="662"/>
      <c r="TVD27" s="662"/>
      <c r="TVE27" s="662"/>
      <c r="TVF27" s="662"/>
      <c r="TVG27" s="662"/>
      <c r="TVH27" s="662"/>
      <c r="TVI27" s="662"/>
      <c r="TVJ27" s="662"/>
      <c r="TVK27" s="662"/>
      <c r="TVL27" s="662"/>
      <c r="TVM27" s="662"/>
      <c r="TVN27" s="662"/>
      <c r="TVO27" s="662"/>
      <c r="TVP27" s="662"/>
      <c r="TVQ27" s="662"/>
      <c r="TVR27" s="662"/>
      <c r="TVS27" s="662"/>
      <c r="TVT27" s="662"/>
      <c r="TVU27" s="662"/>
      <c r="TVV27" s="662"/>
      <c r="TVW27" s="662"/>
      <c r="TVX27" s="662"/>
      <c r="TVY27" s="662"/>
      <c r="TVZ27" s="662"/>
      <c r="TWA27" s="662"/>
      <c r="TWB27" s="662"/>
      <c r="TWC27" s="662"/>
      <c r="TWD27" s="662"/>
      <c r="TWE27" s="662"/>
      <c r="TWF27" s="662"/>
      <c r="TWG27" s="662"/>
      <c r="TWH27" s="662"/>
      <c r="TWI27" s="662"/>
      <c r="TWJ27" s="662"/>
      <c r="TWK27" s="662"/>
      <c r="TWL27" s="662"/>
      <c r="TWM27" s="662"/>
      <c r="TWN27" s="662"/>
      <c r="TWO27" s="662"/>
      <c r="TWP27" s="662"/>
      <c r="TWQ27" s="662"/>
      <c r="TWR27" s="662"/>
      <c r="TWS27" s="662"/>
      <c r="TWT27" s="662"/>
      <c r="TWU27" s="662"/>
      <c r="TWV27" s="662"/>
      <c r="TWW27" s="662"/>
      <c r="TWX27" s="662"/>
      <c r="TWY27" s="662"/>
      <c r="TWZ27" s="662"/>
      <c r="TXA27" s="662"/>
      <c r="TXB27" s="662"/>
      <c r="TXC27" s="662"/>
      <c r="TXD27" s="662"/>
      <c r="TXE27" s="662"/>
      <c r="TXF27" s="662"/>
      <c r="TXG27" s="662"/>
      <c r="TXH27" s="662"/>
      <c r="TXI27" s="662"/>
      <c r="TXJ27" s="662"/>
      <c r="TXK27" s="662"/>
      <c r="TXL27" s="662"/>
      <c r="TXM27" s="662"/>
      <c r="TXN27" s="662"/>
      <c r="TXO27" s="662"/>
      <c r="TXP27" s="662"/>
      <c r="TXQ27" s="662"/>
      <c r="TXR27" s="662"/>
      <c r="TXS27" s="662"/>
      <c r="TXT27" s="662"/>
      <c r="TXU27" s="662"/>
      <c r="TXV27" s="662"/>
      <c r="TXW27" s="662"/>
      <c r="TXX27" s="662"/>
      <c r="TXY27" s="662"/>
      <c r="TXZ27" s="662"/>
      <c r="TYA27" s="662"/>
      <c r="TYB27" s="662"/>
      <c r="TYC27" s="662"/>
      <c r="TYD27" s="662"/>
      <c r="TYE27" s="662"/>
      <c r="TYF27" s="662"/>
      <c r="TYG27" s="662"/>
      <c r="TYH27" s="662"/>
      <c r="TYI27" s="662"/>
      <c r="TYJ27" s="662"/>
      <c r="TYK27" s="662"/>
      <c r="TYL27" s="662"/>
      <c r="TYM27" s="662"/>
      <c r="TYN27" s="662"/>
      <c r="TYO27" s="662"/>
      <c r="TYP27" s="662"/>
      <c r="TYQ27" s="662"/>
      <c r="TYR27" s="662"/>
      <c r="TYS27" s="662"/>
      <c r="TYT27" s="662"/>
      <c r="TYU27" s="662"/>
      <c r="TYV27" s="662"/>
      <c r="TYW27" s="662"/>
      <c r="TYX27" s="662"/>
      <c r="TYY27" s="662"/>
      <c r="TYZ27" s="662"/>
      <c r="TZA27" s="662"/>
      <c r="TZB27" s="662"/>
      <c r="TZC27" s="662"/>
      <c r="TZD27" s="662"/>
      <c r="TZE27" s="662"/>
      <c r="TZF27" s="662"/>
      <c r="TZG27" s="662"/>
      <c r="TZH27" s="662"/>
      <c r="TZI27" s="662"/>
      <c r="TZJ27" s="662"/>
      <c r="TZK27" s="662"/>
      <c r="TZL27" s="662"/>
      <c r="TZM27" s="662"/>
      <c r="TZN27" s="662"/>
      <c r="TZO27" s="662"/>
      <c r="TZP27" s="662"/>
      <c r="TZQ27" s="662"/>
      <c r="TZR27" s="662"/>
      <c r="TZS27" s="662"/>
      <c r="TZT27" s="662"/>
      <c r="TZU27" s="662"/>
      <c r="TZV27" s="662"/>
      <c r="TZW27" s="662"/>
      <c r="TZX27" s="662"/>
      <c r="TZY27" s="662"/>
      <c r="TZZ27" s="662"/>
      <c r="UAA27" s="662"/>
      <c r="UAB27" s="662"/>
      <c r="UAC27" s="662"/>
      <c r="UAD27" s="662"/>
      <c r="UAE27" s="662"/>
      <c r="UAF27" s="662"/>
      <c r="UAG27" s="662"/>
      <c r="UAH27" s="662"/>
      <c r="UAI27" s="662"/>
      <c r="UAJ27" s="662"/>
      <c r="UAK27" s="662"/>
      <c r="UAL27" s="662"/>
      <c r="UAM27" s="662"/>
      <c r="UAN27" s="662"/>
      <c r="UAO27" s="662"/>
      <c r="UAP27" s="662"/>
      <c r="UAQ27" s="662"/>
      <c r="UAR27" s="662"/>
      <c r="UAS27" s="662"/>
      <c r="UAT27" s="662"/>
      <c r="UAU27" s="662"/>
      <c r="UAV27" s="662"/>
      <c r="UAW27" s="662"/>
      <c r="UAX27" s="662"/>
      <c r="UAY27" s="662"/>
      <c r="UAZ27" s="662"/>
      <c r="UBA27" s="662"/>
      <c r="UBB27" s="662"/>
      <c r="UBC27" s="662"/>
      <c r="UBD27" s="662"/>
      <c r="UBE27" s="662"/>
      <c r="UBF27" s="662"/>
      <c r="UBG27" s="662"/>
      <c r="UBH27" s="662"/>
      <c r="UBI27" s="662"/>
      <c r="UBJ27" s="662"/>
      <c r="UBK27" s="662"/>
      <c r="UBL27" s="662"/>
      <c r="UBM27" s="662"/>
      <c r="UBN27" s="662"/>
      <c r="UBO27" s="662"/>
      <c r="UBP27" s="662"/>
      <c r="UBQ27" s="662"/>
      <c r="UBR27" s="662"/>
      <c r="UBS27" s="662"/>
      <c r="UBT27" s="662"/>
      <c r="UBU27" s="662"/>
      <c r="UBV27" s="662"/>
      <c r="UBW27" s="662"/>
      <c r="UBX27" s="662"/>
      <c r="UBY27" s="662"/>
      <c r="UBZ27" s="662"/>
      <c r="UCA27" s="662"/>
      <c r="UCB27" s="662"/>
      <c r="UCC27" s="662"/>
      <c r="UCD27" s="662"/>
      <c r="UCE27" s="662"/>
      <c r="UCF27" s="662"/>
      <c r="UCG27" s="662"/>
      <c r="UCH27" s="662"/>
      <c r="UCI27" s="662"/>
      <c r="UCJ27" s="662"/>
      <c r="UCK27" s="662"/>
      <c r="UCL27" s="662"/>
      <c r="UCM27" s="662"/>
      <c r="UCN27" s="662"/>
      <c r="UCO27" s="662"/>
      <c r="UCP27" s="662"/>
      <c r="UCQ27" s="662"/>
      <c r="UCR27" s="662"/>
      <c r="UCS27" s="662"/>
      <c r="UCT27" s="662"/>
      <c r="UCU27" s="662"/>
      <c r="UCV27" s="662"/>
      <c r="UCW27" s="662"/>
      <c r="UCX27" s="662"/>
      <c r="UCY27" s="662"/>
      <c r="UCZ27" s="662"/>
      <c r="UDA27" s="662"/>
      <c r="UDB27" s="662"/>
      <c r="UDC27" s="662"/>
      <c r="UDD27" s="662"/>
      <c r="UDE27" s="662"/>
      <c r="UDF27" s="662"/>
      <c r="UDG27" s="662"/>
      <c r="UDH27" s="662"/>
      <c r="UDI27" s="662"/>
      <c r="UDJ27" s="662"/>
      <c r="UDK27" s="662"/>
      <c r="UDL27" s="662"/>
      <c r="UDM27" s="662"/>
      <c r="UDN27" s="662"/>
      <c r="UDO27" s="662"/>
      <c r="UDP27" s="662"/>
      <c r="UDQ27" s="662"/>
      <c r="UDR27" s="662"/>
      <c r="UDS27" s="662"/>
      <c r="UDT27" s="662"/>
      <c r="UDU27" s="662"/>
      <c r="UDV27" s="662"/>
      <c r="UDW27" s="662"/>
      <c r="UDX27" s="662"/>
      <c r="UDY27" s="662"/>
      <c r="UDZ27" s="662"/>
      <c r="UEA27" s="662"/>
      <c r="UEB27" s="662"/>
      <c r="UEC27" s="662"/>
      <c r="UED27" s="662"/>
      <c r="UEE27" s="662"/>
      <c r="UEF27" s="662"/>
      <c r="UEG27" s="662"/>
      <c r="UEH27" s="662"/>
      <c r="UEI27" s="662"/>
      <c r="UEJ27" s="662"/>
      <c r="UEK27" s="662"/>
      <c r="UEL27" s="662"/>
      <c r="UEM27" s="662"/>
      <c r="UEN27" s="662"/>
      <c r="UEO27" s="662"/>
      <c r="UEP27" s="662"/>
      <c r="UEQ27" s="662"/>
      <c r="UER27" s="662"/>
      <c r="UES27" s="662"/>
      <c r="UET27" s="662"/>
      <c r="UEU27" s="662"/>
      <c r="UEV27" s="662"/>
      <c r="UEW27" s="662"/>
      <c r="UEX27" s="662"/>
      <c r="UEY27" s="662"/>
      <c r="UEZ27" s="662"/>
      <c r="UFA27" s="662"/>
      <c r="UFB27" s="662"/>
      <c r="UFC27" s="662"/>
      <c r="UFD27" s="662"/>
      <c r="UFE27" s="662"/>
      <c r="UFF27" s="662"/>
      <c r="UFG27" s="662"/>
      <c r="UFH27" s="662"/>
      <c r="UFI27" s="662"/>
      <c r="UFJ27" s="662"/>
      <c r="UFK27" s="662"/>
      <c r="UFL27" s="662"/>
      <c r="UFM27" s="662"/>
      <c r="UFN27" s="662"/>
      <c r="UFO27" s="662"/>
      <c r="UFP27" s="662"/>
      <c r="UFQ27" s="662"/>
      <c r="UFR27" s="662"/>
      <c r="UFS27" s="662"/>
      <c r="UFT27" s="662"/>
      <c r="UFU27" s="662"/>
      <c r="UFV27" s="662"/>
      <c r="UFW27" s="662"/>
      <c r="UFX27" s="662"/>
      <c r="UFY27" s="662"/>
      <c r="UFZ27" s="662"/>
      <c r="UGA27" s="662"/>
      <c r="UGB27" s="662"/>
      <c r="UGC27" s="662"/>
      <c r="UGD27" s="662"/>
      <c r="UGE27" s="662"/>
      <c r="UGF27" s="662"/>
      <c r="UGG27" s="662"/>
      <c r="UGH27" s="662"/>
      <c r="UGI27" s="662"/>
      <c r="UGJ27" s="662"/>
      <c r="UGK27" s="662"/>
      <c r="UGL27" s="662"/>
      <c r="UGM27" s="662"/>
      <c r="UGN27" s="662"/>
      <c r="UGO27" s="662"/>
      <c r="UGP27" s="662"/>
      <c r="UGQ27" s="662"/>
      <c r="UGR27" s="662"/>
      <c r="UGS27" s="662"/>
      <c r="UGT27" s="662"/>
      <c r="UGU27" s="662"/>
      <c r="UGV27" s="662"/>
      <c r="UGW27" s="662"/>
      <c r="UGX27" s="662"/>
      <c r="UGY27" s="662"/>
      <c r="UGZ27" s="662"/>
      <c r="UHA27" s="662"/>
      <c r="UHB27" s="662"/>
      <c r="UHC27" s="662"/>
      <c r="UHD27" s="662"/>
      <c r="UHE27" s="662"/>
      <c r="UHF27" s="662"/>
      <c r="UHG27" s="662"/>
      <c r="UHH27" s="662"/>
      <c r="UHI27" s="662"/>
      <c r="UHJ27" s="662"/>
      <c r="UHK27" s="662"/>
      <c r="UHL27" s="662"/>
      <c r="UHM27" s="662"/>
      <c r="UHN27" s="662"/>
      <c r="UHO27" s="662"/>
      <c r="UHP27" s="662"/>
      <c r="UHQ27" s="662"/>
      <c r="UHR27" s="662"/>
      <c r="UHS27" s="662"/>
      <c r="UHT27" s="662"/>
      <c r="UHU27" s="662"/>
      <c r="UHV27" s="662"/>
      <c r="UHW27" s="662"/>
      <c r="UHX27" s="662"/>
      <c r="UHY27" s="662"/>
      <c r="UHZ27" s="662"/>
      <c r="UIA27" s="662"/>
      <c r="UIB27" s="662"/>
      <c r="UIC27" s="662"/>
      <c r="UID27" s="662"/>
      <c r="UIE27" s="662"/>
      <c r="UIF27" s="662"/>
      <c r="UIG27" s="662"/>
      <c r="UIH27" s="662"/>
      <c r="UII27" s="662"/>
      <c r="UIJ27" s="662"/>
      <c r="UIK27" s="662"/>
      <c r="UIL27" s="662"/>
      <c r="UIM27" s="662"/>
      <c r="UIN27" s="662"/>
      <c r="UIO27" s="662"/>
      <c r="UIP27" s="662"/>
      <c r="UIQ27" s="662"/>
      <c r="UIR27" s="662"/>
      <c r="UIS27" s="662"/>
      <c r="UIT27" s="662"/>
      <c r="UIU27" s="662"/>
      <c r="UIV27" s="662"/>
      <c r="UIW27" s="662"/>
      <c r="UIX27" s="662"/>
      <c r="UIY27" s="662"/>
      <c r="UIZ27" s="662"/>
      <c r="UJA27" s="662"/>
      <c r="UJB27" s="662"/>
      <c r="UJC27" s="662"/>
      <c r="UJD27" s="662"/>
      <c r="UJE27" s="662"/>
      <c r="UJF27" s="662"/>
      <c r="UJG27" s="662"/>
      <c r="UJH27" s="662"/>
      <c r="UJI27" s="662"/>
      <c r="UJJ27" s="662"/>
      <c r="UJK27" s="662"/>
      <c r="UJL27" s="662"/>
      <c r="UJM27" s="662"/>
      <c r="UJN27" s="662"/>
      <c r="UJO27" s="662"/>
      <c r="UJP27" s="662"/>
      <c r="UJQ27" s="662"/>
      <c r="UJR27" s="662"/>
      <c r="UJS27" s="662"/>
      <c r="UJT27" s="662"/>
      <c r="UJU27" s="662"/>
      <c r="UJV27" s="662"/>
      <c r="UJW27" s="662"/>
      <c r="UJX27" s="662"/>
      <c r="UJY27" s="662"/>
      <c r="UJZ27" s="662"/>
      <c r="UKA27" s="662"/>
      <c r="UKB27" s="662"/>
      <c r="UKC27" s="662"/>
      <c r="UKD27" s="662"/>
      <c r="UKE27" s="662"/>
      <c r="UKF27" s="662"/>
      <c r="UKG27" s="662"/>
      <c r="UKH27" s="662"/>
      <c r="UKI27" s="662"/>
      <c r="UKJ27" s="662"/>
      <c r="UKK27" s="662"/>
      <c r="UKL27" s="662"/>
      <c r="UKM27" s="662"/>
      <c r="UKN27" s="662"/>
      <c r="UKO27" s="662"/>
      <c r="UKP27" s="662"/>
      <c r="UKQ27" s="662"/>
      <c r="UKR27" s="662"/>
      <c r="UKS27" s="662"/>
      <c r="UKT27" s="662"/>
      <c r="UKU27" s="662"/>
      <c r="UKV27" s="662"/>
      <c r="UKW27" s="662"/>
      <c r="UKX27" s="662"/>
      <c r="UKY27" s="662"/>
      <c r="UKZ27" s="662"/>
      <c r="ULA27" s="662"/>
      <c r="ULB27" s="662"/>
      <c r="ULC27" s="662"/>
      <c r="ULD27" s="662"/>
      <c r="ULE27" s="662"/>
      <c r="ULF27" s="662"/>
      <c r="ULG27" s="662"/>
      <c r="ULH27" s="662"/>
      <c r="ULI27" s="662"/>
      <c r="ULJ27" s="662"/>
      <c r="ULK27" s="662"/>
      <c r="ULL27" s="662"/>
      <c r="ULM27" s="662"/>
      <c r="ULN27" s="662"/>
      <c r="ULO27" s="662"/>
      <c r="ULP27" s="662"/>
      <c r="ULQ27" s="662"/>
      <c r="ULR27" s="662"/>
      <c r="ULS27" s="662"/>
      <c r="ULT27" s="662"/>
      <c r="ULU27" s="662"/>
      <c r="ULV27" s="662"/>
      <c r="ULW27" s="662"/>
      <c r="ULX27" s="662"/>
      <c r="ULY27" s="662"/>
      <c r="ULZ27" s="662"/>
      <c r="UMA27" s="662"/>
      <c r="UMB27" s="662"/>
      <c r="UMC27" s="662"/>
      <c r="UMD27" s="662"/>
      <c r="UME27" s="662"/>
      <c r="UMF27" s="662"/>
      <c r="UMG27" s="662"/>
      <c r="UMH27" s="662"/>
      <c r="UMI27" s="662"/>
      <c r="UMJ27" s="662"/>
      <c r="UMK27" s="662"/>
      <c r="UML27" s="662"/>
      <c r="UMM27" s="662"/>
      <c r="UMN27" s="662"/>
      <c r="UMO27" s="662"/>
      <c r="UMP27" s="662"/>
      <c r="UMQ27" s="662"/>
      <c r="UMR27" s="662"/>
      <c r="UMS27" s="662"/>
      <c r="UMT27" s="662"/>
      <c r="UMU27" s="662"/>
      <c r="UMV27" s="662"/>
      <c r="UMW27" s="662"/>
      <c r="UMX27" s="662"/>
      <c r="UMY27" s="662"/>
      <c r="UMZ27" s="662"/>
      <c r="UNA27" s="662"/>
      <c r="UNB27" s="662"/>
      <c r="UNC27" s="662"/>
      <c r="UND27" s="662"/>
      <c r="UNE27" s="662"/>
      <c r="UNF27" s="662"/>
      <c r="UNG27" s="662"/>
      <c r="UNH27" s="662"/>
      <c r="UNI27" s="662"/>
      <c r="UNJ27" s="662"/>
      <c r="UNK27" s="662"/>
      <c r="UNL27" s="662"/>
      <c r="UNM27" s="662"/>
      <c r="UNN27" s="662"/>
      <c r="UNO27" s="662"/>
      <c r="UNP27" s="662"/>
      <c r="UNQ27" s="662"/>
      <c r="UNR27" s="662"/>
      <c r="UNS27" s="662"/>
      <c r="UNT27" s="662"/>
      <c r="UNU27" s="662"/>
      <c r="UNV27" s="662"/>
      <c r="UNW27" s="662"/>
      <c r="UNX27" s="662"/>
      <c r="UNY27" s="662"/>
      <c r="UNZ27" s="662"/>
      <c r="UOA27" s="662"/>
      <c r="UOB27" s="662"/>
      <c r="UOC27" s="662"/>
      <c r="UOD27" s="662"/>
      <c r="UOE27" s="662"/>
      <c r="UOF27" s="662"/>
      <c r="UOG27" s="662"/>
      <c r="UOH27" s="662"/>
      <c r="UOI27" s="662"/>
      <c r="UOJ27" s="662"/>
      <c r="UOK27" s="662"/>
      <c r="UOL27" s="662"/>
      <c r="UOM27" s="662"/>
      <c r="UON27" s="662"/>
      <c r="UOO27" s="662"/>
      <c r="UOP27" s="662"/>
      <c r="UOQ27" s="662"/>
      <c r="UOR27" s="662"/>
      <c r="UOS27" s="662"/>
      <c r="UOT27" s="662"/>
      <c r="UOU27" s="662"/>
      <c r="UOV27" s="662"/>
      <c r="UOW27" s="662"/>
      <c r="UOX27" s="662"/>
      <c r="UOY27" s="662"/>
      <c r="UOZ27" s="662"/>
      <c r="UPA27" s="662"/>
      <c r="UPB27" s="662"/>
      <c r="UPC27" s="662"/>
      <c r="UPD27" s="662"/>
      <c r="UPE27" s="662"/>
      <c r="UPF27" s="662"/>
      <c r="UPG27" s="662"/>
      <c r="UPH27" s="662"/>
      <c r="UPI27" s="662"/>
      <c r="UPJ27" s="662"/>
      <c r="UPK27" s="662"/>
      <c r="UPL27" s="662"/>
      <c r="UPM27" s="662"/>
      <c r="UPN27" s="662"/>
      <c r="UPO27" s="662"/>
      <c r="UPP27" s="662"/>
      <c r="UPQ27" s="662"/>
      <c r="UPR27" s="662"/>
      <c r="UPS27" s="662"/>
      <c r="UPT27" s="662"/>
      <c r="UPU27" s="662"/>
      <c r="UPV27" s="662"/>
      <c r="UPW27" s="662"/>
      <c r="UPX27" s="662"/>
      <c r="UPY27" s="662"/>
      <c r="UPZ27" s="662"/>
      <c r="UQA27" s="662"/>
      <c r="UQB27" s="662"/>
      <c r="UQC27" s="662"/>
      <c r="UQD27" s="662"/>
      <c r="UQE27" s="662"/>
      <c r="UQF27" s="662"/>
      <c r="UQG27" s="662"/>
      <c r="UQH27" s="662"/>
      <c r="UQI27" s="662"/>
      <c r="UQJ27" s="662"/>
      <c r="UQK27" s="662"/>
      <c r="UQL27" s="662"/>
      <c r="UQM27" s="662"/>
      <c r="UQN27" s="662"/>
      <c r="UQO27" s="662"/>
      <c r="UQP27" s="662"/>
      <c r="UQQ27" s="662"/>
      <c r="UQR27" s="662"/>
      <c r="UQS27" s="662"/>
      <c r="UQT27" s="662"/>
      <c r="UQU27" s="662"/>
      <c r="UQV27" s="662"/>
      <c r="UQW27" s="662"/>
      <c r="UQX27" s="662"/>
      <c r="UQY27" s="662"/>
      <c r="UQZ27" s="662"/>
      <c r="URA27" s="662"/>
      <c r="URB27" s="662"/>
      <c r="URC27" s="662"/>
      <c r="URD27" s="662"/>
      <c r="URE27" s="662"/>
      <c r="URF27" s="662"/>
      <c r="URG27" s="662"/>
      <c r="URH27" s="662"/>
      <c r="URI27" s="662"/>
      <c r="URJ27" s="662"/>
      <c r="URK27" s="662"/>
      <c r="URL27" s="662"/>
      <c r="URM27" s="662"/>
      <c r="URN27" s="662"/>
      <c r="URO27" s="662"/>
      <c r="URP27" s="662"/>
      <c r="URQ27" s="662"/>
      <c r="URR27" s="662"/>
      <c r="URS27" s="662"/>
      <c r="URT27" s="662"/>
      <c r="URU27" s="662"/>
      <c r="URV27" s="662"/>
      <c r="URW27" s="662"/>
      <c r="URX27" s="662"/>
      <c r="URY27" s="662"/>
      <c r="URZ27" s="662"/>
      <c r="USA27" s="662"/>
      <c r="USB27" s="662"/>
      <c r="USC27" s="662"/>
      <c r="USD27" s="662"/>
      <c r="USE27" s="662"/>
      <c r="USF27" s="662"/>
      <c r="USG27" s="662"/>
      <c r="USH27" s="662"/>
      <c r="USI27" s="662"/>
      <c r="USJ27" s="662"/>
      <c r="USK27" s="662"/>
      <c r="USL27" s="662"/>
      <c r="USM27" s="662"/>
      <c r="USN27" s="662"/>
      <c r="USO27" s="662"/>
      <c r="USP27" s="662"/>
      <c r="USQ27" s="662"/>
      <c r="USR27" s="662"/>
      <c r="USS27" s="662"/>
      <c r="UST27" s="662"/>
      <c r="USU27" s="662"/>
      <c r="USV27" s="662"/>
      <c r="USW27" s="662"/>
      <c r="USX27" s="662"/>
      <c r="USY27" s="662"/>
      <c r="USZ27" s="662"/>
      <c r="UTA27" s="662"/>
      <c r="UTB27" s="662"/>
      <c r="UTC27" s="662"/>
      <c r="UTD27" s="662"/>
      <c r="UTE27" s="662"/>
      <c r="UTF27" s="662"/>
      <c r="UTG27" s="662"/>
      <c r="UTH27" s="662"/>
      <c r="UTI27" s="662"/>
      <c r="UTJ27" s="662"/>
      <c r="UTK27" s="662"/>
      <c r="UTL27" s="662"/>
      <c r="UTM27" s="662"/>
      <c r="UTN27" s="662"/>
      <c r="UTO27" s="662"/>
      <c r="UTP27" s="662"/>
      <c r="UTQ27" s="662"/>
      <c r="UTR27" s="662"/>
      <c r="UTS27" s="662"/>
      <c r="UTT27" s="662"/>
      <c r="UTU27" s="662"/>
      <c r="UTV27" s="662"/>
      <c r="UTW27" s="662"/>
      <c r="UTX27" s="662"/>
      <c r="UTY27" s="662"/>
      <c r="UTZ27" s="662"/>
      <c r="UUA27" s="662"/>
      <c r="UUB27" s="662"/>
      <c r="UUC27" s="662"/>
      <c r="UUD27" s="662"/>
      <c r="UUE27" s="662"/>
      <c r="UUF27" s="662"/>
      <c r="UUG27" s="662"/>
      <c r="UUH27" s="662"/>
      <c r="UUI27" s="662"/>
      <c r="UUJ27" s="662"/>
      <c r="UUK27" s="662"/>
      <c r="UUL27" s="662"/>
      <c r="UUM27" s="662"/>
      <c r="UUN27" s="662"/>
      <c r="UUO27" s="662"/>
      <c r="UUP27" s="662"/>
      <c r="UUQ27" s="662"/>
      <c r="UUR27" s="662"/>
      <c r="UUS27" s="662"/>
      <c r="UUT27" s="662"/>
      <c r="UUU27" s="662"/>
      <c r="UUV27" s="662"/>
      <c r="UUW27" s="662"/>
      <c r="UUX27" s="662"/>
      <c r="UUY27" s="662"/>
      <c r="UUZ27" s="662"/>
      <c r="UVA27" s="662"/>
      <c r="UVB27" s="662"/>
      <c r="UVC27" s="662"/>
      <c r="UVD27" s="662"/>
      <c r="UVE27" s="662"/>
      <c r="UVF27" s="662"/>
      <c r="UVG27" s="662"/>
      <c r="UVH27" s="662"/>
      <c r="UVI27" s="662"/>
      <c r="UVJ27" s="662"/>
      <c r="UVK27" s="662"/>
      <c r="UVL27" s="662"/>
      <c r="UVM27" s="662"/>
      <c r="UVN27" s="662"/>
      <c r="UVO27" s="662"/>
      <c r="UVP27" s="662"/>
      <c r="UVQ27" s="662"/>
      <c r="UVR27" s="662"/>
      <c r="UVS27" s="662"/>
      <c r="UVT27" s="662"/>
      <c r="UVU27" s="662"/>
      <c r="UVV27" s="662"/>
      <c r="UVW27" s="662"/>
      <c r="UVX27" s="662"/>
      <c r="UVY27" s="662"/>
      <c r="UVZ27" s="662"/>
      <c r="UWA27" s="662"/>
      <c r="UWB27" s="662"/>
      <c r="UWC27" s="662"/>
      <c r="UWD27" s="662"/>
      <c r="UWE27" s="662"/>
      <c r="UWF27" s="662"/>
      <c r="UWG27" s="662"/>
      <c r="UWH27" s="662"/>
      <c r="UWI27" s="662"/>
      <c r="UWJ27" s="662"/>
      <c r="UWK27" s="662"/>
      <c r="UWL27" s="662"/>
      <c r="UWM27" s="662"/>
      <c r="UWN27" s="662"/>
      <c r="UWO27" s="662"/>
      <c r="UWP27" s="662"/>
      <c r="UWQ27" s="662"/>
      <c r="UWR27" s="662"/>
      <c r="UWS27" s="662"/>
      <c r="UWT27" s="662"/>
      <c r="UWU27" s="662"/>
      <c r="UWV27" s="662"/>
      <c r="UWW27" s="662"/>
      <c r="UWX27" s="662"/>
      <c r="UWY27" s="662"/>
      <c r="UWZ27" s="662"/>
      <c r="UXA27" s="662"/>
      <c r="UXB27" s="662"/>
      <c r="UXC27" s="662"/>
      <c r="UXD27" s="662"/>
      <c r="UXE27" s="662"/>
      <c r="UXF27" s="662"/>
      <c r="UXG27" s="662"/>
      <c r="UXH27" s="662"/>
      <c r="UXI27" s="662"/>
      <c r="UXJ27" s="662"/>
      <c r="UXK27" s="662"/>
      <c r="UXL27" s="662"/>
      <c r="UXM27" s="662"/>
      <c r="UXN27" s="662"/>
      <c r="UXO27" s="662"/>
      <c r="UXP27" s="662"/>
      <c r="UXQ27" s="662"/>
      <c r="UXR27" s="662"/>
      <c r="UXS27" s="662"/>
      <c r="UXT27" s="662"/>
      <c r="UXU27" s="662"/>
      <c r="UXV27" s="662"/>
      <c r="UXW27" s="662"/>
      <c r="UXX27" s="662"/>
      <c r="UXY27" s="662"/>
      <c r="UXZ27" s="662"/>
      <c r="UYA27" s="662"/>
      <c r="UYB27" s="662"/>
      <c r="UYC27" s="662"/>
      <c r="UYD27" s="662"/>
      <c r="UYE27" s="662"/>
      <c r="UYF27" s="662"/>
      <c r="UYG27" s="662"/>
      <c r="UYH27" s="662"/>
      <c r="UYI27" s="662"/>
      <c r="UYJ27" s="662"/>
      <c r="UYK27" s="662"/>
      <c r="UYL27" s="662"/>
      <c r="UYM27" s="662"/>
      <c r="UYN27" s="662"/>
      <c r="UYO27" s="662"/>
      <c r="UYP27" s="662"/>
      <c r="UYQ27" s="662"/>
      <c r="UYR27" s="662"/>
      <c r="UYS27" s="662"/>
      <c r="UYT27" s="662"/>
      <c r="UYU27" s="662"/>
      <c r="UYV27" s="662"/>
      <c r="UYW27" s="662"/>
      <c r="UYX27" s="662"/>
      <c r="UYY27" s="662"/>
      <c r="UYZ27" s="662"/>
      <c r="UZA27" s="662"/>
      <c r="UZB27" s="662"/>
      <c r="UZC27" s="662"/>
      <c r="UZD27" s="662"/>
      <c r="UZE27" s="662"/>
      <c r="UZF27" s="662"/>
      <c r="UZG27" s="662"/>
      <c r="UZH27" s="662"/>
      <c r="UZI27" s="662"/>
      <c r="UZJ27" s="662"/>
      <c r="UZK27" s="662"/>
      <c r="UZL27" s="662"/>
      <c r="UZM27" s="662"/>
      <c r="UZN27" s="662"/>
      <c r="UZO27" s="662"/>
      <c r="UZP27" s="662"/>
      <c r="UZQ27" s="662"/>
      <c r="UZR27" s="662"/>
      <c r="UZS27" s="662"/>
      <c r="UZT27" s="662"/>
      <c r="UZU27" s="662"/>
      <c r="UZV27" s="662"/>
      <c r="UZW27" s="662"/>
      <c r="UZX27" s="662"/>
      <c r="UZY27" s="662"/>
      <c r="UZZ27" s="662"/>
      <c r="VAA27" s="662"/>
      <c r="VAB27" s="662"/>
      <c r="VAC27" s="662"/>
      <c r="VAD27" s="662"/>
      <c r="VAE27" s="662"/>
      <c r="VAF27" s="662"/>
      <c r="VAG27" s="662"/>
      <c r="VAH27" s="662"/>
      <c r="VAI27" s="662"/>
      <c r="VAJ27" s="662"/>
      <c r="VAK27" s="662"/>
      <c r="VAL27" s="662"/>
      <c r="VAM27" s="662"/>
      <c r="VAN27" s="662"/>
      <c r="VAO27" s="662"/>
      <c r="VAP27" s="662"/>
      <c r="VAQ27" s="662"/>
      <c r="VAR27" s="662"/>
      <c r="VAS27" s="662"/>
      <c r="VAT27" s="662"/>
      <c r="VAU27" s="662"/>
      <c r="VAV27" s="662"/>
      <c r="VAW27" s="662"/>
      <c r="VAX27" s="662"/>
      <c r="VAY27" s="662"/>
      <c r="VAZ27" s="662"/>
      <c r="VBA27" s="662"/>
      <c r="VBB27" s="662"/>
      <c r="VBC27" s="662"/>
      <c r="VBD27" s="662"/>
      <c r="VBE27" s="662"/>
      <c r="VBF27" s="662"/>
      <c r="VBG27" s="662"/>
      <c r="VBH27" s="662"/>
      <c r="VBI27" s="662"/>
      <c r="VBJ27" s="662"/>
      <c r="VBK27" s="662"/>
      <c r="VBL27" s="662"/>
      <c r="VBM27" s="662"/>
      <c r="VBN27" s="662"/>
      <c r="VBO27" s="662"/>
      <c r="VBP27" s="662"/>
      <c r="VBQ27" s="662"/>
      <c r="VBR27" s="662"/>
      <c r="VBS27" s="662"/>
      <c r="VBT27" s="662"/>
      <c r="VBU27" s="662"/>
      <c r="VBV27" s="662"/>
      <c r="VBW27" s="662"/>
      <c r="VBX27" s="662"/>
      <c r="VBY27" s="662"/>
      <c r="VBZ27" s="662"/>
      <c r="VCA27" s="662"/>
      <c r="VCB27" s="662"/>
      <c r="VCC27" s="662"/>
      <c r="VCD27" s="662"/>
      <c r="VCE27" s="662"/>
      <c r="VCF27" s="662"/>
      <c r="VCG27" s="662"/>
      <c r="VCH27" s="662"/>
      <c r="VCI27" s="662"/>
      <c r="VCJ27" s="662"/>
      <c r="VCK27" s="662"/>
      <c r="VCL27" s="662"/>
      <c r="VCM27" s="662"/>
      <c r="VCN27" s="662"/>
      <c r="VCO27" s="662"/>
      <c r="VCP27" s="662"/>
      <c r="VCQ27" s="662"/>
      <c r="VCR27" s="662"/>
      <c r="VCS27" s="662"/>
      <c r="VCT27" s="662"/>
      <c r="VCU27" s="662"/>
      <c r="VCV27" s="662"/>
      <c r="VCW27" s="662"/>
      <c r="VCX27" s="662"/>
      <c r="VCY27" s="662"/>
      <c r="VCZ27" s="662"/>
      <c r="VDA27" s="662"/>
      <c r="VDB27" s="662"/>
      <c r="VDC27" s="662"/>
      <c r="VDD27" s="662"/>
      <c r="VDE27" s="662"/>
      <c r="VDF27" s="662"/>
      <c r="VDG27" s="662"/>
      <c r="VDH27" s="662"/>
      <c r="VDI27" s="662"/>
      <c r="VDJ27" s="662"/>
      <c r="VDK27" s="662"/>
      <c r="VDL27" s="662"/>
      <c r="VDM27" s="662"/>
      <c r="VDN27" s="662"/>
      <c r="VDO27" s="662"/>
      <c r="VDP27" s="662"/>
      <c r="VDQ27" s="662"/>
      <c r="VDR27" s="662"/>
      <c r="VDS27" s="662"/>
      <c r="VDT27" s="662"/>
      <c r="VDU27" s="662"/>
      <c r="VDV27" s="662"/>
      <c r="VDW27" s="662"/>
      <c r="VDX27" s="662"/>
      <c r="VDY27" s="662"/>
      <c r="VDZ27" s="662"/>
      <c r="VEA27" s="662"/>
      <c r="VEB27" s="662"/>
      <c r="VEC27" s="662"/>
      <c r="VED27" s="662"/>
      <c r="VEE27" s="662"/>
      <c r="VEF27" s="662"/>
      <c r="VEG27" s="662"/>
      <c r="VEH27" s="662"/>
      <c r="VEI27" s="662"/>
      <c r="VEJ27" s="662"/>
      <c r="VEK27" s="662"/>
      <c r="VEL27" s="662"/>
      <c r="VEM27" s="662"/>
      <c r="VEN27" s="662"/>
      <c r="VEO27" s="662"/>
      <c r="VEP27" s="662"/>
      <c r="VEQ27" s="662"/>
      <c r="VER27" s="662"/>
      <c r="VES27" s="662"/>
      <c r="VET27" s="662"/>
      <c r="VEU27" s="662"/>
      <c r="VEV27" s="662"/>
      <c r="VEW27" s="662"/>
      <c r="VEX27" s="662"/>
      <c r="VEY27" s="662"/>
      <c r="VEZ27" s="662"/>
      <c r="VFA27" s="662"/>
      <c r="VFB27" s="662"/>
      <c r="VFC27" s="662"/>
      <c r="VFD27" s="662"/>
      <c r="VFE27" s="662"/>
      <c r="VFF27" s="662"/>
      <c r="VFG27" s="662"/>
      <c r="VFH27" s="662"/>
      <c r="VFI27" s="662"/>
      <c r="VFJ27" s="662"/>
      <c r="VFK27" s="662"/>
      <c r="VFL27" s="662"/>
      <c r="VFM27" s="662"/>
      <c r="VFN27" s="662"/>
      <c r="VFO27" s="662"/>
      <c r="VFP27" s="662"/>
      <c r="VFQ27" s="662"/>
      <c r="VFR27" s="662"/>
      <c r="VFS27" s="662"/>
      <c r="VFT27" s="662"/>
      <c r="VFU27" s="662"/>
      <c r="VFV27" s="662"/>
      <c r="VFW27" s="662"/>
      <c r="VFX27" s="662"/>
      <c r="VFY27" s="662"/>
      <c r="VFZ27" s="662"/>
      <c r="VGA27" s="662"/>
      <c r="VGB27" s="662"/>
      <c r="VGC27" s="662"/>
      <c r="VGD27" s="662"/>
      <c r="VGE27" s="662"/>
      <c r="VGF27" s="662"/>
      <c r="VGG27" s="662"/>
      <c r="VGH27" s="662"/>
      <c r="VGI27" s="662"/>
      <c r="VGJ27" s="662"/>
      <c r="VGK27" s="662"/>
      <c r="VGL27" s="662"/>
      <c r="VGM27" s="662"/>
      <c r="VGN27" s="662"/>
      <c r="VGO27" s="662"/>
      <c r="VGP27" s="662"/>
      <c r="VGQ27" s="662"/>
      <c r="VGR27" s="662"/>
      <c r="VGS27" s="662"/>
      <c r="VGT27" s="662"/>
      <c r="VGU27" s="662"/>
      <c r="VGV27" s="662"/>
      <c r="VGW27" s="662"/>
      <c r="VGX27" s="662"/>
      <c r="VGY27" s="662"/>
      <c r="VGZ27" s="662"/>
      <c r="VHA27" s="662"/>
      <c r="VHB27" s="662"/>
      <c r="VHC27" s="662"/>
      <c r="VHD27" s="662"/>
      <c r="VHE27" s="662"/>
      <c r="VHF27" s="662"/>
      <c r="VHG27" s="662"/>
      <c r="VHH27" s="662"/>
      <c r="VHI27" s="662"/>
      <c r="VHJ27" s="662"/>
      <c r="VHK27" s="662"/>
      <c r="VHL27" s="662"/>
      <c r="VHM27" s="662"/>
      <c r="VHN27" s="662"/>
      <c r="VHO27" s="662"/>
      <c r="VHP27" s="662"/>
      <c r="VHQ27" s="662"/>
      <c r="VHR27" s="662"/>
      <c r="VHS27" s="662"/>
      <c r="VHT27" s="662"/>
      <c r="VHU27" s="662"/>
      <c r="VHV27" s="662"/>
      <c r="VHW27" s="662"/>
      <c r="VHX27" s="662"/>
      <c r="VHY27" s="662"/>
      <c r="VHZ27" s="662"/>
      <c r="VIA27" s="662"/>
      <c r="VIB27" s="662"/>
      <c r="VIC27" s="662"/>
      <c r="VID27" s="662"/>
      <c r="VIE27" s="662"/>
      <c r="VIF27" s="662"/>
      <c r="VIG27" s="662"/>
      <c r="VIH27" s="662"/>
      <c r="VII27" s="662"/>
      <c r="VIJ27" s="662"/>
      <c r="VIK27" s="662"/>
      <c r="VIL27" s="662"/>
      <c r="VIM27" s="662"/>
      <c r="VIN27" s="662"/>
      <c r="VIO27" s="662"/>
      <c r="VIP27" s="662"/>
      <c r="VIQ27" s="662"/>
      <c r="VIR27" s="662"/>
      <c r="VIS27" s="662"/>
      <c r="VIT27" s="662"/>
      <c r="VIU27" s="662"/>
      <c r="VIV27" s="662"/>
      <c r="VIW27" s="662"/>
      <c r="VIX27" s="662"/>
      <c r="VIY27" s="662"/>
      <c r="VIZ27" s="662"/>
      <c r="VJA27" s="662"/>
      <c r="VJB27" s="662"/>
      <c r="VJC27" s="662"/>
      <c r="VJD27" s="662"/>
      <c r="VJE27" s="662"/>
      <c r="VJF27" s="662"/>
      <c r="VJG27" s="662"/>
      <c r="VJH27" s="662"/>
      <c r="VJI27" s="662"/>
      <c r="VJJ27" s="662"/>
      <c r="VJK27" s="662"/>
      <c r="VJL27" s="662"/>
      <c r="VJM27" s="662"/>
      <c r="VJN27" s="662"/>
      <c r="VJO27" s="662"/>
      <c r="VJP27" s="662"/>
      <c r="VJQ27" s="662"/>
      <c r="VJR27" s="662"/>
      <c r="VJS27" s="662"/>
      <c r="VJT27" s="662"/>
      <c r="VJU27" s="662"/>
      <c r="VJV27" s="662"/>
      <c r="VJW27" s="662"/>
      <c r="VJX27" s="662"/>
      <c r="VJY27" s="662"/>
      <c r="VJZ27" s="662"/>
      <c r="VKA27" s="662"/>
      <c r="VKB27" s="662"/>
      <c r="VKC27" s="662"/>
      <c r="VKD27" s="662"/>
      <c r="VKE27" s="662"/>
      <c r="VKF27" s="662"/>
      <c r="VKG27" s="662"/>
      <c r="VKH27" s="662"/>
      <c r="VKI27" s="662"/>
      <c r="VKJ27" s="662"/>
      <c r="VKK27" s="662"/>
      <c r="VKL27" s="662"/>
      <c r="VKM27" s="662"/>
      <c r="VKN27" s="662"/>
      <c r="VKO27" s="662"/>
      <c r="VKP27" s="662"/>
      <c r="VKQ27" s="662"/>
      <c r="VKR27" s="662"/>
      <c r="VKS27" s="662"/>
      <c r="VKT27" s="662"/>
      <c r="VKU27" s="662"/>
      <c r="VKV27" s="662"/>
      <c r="VKW27" s="662"/>
      <c r="VKX27" s="662"/>
      <c r="VKY27" s="662"/>
      <c r="VKZ27" s="662"/>
      <c r="VLA27" s="662"/>
      <c r="VLB27" s="662"/>
      <c r="VLC27" s="662"/>
      <c r="VLD27" s="662"/>
      <c r="VLE27" s="662"/>
      <c r="VLF27" s="662"/>
      <c r="VLG27" s="662"/>
      <c r="VLH27" s="662"/>
      <c r="VLI27" s="662"/>
      <c r="VLJ27" s="662"/>
      <c r="VLK27" s="662"/>
      <c r="VLL27" s="662"/>
      <c r="VLM27" s="662"/>
      <c r="VLN27" s="662"/>
      <c r="VLO27" s="662"/>
      <c r="VLP27" s="662"/>
      <c r="VLQ27" s="662"/>
      <c r="VLR27" s="662"/>
      <c r="VLS27" s="662"/>
      <c r="VLT27" s="662"/>
      <c r="VLU27" s="662"/>
      <c r="VLV27" s="662"/>
      <c r="VLW27" s="662"/>
      <c r="VLX27" s="662"/>
      <c r="VLY27" s="662"/>
      <c r="VLZ27" s="662"/>
      <c r="VMA27" s="662"/>
      <c r="VMB27" s="662"/>
      <c r="VMC27" s="662"/>
      <c r="VMD27" s="662"/>
      <c r="VME27" s="662"/>
      <c r="VMF27" s="662"/>
      <c r="VMG27" s="662"/>
      <c r="VMH27" s="662"/>
      <c r="VMI27" s="662"/>
      <c r="VMJ27" s="662"/>
      <c r="VMK27" s="662"/>
      <c r="VML27" s="662"/>
      <c r="VMM27" s="662"/>
      <c r="VMN27" s="662"/>
      <c r="VMO27" s="662"/>
      <c r="VMP27" s="662"/>
      <c r="VMQ27" s="662"/>
      <c r="VMR27" s="662"/>
      <c r="VMS27" s="662"/>
      <c r="VMT27" s="662"/>
      <c r="VMU27" s="662"/>
      <c r="VMV27" s="662"/>
      <c r="VMW27" s="662"/>
      <c r="VMX27" s="662"/>
      <c r="VMY27" s="662"/>
      <c r="VMZ27" s="662"/>
      <c r="VNA27" s="662"/>
      <c r="VNB27" s="662"/>
      <c r="VNC27" s="662"/>
      <c r="VND27" s="662"/>
      <c r="VNE27" s="662"/>
      <c r="VNF27" s="662"/>
      <c r="VNG27" s="662"/>
      <c r="VNH27" s="662"/>
      <c r="VNI27" s="662"/>
      <c r="VNJ27" s="662"/>
      <c r="VNK27" s="662"/>
      <c r="VNL27" s="662"/>
      <c r="VNM27" s="662"/>
      <c r="VNN27" s="662"/>
      <c r="VNO27" s="662"/>
      <c r="VNP27" s="662"/>
      <c r="VNQ27" s="662"/>
      <c r="VNR27" s="662"/>
      <c r="VNS27" s="662"/>
      <c r="VNT27" s="662"/>
      <c r="VNU27" s="662"/>
      <c r="VNV27" s="662"/>
      <c r="VNW27" s="662"/>
      <c r="VNX27" s="662"/>
      <c r="VNY27" s="662"/>
      <c r="VNZ27" s="662"/>
      <c r="VOA27" s="662"/>
      <c r="VOB27" s="662"/>
      <c r="VOC27" s="662"/>
      <c r="VOD27" s="662"/>
      <c r="VOE27" s="662"/>
      <c r="VOF27" s="662"/>
      <c r="VOG27" s="662"/>
      <c r="VOH27" s="662"/>
      <c r="VOI27" s="662"/>
      <c r="VOJ27" s="662"/>
      <c r="VOK27" s="662"/>
      <c r="VOL27" s="662"/>
      <c r="VOM27" s="662"/>
      <c r="VON27" s="662"/>
      <c r="VOO27" s="662"/>
      <c r="VOP27" s="662"/>
      <c r="VOQ27" s="662"/>
      <c r="VOR27" s="662"/>
      <c r="VOS27" s="662"/>
      <c r="VOT27" s="662"/>
      <c r="VOU27" s="662"/>
      <c r="VOV27" s="662"/>
      <c r="VOW27" s="662"/>
      <c r="VOX27" s="662"/>
      <c r="VOY27" s="662"/>
      <c r="VOZ27" s="662"/>
      <c r="VPA27" s="662"/>
      <c r="VPB27" s="662"/>
      <c r="VPC27" s="662"/>
      <c r="VPD27" s="662"/>
      <c r="VPE27" s="662"/>
      <c r="VPF27" s="662"/>
      <c r="VPG27" s="662"/>
      <c r="VPH27" s="662"/>
      <c r="VPI27" s="662"/>
      <c r="VPJ27" s="662"/>
      <c r="VPK27" s="662"/>
      <c r="VPL27" s="662"/>
      <c r="VPM27" s="662"/>
      <c r="VPN27" s="662"/>
      <c r="VPO27" s="662"/>
      <c r="VPP27" s="662"/>
      <c r="VPQ27" s="662"/>
      <c r="VPR27" s="662"/>
      <c r="VPS27" s="662"/>
      <c r="VPT27" s="662"/>
      <c r="VPU27" s="662"/>
      <c r="VPV27" s="662"/>
      <c r="VPW27" s="662"/>
      <c r="VPX27" s="662"/>
      <c r="VPY27" s="662"/>
      <c r="VPZ27" s="662"/>
      <c r="VQA27" s="662"/>
      <c r="VQB27" s="662"/>
      <c r="VQC27" s="662"/>
      <c r="VQD27" s="662"/>
      <c r="VQE27" s="662"/>
      <c r="VQF27" s="662"/>
      <c r="VQG27" s="662"/>
      <c r="VQH27" s="662"/>
      <c r="VQI27" s="662"/>
      <c r="VQJ27" s="662"/>
      <c r="VQK27" s="662"/>
      <c r="VQL27" s="662"/>
      <c r="VQM27" s="662"/>
      <c r="VQN27" s="662"/>
      <c r="VQO27" s="662"/>
      <c r="VQP27" s="662"/>
      <c r="VQQ27" s="662"/>
      <c r="VQR27" s="662"/>
      <c r="VQS27" s="662"/>
      <c r="VQT27" s="662"/>
      <c r="VQU27" s="662"/>
      <c r="VQV27" s="662"/>
      <c r="VQW27" s="662"/>
      <c r="VQX27" s="662"/>
      <c r="VQY27" s="662"/>
      <c r="VQZ27" s="662"/>
      <c r="VRA27" s="662"/>
      <c r="VRB27" s="662"/>
      <c r="VRC27" s="662"/>
      <c r="VRD27" s="662"/>
      <c r="VRE27" s="662"/>
      <c r="VRF27" s="662"/>
      <c r="VRG27" s="662"/>
      <c r="VRH27" s="662"/>
      <c r="VRI27" s="662"/>
      <c r="VRJ27" s="662"/>
      <c r="VRK27" s="662"/>
      <c r="VRL27" s="662"/>
      <c r="VRM27" s="662"/>
      <c r="VRN27" s="662"/>
      <c r="VRO27" s="662"/>
      <c r="VRP27" s="662"/>
      <c r="VRQ27" s="662"/>
      <c r="VRR27" s="662"/>
      <c r="VRS27" s="662"/>
      <c r="VRT27" s="662"/>
      <c r="VRU27" s="662"/>
      <c r="VRV27" s="662"/>
      <c r="VRW27" s="662"/>
      <c r="VRX27" s="662"/>
      <c r="VRY27" s="662"/>
      <c r="VRZ27" s="662"/>
      <c r="VSA27" s="662"/>
      <c r="VSB27" s="662"/>
      <c r="VSC27" s="662"/>
      <c r="VSD27" s="662"/>
      <c r="VSE27" s="662"/>
      <c r="VSF27" s="662"/>
      <c r="VSG27" s="662"/>
      <c r="VSH27" s="662"/>
      <c r="VSI27" s="662"/>
      <c r="VSJ27" s="662"/>
      <c r="VSK27" s="662"/>
      <c r="VSL27" s="662"/>
      <c r="VSM27" s="662"/>
      <c r="VSN27" s="662"/>
      <c r="VSO27" s="662"/>
      <c r="VSP27" s="662"/>
      <c r="VSQ27" s="662"/>
      <c r="VSR27" s="662"/>
      <c r="VSS27" s="662"/>
      <c r="VST27" s="662"/>
      <c r="VSU27" s="662"/>
      <c r="VSV27" s="662"/>
      <c r="VSW27" s="662"/>
      <c r="VSX27" s="662"/>
      <c r="VSY27" s="662"/>
      <c r="VSZ27" s="662"/>
      <c r="VTA27" s="662"/>
      <c r="VTB27" s="662"/>
      <c r="VTC27" s="662"/>
      <c r="VTD27" s="662"/>
      <c r="VTE27" s="662"/>
      <c r="VTF27" s="662"/>
      <c r="VTG27" s="662"/>
      <c r="VTH27" s="662"/>
      <c r="VTI27" s="662"/>
      <c r="VTJ27" s="662"/>
      <c r="VTK27" s="662"/>
      <c r="VTL27" s="662"/>
      <c r="VTM27" s="662"/>
      <c r="VTN27" s="662"/>
      <c r="VTO27" s="662"/>
      <c r="VTP27" s="662"/>
      <c r="VTQ27" s="662"/>
      <c r="VTR27" s="662"/>
      <c r="VTS27" s="662"/>
      <c r="VTT27" s="662"/>
      <c r="VTU27" s="662"/>
      <c r="VTV27" s="662"/>
      <c r="VTW27" s="662"/>
      <c r="VTX27" s="662"/>
      <c r="VTY27" s="662"/>
      <c r="VTZ27" s="662"/>
      <c r="VUA27" s="662"/>
      <c r="VUB27" s="662"/>
      <c r="VUC27" s="662"/>
      <c r="VUD27" s="662"/>
      <c r="VUE27" s="662"/>
      <c r="VUF27" s="662"/>
      <c r="VUG27" s="662"/>
      <c r="VUH27" s="662"/>
      <c r="VUI27" s="662"/>
      <c r="VUJ27" s="662"/>
      <c r="VUK27" s="662"/>
      <c r="VUL27" s="662"/>
      <c r="VUM27" s="662"/>
      <c r="VUN27" s="662"/>
      <c r="VUO27" s="662"/>
      <c r="VUP27" s="662"/>
      <c r="VUQ27" s="662"/>
      <c r="VUR27" s="662"/>
      <c r="VUS27" s="662"/>
      <c r="VUT27" s="662"/>
      <c r="VUU27" s="662"/>
      <c r="VUV27" s="662"/>
      <c r="VUW27" s="662"/>
      <c r="VUX27" s="662"/>
      <c r="VUY27" s="662"/>
      <c r="VUZ27" s="662"/>
      <c r="VVA27" s="662"/>
      <c r="VVB27" s="662"/>
      <c r="VVC27" s="662"/>
      <c r="VVD27" s="662"/>
      <c r="VVE27" s="662"/>
      <c r="VVF27" s="662"/>
      <c r="VVG27" s="662"/>
      <c r="VVH27" s="662"/>
      <c r="VVI27" s="662"/>
      <c r="VVJ27" s="662"/>
      <c r="VVK27" s="662"/>
      <c r="VVL27" s="662"/>
      <c r="VVM27" s="662"/>
      <c r="VVN27" s="662"/>
      <c r="VVO27" s="662"/>
      <c r="VVP27" s="662"/>
      <c r="VVQ27" s="662"/>
      <c r="VVR27" s="662"/>
      <c r="VVS27" s="662"/>
      <c r="VVT27" s="662"/>
      <c r="VVU27" s="662"/>
      <c r="VVV27" s="662"/>
      <c r="VVW27" s="662"/>
      <c r="VVX27" s="662"/>
      <c r="VVY27" s="662"/>
      <c r="VVZ27" s="662"/>
      <c r="VWA27" s="662"/>
      <c r="VWB27" s="662"/>
      <c r="VWC27" s="662"/>
      <c r="VWD27" s="662"/>
      <c r="VWE27" s="662"/>
      <c r="VWF27" s="662"/>
      <c r="VWG27" s="662"/>
      <c r="VWH27" s="662"/>
      <c r="VWI27" s="662"/>
      <c r="VWJ27" s="662"/>
      <c r="VWK27" s="662"/>
      <c r="VWL27" s="662"/>
      <c r="VWM27" s="662"/>
      <c r="VWN27" s="662"/>
      <c r="VWO27" s="662"/>
      <c r="VWP27" s="662"/>
      <c r="VWQ27" s="662"/>
      <c r="VWR27" s="662"/>
      <c r="VWS27" s="662"/>
      <c r="VWT27" s="662"/>
      <c r="VWU27" s="662"/>
      <c r="VWV27" s="662"/>
      <c r="VWW27" s="662"/>
      <c r="VWX27" s="662"/>
      <c r="VWY27" s="662"/>
      <c r="VWZ27" s="662"/>
      <c r="VXA27" s="662"/>
      <c r="VXB27" s="662"/>
      <c r="VXC27" s="662"/>
      <c r="VXD27" s="662"/>
      <c r="VXE27" s="662"/>
      <c r="VXF27" s="662"/>
      <c r="VXG27" s="662"/>
      <c r="VXH27" s="662"/>
      <c r="VXI27" s="662"/>
      <c r="VXJ27" s="662"/>
      <c r="VXK27" s="662"/>
      <c r="VXL27" s="662"/>
      <c r="VXM27" s="662"/>
      <c r="VXN27" s="662"/>
      <c r="VXO27" s="662"/>
      <c r="VXP27" s="662"/>
      <c r="VXQ27" s="662"/>
      <c r="VXR27" s="662"/>
      <c r="VXS27" s="662"/>
      <c r="VXT27" s="662"/>
      <c r="VXU27" s="662"/>
      <c r="VXV27" s="662"/>
      <c r="VXW27" s="662"/>
      <c r="VXX27" s="662"/>
      <c r="VXY27" s="662"/>
      <c r="VXZ27" s="662"/>
      <c r="VYA27" s="662"/>
      <c r="VYB27" s="662"/>
      <c r="VYC27" s="662"/>
      <c r="VYD27" s="662"/>
      <c r="VYE27" s="662"/>
      <c r="VYF27" s="662"/>
      <c r="VYG27" s="662"/>
      <c r="VYH27" s="662"/>
      <c r="VYI27" s="662"/>
      <c r="VYJ27" s="662"/>
      <c r="VYK27" s="662"/>
      <c r="VYL27" s="662"/>
      <c r="VYM27" s="662"/>
      <c r="VYN27" s="662"/>
      <c r="VYO27" s="662"/>
      <c r="VYP27" s="662"/>
      <c r="VYQ27" s="662"/>
      <c r="VYR27" s="662"/>
      <c r="VYS27" s="662"/>
      <c r="VYT27" s="662"/>
      <c r="VYU27" s="662"/>
      <c r="VYV27" s="662"/>
      <c r="VYW27" s="662"/>
      <c r="VYX27" s="662"/>
      <c r="VYY27" s="662"/>
      <c r="VYZ27" s="662"/>
      <c r="VZA27" s="662"/>
      <c r="VZB27" s="662"/>
      <c r="VZC27" s="662"/>
      <c r="VZD27" s="662"/>
      <c r="VZE27" s="662"/>
      <c r="VZF27" s="662"/>
      <c r="VZG27" s="662"/>
      <c r="VZH27" s="662"/>
      <c r="VZI27" s="662"/>
      <c r="VZJ27" s="662"/>
      <c r="VZK27" s="662"/>
      <c r="VZL27" s="662"/>
      <c r="VZM27" s="662"/>
      <c r="VZN27" s="662"/>
      <c r="VZO27" s="662"/>
      <c r="VZP27" s="662"/>
      <c r="VZQ27" s="662"/>
      <c r="VZR27" s="662"/>
      <c r="VZS27" s="662"/>
      <c r="VZT27" s="662"/>
      <c r="VZU27" s="662"/>
      <c r="VZV27" s="662"/>
      <c r="VZW27" s="662"/>
      <c r="VZX27" s="662"/>
      <c r="VZY27" s="662"/>
      <c r="VZZ27" s="662"/>
      <c r="WAA27" s="662"/>
      <c r="WAB27" s="662"/>
      <c r="WAC27" s="662"/>
      <c r="WAD27" s="662"/>
      <c r="WAE27" s="662"/>
      <c r="WAF27" s="662"/>
      <c r="WAG27" s="662"/>
      <c r="WAH27" s="662"/>
      <c r="WAI27" s="662"/>
      <c r="WAJ27" s="662"/>
      <c r="WAK27" s="662"/>
      <c r="WAL27" s="662"/>
      <c r="WAM27" s="662"/>
      <c r="WAN27" s="662"/>
      <c r="WAO27" s="662"/>
      <c r="WAP27" s="662"/>
      <c r="WAQ27" s="662"/>
      <c r="WAR27" s="662"/>
      <c r="WAS27" s="662"/>
      <c r="WAT27" s="662"/>
      <c r="WAU27" s="662"/>
      <c r="WAV27" s="662"/>
      <c r="WAW27" s="662"/>
      <c r="WAX27" s="662"/>
      <c r="WAY27" s="662"/>
      <c r="WAZ27" s="662"/>
      <c r="WBA27" s="662"/>
      <c r="WBB27" s="662"/>
      <c r="WBC27" s="662"/>
      <c r="WBD27" s="662"/>
      <c r="WBE27" s="662"/>
      <c r="WBF27" s="662"/>
      <c r="WBG27" s="662"/>
      <c r="WBH27" s="662"/>
      <c r="WBI27" s="662"/>
      <c r="WBJ27" s="662"/>
      <c r="WBK27" s="662"/>
      <c r="WBL27" s="662"/>
      <c r="WBM27" s="662"/>
      <c r="WBN27" s="662"/>
      <c r="WBO27" s="662"/>
      <c r="WBP27" s="662"/>
      <c r="WBQ27" s="662"/>
      <c r="WBR27" s="662"/>
      <c r="WBS27" s="662"/>
      <c r="WBT27" s="662"/>
      <c r="WBU27" s="662"/>
      <c r="WBV27" s="662"/>
      <c r="WBW27" s="662"/>
      <c r="WBX27" s="662"/>
      <c r="WBY27" s="662"/>
      <c r="WBZ27" s="662"/>
      <c r="WCA27" s="662"/>
      <c r="WCB27" s="662"/>
      <c r="WCC27" s="662"/>
      <c r="WCD27" s="662"/>
      <c r="WCE27" s="662"/>
      <c r="WCF27" s="662"/>
      <c r="WCG27" s="662"/>
      <c r="WCH27" s="662"/>
      <c r="WCI27" s="662"/>
      <c r="WCJ27" s="662"/>
      <c r="WCK27" s="662"/>
      <c r="WCL27" s="662"/>
      <c r="WCM27" s="662"/>
      <c r="WCN27" s="662"/>
      <c r="WCO27" s="662"/>
      <c r="WCP27" s="662"/>
      <c r="WCQ27" s="662"/>
      <c r="WCR27" s="662"/>
      <c r="WCS27" s="662"/>
      <c r="WCT27" s="662"/>
      <c r="WCU27" s="662"/>
      <c r="WCV27" s="662"/>
      <c r="WCW27" s="662"/>
      <c r="WCX27" s="662"/>
      <c r="WCY27" s="662"/>
      <c r="WCZ27" s="662"/>
      <c r="WDA27" s="662"/>
      <c r="WDB27" s="662"/>
      <c r="WDC27" s="662"/>
      <c r="WDD27" s="662"/>
      <c r="WDE27" s="662"/>
      <c r="WDF27" s="662"/>
      <c r="WDG27" s="662"/>
      <c r="WDH27" s="662"/>
      <c r="WDI27" s="662"/>
      <c r="WDJ27" s="662"/>
      <c r="WDK27" s="662"/>
      <c r="WDL27" s="662"/>
      <c r="WDM27" s="662"/>
      <c r="WDN27" s="662"/>
      <c r="WDO27" s="662"/>
      <c r="WDP27" s="662"/>
      <c r="WDQ27" s="662"/>
      <c r="WDR27" s="662"/>
      <c r="WDS27" s="662"/>
      <c r="WDT27" s="662"/>
      <c r="WDU27" s="662"/>
      <c r="WDV27" s="662"/>
      <c r="WDW27" s="662"/>
      <c r="WDX27" s="662"/>
      <c r="WDY27" s="662"/>
      <c r="WDZ27" s="662"/>
      <c r="WEA27" s="662"/>
      <c r="WEB27" s="662"/>
      <c r="WEC27" s="662"/>
      <c r="WED27" s="662"/>
      <c r="WEE27" s="662"/>
      <c r="WEF27" s="662"/>
      <c r="WEG27" s="662"/>
      <c r="WEH27" s="662"/>
      <c r="WEI27" s="662"/>
      <c r="WEJ27" s="662"/>
      <c r="WEK27" s="662"/>
      <c r="WEL27" s="662"/>
      <c r="WEM27" s="662"/>
      <c r="WEN27" s="662"/>
      <c r="WEO27" s="662"/>
      <c r="WEP27" s="662"/>
      <c r="WEQ27" s="662"/>
      <c r="WER27" s="662"/>
      <c r="WES27" s="662"/>
      <c r="WET27" s="662"/>
      <c r="WEU27" s="662"/>
      <c r="WEV27" s="662"/>
      <c r="WEW27" s="662"/>
      <c r="WEX27" s="662"/>
      <c r="WEY27" s="662"/>
      <c r="WEZ27" s="662"/>
      <c r="WFA27" s="662"/>
      <c r="WFB27" s="662"/>
      <c r="WFC27" s="662"/>
      <c r="WFD27" s="662"/>
      <c r="WFE27" s="662"/>
      <c r="WFF27" s="662"/>
      <c r="WFG27" s="662"/>
      <c r="WFH27" s="662"/>
      <c r="WFI27" s="662"/>
      <c r="WFJ27" s="662"/>
      <c r="WFK27" s="662"/>
      <c r="WFL27" s="662"/>
      <c r="WFM27" s="662"/>
      <c r="WFN27" s="662"/>
      <c r="WFO27" s="662"/>
      <c r="WFP27" s="662"/>
      <c r="WFQ27" s="662"/>
      <c r="WFR27" s="662"/>
      <c r="WFS27" s="662"/>
      <c r="WFT27" s="662"/>
      <c r="WFU27" s="662"/>
      <c r="WFV27" s="662"/>
      <c r="WFW27" s="662"/>
      <c r="WFX27" s="662"/>
      <c r="WFY27" s="662"/>
      <c r="WFZ27" s="662"/>
      <c r="WGA27" s="662"/>
      <c r="WGB27" s="662"/>
      <c r="WGC27" s="662"/>
      <c r="WGD27" s="662"/>
      <c r="WGE27" s="662"/>
      <c r="WGF27" s="662"/>
      <c r="WGG27" s="662"/>
      <c r="WGH27" s="662"/>
      <c r="WGI27" s="662"/>
      <c r="WGJ27" s="662"/>
      <c r="WGK27" s="662"/>
      <c r="WGL27" s="662"/>
      <c r="WGM27" s="662"/>
      <c r="WGN27" s="662"/>
      <c r="WGO27" s="662"/>
      <c r="WGP27" s="662"/>
      <c r="WGQ27" s="662"/>
      <c r="WGR27" s="662"/>
      <c r="WGS27" s="662"/>
      <c r="WGT27" s="662"/>
      <c r="WGU27" s="662"/>
      <c r="WGV27" s="662"/>
      <c r="WGW27" s="662"/>
      <c r="WGX27" s="662"/>
      <c r="WGY27" s="662"/>
      <c r="WGZ27" s="662"/>
      <c r="WHA27" s="662"/>
      <c r="WHB27" s="662"/>
      <c r="WHC27" s="662"/>
      <c r="WHD27" s="662"/>
      <c r="WHE27" s="662"/>
      <c r="WHF27" s="662"/>
      <c r="WHG27" s="662"/>
      <c r="WHH27" s="662"/>
      <c r="WHI27" s="662"/>
      <c r="WHJ27" s="662"/>
      <c r="WHK27" s="662"/>
      <c r="WHL27" s="662"/>
      <c r="WHM27" s="662"/>
      <c r="WHN27" s="662"/>
      <c r="WHO27" s="662"/>
      <c r="WHP27" s="662"/>
      <c r="WHQ27" s="662"/>
      <c r="WHR27" s="662"/>
      <c r="WHS27" s="662"/>
      <c r="WHT27" s="662"/>
      <c r="WHU27" s="662"/>
      <c r="WHV27" s="662"/>
      <c r="WHW27" s="662"/>
      <c r="WHX27" s="662"/>
      <c r="WHY27" s="662"/>
      <c r="WHZ27" s="662"/>
      <c r="WIA27" s="662"/>
      <c r="WIB27" s="662"/>
      <c r="WIC27" s="662"/>
      <c r="WID27" s="662"/>
      <c r="WIE27" s="662"/>
      <c r="WIF27" s="662"/>
      <c r="WIG27" s="662"/>
      <c r="WIH27" s="662"/>
      <c r="WII27" s="662"/>
      <c r="WIJ27" s="662"/>
      <c r="WIK27" s="662"/>
      <c r="WIL27" s="662"/>
      <c r="WIM27" s="662"/>
      <c r="WIN27" s="662"/>
      <c r="WIO27" s="662"/>
      <c r="WIP27" s="662"/>
      <c r="WIQ27" s="662"/>
      <c r="WIR27" s="662"/>
      <c r="WIS27" s="662"/>
      <c r="WIT27" s="662"/>
      <c r="WIU27" s="662"/>
      <c r="WIV27" s="662"/>
      <c r="WIW27" s="662"/>
      <c r="WIX27" s="662"/>
      <c r="WIY27" s="662"/>
      <c r="WIZ27" s="662"/>
      <c r="WJA27" s="662"/>
      <c r="WJB27" s="662"/>
      <c r="WJC27" s="662"/>
      <c r="WJD27" s="662"/>
      <c r="WJE27" s="662"/>
      <c r="WJF27" s="662"/>
      <c r="WJG27" s="662"/>
      <c r="WJH27" s="662"/>
      <c r="WJI27" s="662"/>
      <c r="WJJ27" s="662"/>
      <c r="WJK27" s="662"/>
      <c r="WJL27" s="662"/>
      <c r="WJM27" s="662"/>
      <c r="WJN27" s="662"/>
      <c r="WJO27" s="662"/>
      <c r="WJP27" s="662"/>
      <c r="WJQ27" s="662"/>
      <c r="WJR27" s="662"/>
      <c r="WJS27" s="662"/>
      <c r="WJT27" s="662"/>
      <c r="WJU27" s="662"/>
      <c r="WJV27" s="662"/>
      <c r="WJW27" s="662"/>
      <c r="WJX27" s="662"/>
      <c r="WJY27" s="662"/>
      <c r="WJZ27" s="662"/>
      <c r="WKA27" s="662"/>
      <c r="WKB27" s="662"/>
      <c r="WKC27" s="662"/>
      <c r="WKD27" s="662"/>
      <c r="WKE27" s="662"/>
      <c r="WKF27" s="662"/>
      <c r="WKG27" s="662"/>
      <c r="WKH27" s="662"/>
      <c r="WKI27" s="662"/>
      <c r="WKJ27" s="662"/>
      <c r="WKK27" s="662"/>
      <c r="WKL27" s="662"/>
      <c r="WKM27" s="662"/>
      <c r="WKN27" s="662"/>
      <c r="WKO27" s="662"/>
      <c r="WKP27" s="662"/>
      <c r="WKQ27" s="662"/>
      <c r="WKR27" s="662"/>
      <c r="WKS27" s="662"/>
      <c r="WKT27" s="662"/>
      <c r="WKU27" s="662"/>
      <c r="WKV27" s="662"/>
      <c r="WKW27" s="662"/>
      <c r="WKX27" s="662"/>
      <c r="WKY27" s="662"/>
      <c r="WKZ27" s="662"/>
      <c r="WLA27" s="662"/>
      <c r="WLB27" s="662"/>
      <c r="WLC27" s="662"/>
      <c r="WLD27" s="662"/>
      <c r="WLE27" s="662"/>
      <c r="WLF27" s="662"/>
      <c r="WLG27" s="662"/>
      <c r="WLH27" s="662"/>
      <c r="WLI27" s="662"/>
      <c r="WLJ27" s="662"/>
      <c r="WLK27" s="662"/>
      <c r="WLL27" s="662"/>
      <c r="WLM27" s="662"/>
      <c r="WLN27" s="662"/>
      <c r="WLO27" s="662"/>
      <c r="WLP27" s="662"/>
      <c r="WLQ27" s="662"/>
      <c r="WLR27" s="662"/>
      <c r="WLS27" s="662"/>
      <c r="WLT27" s="662"/>
      <c r="WLU27" s="662"/>
      <c r="WLV27" s="662"/>
      <c r="WLW27" s="662"/>
      <c r="WLX27" s="662"/>
      <c r="WLY27" s="662"/>
      <c r="WLZ27" s="662"/>
      <c r="WMA27" s="662"/>
      <c r="WMB27" s="662"/>
      <c r="WMC27" s="662"/>
      <c r="WMD27" s="662"/>
      <c r="WME27" s="662"/>
      <c r="WMF27" s="662"/>
      <c r="WMG27" s="662"/>
      <c r="WMH27" s="662"/>
      <c r="WMI27" s="662"/>
      <c r="WMJ27" s="662"/>
      <c r="WMK27" s="662"/>
      <c r="WML27" s="662"/>
      <c r="WMM27" s="662"/>
      <c r="WMN27" s="662"/>
      <c r="WMO27" s="662"/>
      <c r="WMP27" s="662"/>
      <c r="WMQ27" s="662"/>
      <c r="WMR27" s="662"/>
      <c r="WMS27" s="662"/>
      <c r="WMT27" s="662"/>
      <c r="WMU27" s="662"/>
      <c r="WMV27" s="662"/>
      <c r="WMW27" s="662"/>
      <c r="WMX27" s="662"/>
      <c r="WMY27" s="662"/>
      <c r="WMZ27" s="662"/>
      <c r="WNA27" s="662"/>
      <c r="WNB27" s="662"/>
      <c r="WNC27" s="662"/>
      <c r="WND27" s="662"/>
      <c r="WNE27" s="662"/>
      <c r="WNF27" s="662"/>
      <c r="WNG27" s="662"/>
      <c r="WNH27" s="662"/>
      <c r="WNI27" s="662"/>
      <c r="WNJ27" s="662"/>
      <c r="WNK27" s="662"/>
      <c r="WNL27" s="662"/>
      <c r="WNM27" s="662"/>
      <c r="WNN27" s="662"/>
      <c r="WNO27" s="662"/>
      <c r="WNP27" s="662"/>
      <c r="WNQ27" s="662"/>
      <c r="WNR27" s="662"/>
      <c r="WNS27" s="662"/>
      <c r="WNT27" s="662"/>
      <c r="WNU27" s="662"/>
      <c r="WNV27" s="662"/>
      <c r="WNW27" s="662"/>
      <c r="WNX27" s="662"/>
      <c r="WNY27" s="662"/>
      <c r="WNZ27" s="662"/>
      <c r="WOA27" s="662"/>
      <c r="WOB27" s="662"/>
      <c r="WOC27" s="662"/>
      <c r="WOD27" s="662"/>
      <c r="WOE27" s="662"/>
      <c r="WOF27" s="662"/>
      <c r="WOG27" s="662"/>
      <c r="WOH27" s="662"/>
      <c r="WOI27" s="662"/>
      <c r="WOJ27" s="662"/>
      <c r="WOK27" s="662"/>
      <c r="WOL27" s="662"/>
      <c r="WOM27" s="662"/>
      <c r="WON27" s="662"/>
      <c r="WOO27" s="662"/>
      <c r="WOP27" s="662"/>
      <c r="WOQ27" s="662"/>
      <c r="WOR27" s="662"/>
      <c r="WOS27" s="662"/>
      <c r="WOT27" s="662"/>
      <c r="WOU27" s="662"/>
      <c r="WOV27" s="662"/>
      <c r="WOW27" s="662"/>
      <c r="WOX27" s="662"/>
      <c r="WOY27" s="662"/>
      <c r="WOZ27" s="662"/>
      <c r="WPA27" s="662"/>
      <c r="WPB27" s="662"/>
      <c r="WPC27" s="662"/>
      <c r="WPD27" s="662"/>
      <c r="WPE27" s="662"/>
      <c r="WPF27" s="662"/>
      <c r="WPG27" s="662"/>
      <c r="WPH27" s="662"/>
      <c r="WPI27" s="662"/>
      <c r="WPJ27" s="662"/>
      <c r="WPK27" s="662"/>
      <c r="WPL27" s="662"/>
      <c r="WPM27" s="662"/>
      <c r="WPN27" s="662"/>
      <c r="WPO27" s="662"/>
      <c r="WPP27" s="662"/>
      <c r="WPQ27" s="662"/>
      <c r="WPR27" s="662"/>
      <c r="WPS27" s="662"/>
      <c r="WPT27" s="662"/>
      <c r="WPU27" s="662"/>
      <c r="WPV27" s="662"/>
      <c r="WPW27" s="662"/>
      <c r="WPX27" s="662"/>
      <c r="WPY27" s="662"/>
      <c r="WPZ27" s="662"/>
      <c r="WQA27" s="662"/>
      <c r="WQB27" s="662"/>
      <c r="WQC27" s="662"/>
      <c r="WQD27" s="662"/>
      <c r="WQE27" s="662"/>
      <c r="WQF27" s="662"/>
      <c r="WQG27" s="662"/>
      <c r="WQH27" s="662"/>
      <c r="WQI27" s="662"/>
      <c r="WQJ27" s="662"/>
      <c r="WQK27" s="662"/>
      <c r="WQL27" s="662"/>
      <c r="WQM27" s="662"/>
      <c r="WQN27" s="662"/>
      <c r="WQO27" s="662"/>
      <c r="WQP27" s="662"/>
      <c r="WQQ27" s="662"/>
      <c r="WQR27" s="662"/>
      <c r="WQS27" s="662"/>
      <c r="WQT27" s="662"/>
      <c r="WQU27" s="662"/>
      <c r="WQV27" s="662"/>
      <c r="WQW27" s="662"/>
      <c r="WQX27" s="662"/>
      <c r="WQY27" s="662"/>
      <c r="WQZ27" s="662"/>
      <c r="WRA27" s="662"/>
      <c r="WRB27" s="662"/>
      <c r="WRC27" s="662"/>
      <c r="WRD27" s="662"/>
      <c r="WRE27" s="662"/>
      <c r="WRF27" s="662"/>
      <c r="WRG27" s="662"/>
      <c r="WRH27" s="662"/>
      <c r="WRI27" s="662"/>
      <c r="WRJ27" s="662"/>
      <c r="WRK27" s="662"/>
      <c r="WRL27" s="662"/>
      <c r="WRM27" s="662"/>
      <c r="WRN27" s="662"/>
      <c r="WRO27" s="662"/>
      <c r="WRP27" s="662"/>
      <c r="WRQ27" s="662"/>
      <c r="WRR27" s="662"/>
      <c r="WRS27" s="662"/>
      <c r="WRT27" s="662"/>
      <c r="WRU27" s="662"/>
      <c r="WRV27" s="662"/>
      <c r="WRW27" s="662"/>
      <c r="WRX27" s="662"/>
      <c r="WRY27" s="662"/>
      <c r="WRZ27" s="662"/>
      <c r="WSA27" s="662"/>
      <c r="WSB27" s="662"/>
      <c r="WSC27" s="662"/>
      <c r="WSD27" s="662"/>
      <c r="WSE27" s="662"/>
      <c r="WSF27" s="662"/>
      <c r="WSG27" s="662"/>
      <c r="WSH27" s="662"/>
      <c r="WSI27" s="662"/>
      <c r="WSJ27" s="662"/>
      <c r="WSK27" s="662"/>
      <c r="WSL27" s="662"/>
      <c r="WSM27" s="662"/>
      <c r="WSN27" s="662"/>
      <c r="WSO27" s="662"/>
      <c r="WSP27" s="662"/>
      <c r="WSQ27" s="662"/>
      <c r="WSR27" s="662"/>
      <c r="WSS27" s="662"/>
      <c r="WST27" s="662"/>
      <c r="WSU27" s="662"/>
      <c r="WSV27" s="662"/>
      <c r="WSW27" s="662"/>
      <c r="WSX27" s="662"/>
      <c r="WSY27" s="662"/>
      <c r="WSZ27" s="662"/>
      <c r="WTA27" s="662"/>
      <c r="WTB27" s="662"/>
      <c r="WTC27" s="662"/>
      <c r="WTD27" s="662"/>
      <c r="WTE27" s="662"/>
      <c r="WTF27" s="662"/>
      <c r="WTG27" s="662"/>
      <c r="WTH27" s="662"/>
      <c r="WTI27" s="662"/>
      <c r="WTJ27" s="662"/>
      <c r="WTK27" s="662"/>
      <c r="WTL27" s="662"/>
      <c r="WTM27" s="662"/>
      <c r="WTN27" s="662"/>
      <c r="WTO27" s="662"/>
      <c r="WTP27" s="662"/>
      <c r="WTQ27" s="662"/>
      <c r="WTR27" s="662"/>
      <c r="WTS27" s="662"/>
      <c r="WTT27" s="662"/>
      <c r="WTU27" s="662"/>
      <c r="WTV27" s="662"/>
      <c r="WTW27" s="662"/>
      <c r="WTX27" s="662"/>
      <c r="WTY27" s="662"/>
      <c r="WTZ27" s="662"/>
      <c r="WUA27" s="662"/>
      <c r="WUB27" s="662"/>
      <c r="WUC27" s="662"/>
      <c r="WUD27" s="662"/>
      <c r="WUE27" s="662"/>
      <c r="WUF27" s="662"/>
      <c r="WUG27" s="662"/>
      <c r="WUH27" s="662"/>
      <c r="WUI27" s="662"/>
      <c r="WUJ27" s="662"/>
      <c r="WUK27" s="662"/>
      <c r="WUL27" s="662"/>
      <c r="WUM27" s="662"/>
      <c r="WUN27" s="662"/>
      <c r="WUO27" s="662"/>
      <c r="WUP27" s="662"/>
      <c r="WUQ27" s="662"/>
      <c r="WUR27" s="662"/>
      <c r="WUS27" s="662"/>
      <c r="WUT27" s="662"/>
      <c r="WUU27" s="662"/>
      <c r="WUV27" s="662"/>
      <c r="WUW27" s="662"/>
      <c r="WUX27" s="662"/>
      <c r="WUY27" s="662"/>
      <c r="WUZ27" s="662"/>
      <c r="WVA27" s="662"/>
      <c r="WVB27" s="662"/>
      <c r="WVC27" s="662"/>
      <c r="WVD27" s="662"/>
      <c r="WVE27" s="662"/>
      <c r="WVF27" s="662"/>
      <c r="WVG27" s="662"/>
      <c r="WVH27" s="662"/>
      <c r="WVI27" s="662"/>
      <c r="WVJ27" s="662"/>
      <c r="WVK27" s="662"/>
      <c r="WVL27" s="662"/>
      <c r="WVM27" s="662"/>
      <c r="WVN27" s="662"/>
      <c r="WVO27" s="662"/>
      <c r="WVP27" s="662"/>
      <c r="WVQ27" s="662"/>
      <c r="WVR27" s="662"/>
      <c r="WVS27" s="662"/>
      <c r="WVT27" s="662"/>
      <c r="WVU27" s="662"/>
      <c r="WVV27" s="662"/>
      <c r="WVW27" s="662"/>
      <c r="WVX27" s="662"/>
      <c r="WVY27" s="662"/>
      <c r="WVZ27" s="662"/>
      <c r="WWA27" s="662"/>
      <c r="WWB27" s="662"/>
      <c r="WWC27" s="662"/>
      <c r="WWD27" s="662"/>
      <c r="WWE27" s="662"/>
      <c r="WWF27" s="662"/>
      <c r="WWG27" s="662"/>
      <c r="WWH27" s="662"/>
      <c r="WWI27" s="662"/>
      <c r="WWJ27" s="662"/>
      <c r="WWK27" s="662"/>
      <c r="WWL27" s="662"/>
      <c r="WWM27" s="662"/>
      <c r="WWN27" s="662"/>
      <c r="WWO27" s="662"/>
      <c r="WWP27" s="662"/>
      <c r="WWQ27" s="662"/>
      <c r="WWR27" s="662"/>
      <c r="WWS27" s="662"/>
      <c r="WWT27" s="662"/>
      <c r="WWU27" s="662"/>
      <c r="WWV27" s="662"/>
      <c r="WWW27" s="662"/>
      <c r="WWX27" s="662"/>
      <c r="WWY27" s="662"/>
      <c r="WWZ27" s="662"/>
      <c r="WXA27" s="662"/>
      <c r="WXB27" s="662"/>
      <c r="WXC27" s="662"/>
      <c r="WXD27" s="662"/>
      <c r="WXE27" s="662"/>
      <c r="WXF27" s="662"/>
      <c r="WXG27" s="662"/>
      <c r="WXH27" s="662"/>
      <c r="WXI27" s="662"/>
      <c r="WXJ27" s="662"/>
      <c r="WXK27" s="662"/>
      <c r="WXL27" s="662"/>
      <c r="WXM27" s="662"/>
      <c r="WXN27" s="662"/>
      <c r="WXO27" s="662"/>
      <c r="WXP27" s="662"/>
      <c r="WXQ27" s="662"/>
      <c r="WXR27" s="662"/>
      <c r="WXS27" s="662"/>
      <c r="WXT27" s="662"/>
      <c r="WXU27" s="662"/>
      <c r="WXV27" s="662"/>
      <c r="WXW27" s="662"/>
      <c r="WXX27" s="662"/>
      <c r="WXY27" s="662"/>
      <c r="WXZ27" s="662"/>
      <c r="WYA27" s="662"/>
      <c r="WYB27" s="662"/>
      <c r="WYC27" s="662"/>
      <c r="WYD27" s="662"/>
      <c r="WYE27" s="662"/>
      <c r="WYF27" s="662"/>
      <c r="WYG27" s="662"/>
      <c r="WYH27" s="662"/>
      <c r="WYI27" s="662"/>
      <c r="WYJ27" s="662"/>
      <c r="WYK27" s="662"/>
      <c r="WYL27" s="662"/>
      <c r="WYM27" s="662"/>
      <c r="WYN27" s="662"/>
      <c r="WYO27" s="662"/>
      <c r="WYP27" s="662"/>
      <c r="WYQ27" s="662"/>
      <c r="WYR27" s="662"/>
      <c r="WYS27" s="662"/>
      <c r="WYT27" s="662"/>
      <c r="WYU27" s="662"/>
      <c r="WYV27" s="662"/>
      <c r="WYW27" s="662"/>
      <c r="WYX27" s="662"/>
      <c r="WYY27" s="662"/>
      <c r="WYZ27" s="662"/>
      <c r="WZA27" s="662"/>
      <c r="WZB27" s="662"/>
      <c r="WZC27" s="662"/>
      <c r="WZD27" s="662"/>
      <c r="WZE27" s="662"/>
      <c r="WZF27" s="662"/>
      <c r="WZG27" s="662"/>
      <c r="WZH27" s="662"/>
      <c r="WZI27" s="662"/>
      <c r="WZJ27" s="662"/>
      <c r="WZK27" s="662"/>
      <c r="WZL27" s="662"/>
      <c r="WZM27" s="662"/>
      <c r="WZN27" s="662"/>
      <c r="WZO27" s="662"/>
      <c r="WZP27" s="662"/>
      <c r="WZQ27" s="662"/>
      <c r="WZR27" s="662"/>
      <c r="WZS27" s="662"/>
      <c r="WZT27" s="662"/>
      <c r="WZU27" s="662"/>
      <c r="WZV27" s="662"/>
      <c r="WZW27" s="662"/>
      <c r="WZX27" s="662"/>
      <c r="WZY27" s="662"/>
      <c r="WZZ27" s="662"/>
      <c r="XAA27" s="662"/>
      <c r="XAB27" s="662"/>
      <c r="XAC27" s="662"/>
      <c r="XAD27" s="662"/>
      <c r="XAE27" s="662"/>
      <c r="XAF27" s="662"/>
      <c r="XAG27" s="662"/>
      <c r="XAH27" s="662"/>
      <c r="XAI27" s="662"/>
      <c r="XAJ27" s="662"/>
      <c r="XAK27" s="662"/>
      <c r="XAL27" s="662"/>
      <c r="XAM27" s="662"/>
      <c r="XAN27" s="662"/>
      <c r="XAO27" s="662"/>
      <c r="XAP27" s="662"/>
      <c r="XAQ27" s="662"/>
      <c r="XAR27" s="662"/>
      <c r="XAS27" s="662"/>
      <c r="XAT27" s="662"/>
      <c r="XAU27" s="662"/>
      <c r="XAV27" s="662"/>
      <c r="XAW27" s="662"/>
      <c r="XAX27" s="662"/>
      <c r="XAY27" s="662"/>
      <c r="XAZ27" s="662"/>
      <c r="XBA27" s="662"/>
      <c r="XBB27" s="662"/>
      <c r="XBC27" s="662"/>
      <c r="XBD27" s="662"/>
      <c r="XBE27" s="662"/>
      <c r="XBF27" s="662"/>
      <c r="XBG27" s="662"/>
      <c r="XBH27" s="662"/>
      <c r="XBI27" s="662"/>
      <c r="XBJ27" s="662"/>
      <c r="XBK27" s="662"/>
      <c r="XBL27" s="662"/>
      <c r="XBM27" s="662"/>
      <c r="XBN27" s="662"/>
      <c r="XBO27" s="662"/>
      <c r="XBP27" s="662"/>
      <c r="XBQ27" s="662"/>
      <c r="XBR27" s="662"/>
      <c r="XBS27" s="662"/>
      <c r="XBT27" s="662"/>
      <c r="XBU27" s="662"/>
      <c r="XBV27" s="662"/>
      <c r="XBW27" s="662"/>
      <c r="XBX27" s="662"/>
      <c r="XBY27" s="662"/>
      <c r="XBZ27" s="662"/>
      <c r="XCA27" s="662"/>
      <c r="XCB27" s="662"/>
      <c r="XCC27" s="662"/>
      <c r="XCD27" s="662"/>
      <c r="XCE27" s="662"/>
      <c r="XCF27" s="662"/>
      <c r="XCG27" s="662"/>
      <c r="XCH27" s="662"/>
      <c r="XCI27" s="662"/>
      <c r="XCJ27" s="662"/>
      <c r="XCK27" s="662"/>
      <c r="XCL27" s="662"/>
      <c r="XCM27" s="662"/>
      <c r="XCN27" s="662"/>
      <c r="XCO27" s="662"/>
      <c r="XCP27" s="662"/>
      <c r="XCQ27" s="662"/>
      <c r="XCR27" s="662"/>
      <c r="XCS27" s="662"/>
      <c r="XCT27" s="662"/>
      <c r="XCU27" s="662"/>
      <c r="XCV27" s="662"/>
      <c r="XCW27" s="662"/>
      <c r="XCX27" s="662"/>
      <c r="XCY27" s="662"/>
      <c r="XCZ27" s="662"/>
      <c r="XDA27" s="662"/>
      <c r="XDB27" s="662"/>
      <c r="XDC27" s="662"/>
      <c r="XDD27" s="662"/>
      <c r="XDE27" s="662"/>
      <c r="XDF27" s="662"/>
      <c r="XDG27" s="662"/>
      <c r="XDH27" s="662"/>
      <c r="XDI27" s="662"/>
      <c r="XDJ27" s="662"/>
      <c r="XDK27" s="662"/>
      <c r="XDL27" s="662"/>
      <c r="XDM27" s="662"/>
      <c r="XDN27" s="662"/>
      <c r="XDO27" s="662"/>
      <c r="XDP27" s="662"/>
      <c r="XDQ27" s="662"/>
      <c r="XDR27" s="662"/>
      <c r="XDS27" s="662"/>
      <c r="XDT27" s="662"/>
      <c r="XDU27" s="662"/>
      <c r="XDV27" s="662"/>
      <c r="XDW27" s="662"/>
      <c r="XDX27" s="662"/>
      <c r="XDY27" s="662"/>
      <c r="XDZ27" s="662"/>
      <c r="XEA27" s="662"/>
      <c r="XEB27" s="662"/>
      <c r="XEC27" s="662"/>
      <c r="XED27" s="662"/>
      <c r="XEE27" s="662"/>
      <c r="XEF27" s="662"/>
      <c r="XEG27" s="662"/>
      <c r="XEH27" s="662"/>
      <c r="XEI27" s="662"/>
      <c r="XEJ27" s="662"/>
      <c r="XEK27" s="662"/>
      <c r="XEL27" s="662"/>
      <c r="XEM27" s="662"/>
      <c r="XEN27" s="662"/>
      <c r="XEO27" s="662"/>
      <c r="XEP27" s="662"/>
      <c r="XEQ27" s="662"/>
      <c r="XER27" s="662"/>
      <c r="XES27" s="662"/>
      <c r="XET27" s="662"/>
      <c r="XEU27" s="662"/>
      <c r="XEV27" s="662"/>
      <c r="XEW27" s="662"/>
      <c r="XEX27" s="662"/>
      <c r="XEY27" s="662"/>
      <c r="XEZ27" s="662"/>
      <c r="XFA27" s="662"/>
      <c r="XFB27" s="662"/>
      <c r="XFC27" s="662"/>
      <c r="XFD27" s="662"/>
    </row>
    <row r="28" spans="2:16384" ht="12.75" x14ac:dyDescent="0.2">
      <c r="B28" s="667" t="s">
        <v>476</v>
      </c>
      <c r="C28" s="668"/>
      <c r="D28" s="668"/>
      <c r="E28" s="668"/>
      <c r="F28" s="668"/>
      <c r="G28" s="668"/>
      <c r="H28" s="662"/>
      <c r="I28" s="662"/>
      <c r="J28" s="662"/>
      <c r="K28" s="662"/>
      <c r="L28" s="662"/>
      <c r="M28" s="662"/>
      <c r="N28" s="662"/>
      <c r="O28" s="662"/>
      <c r="P28" s="662"/>
      <c r="Q28" s="662"/>
      <c r="R28" s="662"/>
      <c r="S28" s="662"/>
      <c r="T28" s="662"/>
      <c r="U28" s="662"/>
      <c r="V28" s="662"/>
      <c r="W28" s="662"/>
      <c r="X28" s="662"/>
      <c r="Y28" s="662"/>
      <c r="Z28" s="662"/>
      <c r="AA28" s="662"/>
      <c r="AB28" s="662"/>
      <c r="AC28" s="662"/>
      <c r="AD28" s="662"/>
      <c r="AE28" s="662"/>
      <c r="AF28" s="662"/>
      <c r="AG28" s="662"/>
      <c r="AH28" s="662"/>
      <c r="AI28" s="662"/>
      <c r="AJ28" s="662"/>
      <c r="AK28" s="662"/>
      <c r="AL28" s="662"/>
      <c r="AM28" s="662"/>
      <c r="AN28" s="662"/>
      <c r="AO28" s="662"/>
      <c r="AP28" s="662"/>
      <c r="AQ28" s="662"/>
      <c r="AR28" s="662"/>
      <c r="AS28" s="662"/>
      <c r="AT28" s="662"/>
      <c r="AU28" s="662"/>
      <c r="AV28" s="662"/>
      <c r="AW28" s="662"/>
      <c r="AX28" s="662"/>
      <c r="AY28" s="662"/>
      <c r="AZ28" s="662"/>
      <c r="BA28" s="662"/>
      <c r="BB28" s="662"/>
      <c r="BC28" s="662"/>
      <c r="BD28" s="662"/>
      <c r="BE28" s="662"/>
      <c r="BF28" s="662"/>
      <c r="BG28" s="662"/>
      <c r="BH28" s="662"/>
      <c r="BI28" s="662"/>
      <c r="BJ28" s="662"/>
      <c r="BK28" s="662"/>
      <c r="BL28" s="662"/>
      <c r="BM28" s="662"/>
      <c r="BN28" s="662"/>
      <c r="BO28" s="662"/>
      <c r="BP28" s="662"/>
      <c r="BQ28" s="662"/>
      <c r="BR28" s="662"/>
      <c r="BS28" s="662"/>
      <c r="BT28" s="662"/>
      <c r="BU28" s="662"/>
      <c r="BV28" s="662"/>
      <c r="BW28" s="662"/>
      <c r="BX28" s="662"/>
      <c r="BY28" s="662"/>
      <c r="BZ28" s="662"/>
      <c r="CA28" s="662"/>
      <c r="CB28" s="662"/>
      <c r="CC28" s="662"/>
      <c r="CD28" s="662"/>
      <c r="CE28" s="662"/>
      <c r="CF28" s="662"/>
      <c r="CG28" s="662"/>
      <c r="CH28" s="662"/>
      <c r="CI28" s="662"/>
      <c r="CJ28" s="662"/>
      <c r="CK28" s="662"/>
      <c r="CL28" s="662"/>
      <c r="CM28" s="662"/>
      <c r="CN28" s="662"/>
      <c r="CO28" s="662"/>
      <c r="CP28" s="662"/>
      <c r="CQ28" s="662"/>
      <c r="CR28" s="662"/>
      <c r="CS28" s="662"/>
      <c r="CT28" s="662"/>
      <c r="CU28" s="662"/>
      <c r="CV28" s="662"/>
      <c r="CW28" s="662"/>
      <c r="CX28" s="662"/>
      <c r="CY28" s="662"/>
      <c r="CZ28" s="662"/>
      <c r="DA28" s="662"/>
      <c r="DB28" s="662"/>
      <c r="DC28" s="662"/>
      <c r="DD28" s="662"/>
      <c r="DE28" s="662"/>
      <c r="DF28" s="662"/>
      <c r="DG28" s="662"/>
      <c r="DH28" s="662"/>
      <c r="DI28" s="662"/>
      <c r="DJ28" s="662"/>
      <c r="DK28" s="662"/>
      <c r="DL28" s="662"/>
      <c r="DM28" s="662"/>
      <c r="DN28" s="662"/>
      <c r="DO28" s="662"/>
      <c r="DP28" s="662"/>
      <c r="DQ28" s="662"/>
      <c r="DR28" s="662"/>
      <c r="DS28" s="662"/>
      <c r="DT28" s="662"/>
      <c r="DU28" s="662"/>
      <c r="DV28" s="662"/>
      <c r="DW28" s="662"/>
      <c r="DX28" s="662"/>
      <c r="DY28" s="662"/>
      <c r="DZ28" s="662"/>
      <c r="EA28" s="662"/>
      <c r="EB28" s="662"/>
      <c r="EC28" s="662"/>
      <c r="ED28" s="662"/>
      <c r="EE28" s="662"/>
      <c r="EF28" s="662"/>
      <c r="EG28" s="662"/>
      <c r="EH28" s="662"/>
      <c r="EI28" s="662"/>
      <c r="EJ28" s="662"/>
      <c r="EK28" s="662"/>
      <c r="EL28" s="662"/>
      <c r="EM28" s="662"/>
      <c r="EN28" s="662"/>
      <c r="EO28" s="662"/>
      <c r="EP28" s="662"/>
      <c r="EQ28" s="662"/>
      <c r="ER28" s="662"/>
      <c r="ES28" s="662"/>
      <c r="ET28" s="662"/>
      <c r="EU28" s="662"/>
      <c r="EV28" s="662"/>
      <c r="EW28" s="662"/>
      <c r="EX28" s="662"/>
      <c r="EY28" s="662"/>
      <c r="EZ28" s="662"/>
      <c r="FA28" s="662"/>
      <c r="FB28" s="662"/>
      <c r="FC28" s="662"/>
      <c r="FD28" s="662"/>
      <c r="FE28" s="662"/>
      <c r="FF28" s="662"/>
      <c r="FG28" s="662"/>
      <c r="FH28" s="662"/>
      <c r="FI28" s="662"/>
      <c r="FJ28" s="662"/>
      <c r="FK28" s="662"/>
      <c r="FL28" s="662"/>
      <c r="FM28" s="662"/>
      <c r="FN28" s="662"/>
      <c r="FO28" s="662"/>
      <c r="FP28" s="662"/>
      <c r="FQ28" s="662"/>
      <c r="FR28" s="662"/>
      <c r="FS28" s="662"/>
      <c r="FT28" s="662"/>
      <c r="FU28" s="662"/>
      <c r="FV28" s="662"/>
      <c r="FW28" s="662"/>
      <c r="FX28" s="662"/>
      <c r="FY28" s="662"/>
      <c r="FZ28" s="662"/>
      <c r="GA28" s="662"/>
      <c r="GB28" s="662"/>
      <c r="GC28" s="662"/>
      <c r="GD28" s="662"/>
      <c r="GE28" s="662"/>
      <c r="GF28" s="662"/>
      <c r="GG28" s="662"/>
      <c r="GH28" s="662"/>
      <c r="GI28" s="662"/>
      <c r="GJ28" s="662"/>
      <c r="GK28" s="662"/>
      <c r="GL28" s="662"/>
      <c r="GM28" s="662"/>
      <c r="GN28" s="662"/>
      <c r="GO28" s="662"/>
      <c r="GP28" s="662"/>
      <c r="GQ28" s="662"/>
      <c r="GR28" s="662"/>
      <c r="GS28" s="662"/>
      <c r="GT28" s="662"/>
      <c r="GU28" s="662"/>
      <c r="GV28" s="662"/>
      <c r="GW28" s="662"/>
      <c r="GX28" s="662"/>
      <c r="GY28" s="662"/>
      <c r="GZ28" s="662"/>
      <c r="HA28" s="662"/>
      <c r="HB28" s="662"/>
      <c r="HC28" s="662"/>
      <c r="HD28" s="662"/>
      <c r="HE28" s="662"/>
      <c r="HF28" s="662"/>
      <c r="HG28" s="662"/>
      <c r="HH28" s="662"/>
      <c r="HI28" s="662"/>
      <c r="HJ28" s="662"/>
      <c r="HK28" s="662"/>
      <c r="HL28" s="662"/>
      <c r="HM28" s="662"/>
      <c r="HN28" s="662"/>
      <c r="HO28" s="662"/>
      <c r="HP28" s="662"/>
      <c r="HQ28" s="662"/>
      <c r="HR28" s="662"/>
      <c r="HS28" s="662"/>
      <c r="HT28" s="662"/>
      <c r="HU28" s="662"/>
      <c r="HV28" s="662"/>
      <c r="HW28" s="662"/>
      <c r="HX28" s="662"/>
      <c r="HY28" s="662"/>
      <c r="HZ28" s="662"/>
      <c r="IA28" s="662"/>
      <c r="IB28" s="662"/>
      <c r="IC28" s="662"/>
      <c r="ID28" s="662"/>
      <c r="IE28" s="662"/>
      <c r="IF28" s="662"/>
      <c r="IG28" s="662"/>
      <c r="IH28" s="662"/>
      <c r="II28" s="662"/>
      <c r="IJ28" s="662"/>
      <c r="IK28" s="662"/>
      <c r="IL28" s="662"/>
      <c r="IM28" s="662"/>
      <c r="IN28" s="662"/>
      <c r="IO28" s="662"/>
      <c r="IP28" s="662"/>
      <c r="IQ28" s="662"/>
      <c r="IR28" s="662"/>
      <c r="IS28" s="662"/>
      <c r="IT28" s="662"/>
      <c r="IU28" s="662"/>
      <c r="IV28" s="662"/>
      <c r="IW28" s="662"/>
      <c r="IX28" s="662"/>
      <c r="IY28" s="662"/>
      <c r="IZ28" s="662"/>
      <c r="JA28" s="662"/>
      <c r="JB28" s="662"/>
      <c r="JC28" s="662"/>
      <c r="JD28" s="662"/>
      <c r="JE28" s="662"/>
      <c r="JF28" s="662"/>
      <c r="JG28" s="662"/>
      <c r="JH28" s="662"/>
      <c r="JI28" s="662"/>
      <c r="JJ28" s="662"/>
      <c r="JK28" s="662"/>
      <c r="JL28" s="662"/>
      <c r="JM28" s="662"/>
      <c r="JN28" s="662"/>
      <c r="JO28" s="662"/>
      <c r="JP28" s="662"/>
      <c r="JQ28" s="662"/>
      <c r="JR28" s="662"/>
      <c r="JS28" s="662"/>
      <c r="JT28" s="662"/>
      <c r="JU28" s="662"/>
      <c r="JV28" s="662"/>
      <c r="JW28" s="662"/>
      <c r="JX28" s="662"/>
      <c r="JY28" s="662"/>
      <c r="JZ28" s="662"/>
      <c r="KA28" s="662"/>
      <c r="KB28" s="662"/>
      <c r="KC28" s="662"/>
      <c r="KD28" s="662"/>
      <c r="KE28" s="662"/>
      <c r="KF28" s="662"/>
      <c r="KG28" s="662"/>
      <c r="KH28" s="662"/>
      <c r="KI28" s="662"/>
      <c r="KJ28" s="662"/>
      <c r="KK28" s="662"/>
      <c r="KL28" s="662"/>
      <c r="KM28" s="662"/>
      <c r="KN28" s="662"/>
      <c r="KO28" s="662"/>
      <c r="KP28" s="662"/>
      <c r="KQ28" s="662"/>
      <c r="KR28" s="662"/>
      <c r="KS28" s="662"/>
      <c r="KT28" s="662"/>
      <c r="KU28" s="662"/>
      <c r="KV28" s="662"/>
      <c r="KW28" s="662"/>
      <c r="KX28" s="662"/>
      <c r="KY28" s="662"/>
      <c r="KZ28" s="662"/>
      <c r="LA28" s="662"/>
      <c r="LB28" s="662"/>
      <c r="LC28" s="662"/>
      <c r="LD28" s="662"/>
      <c r="LE28" s="662"/>
      <c r="LF28" s="662"/>
      <c r="LG28" s="662"/>
      <c r="LH28" s="662"/>
      <c r="LI28" s="662"/>
      <c r="LJ28" s="662"/>
      <c r="LK28" s="662"/>
      <c r="LL28" s="662"/>
      <c r="LM28" s="662"/>
      <c r="LN28" s="662"/>
      <c r="LO28" s="662"/>
      <c r="LP28" s="662"/>
      <c r="LQ28" s="662"/>
      <c r="LR28" s="662"/>
      <c r="LS28" s="662"/>
      <c r="LT28" s="662"/>
      <c r="LU28" s="662"/>
      <c r="LV28" s="662"/>
      <c r="LW28" s="662"/>
      <c r="LX28" s="662"/>
      <c r="LY28" s="662"/>
      <c r="LZ28" s="662"/>
      <c r="MA28" s="662"/>
      <c r="MB28" s="662"/>
      <c r="MC28" s="662"/>
      <c r="MD28" s="662"/>
      <c r="ME28" s="662"/>
      <c r="MF28" s="662"/>
      <c r="MG28" s="662"/>
      <c r="MH28" s="662"/>
      <c r="MI28" s="662"/>
      <c r="MJ28" s="662"/>
      <c r="MK28" s="662"/>
      <c r="ML28" s="662"/>
      <c r="MM28" s="662"/>
      <c r="MN28" s="662"/>
      <c r="MO28" s="662"/>
      <c r="MP28" s="662"/>
      <c r="MQ28" s="662"/>
      <c r="MR28" s="662"/>
      <c r="MS28" s="662"/>
      <c r="MT28" s="662"/>
      <c r="MU28" s="662"/>
      <c r="MV28" s="662"/>
      <c r="MW28" s="662"/>
      <c r="MX28" s="662"/>
      <c r="MY28" s="662"/>
      <c r="MZ28" s="662"/>
      <c r="NA28" s="662"/>
      <c r="NB28" s="662"/>
      <c r="NC28" s="662"/>
      <c r="ND28" s="662"/>
      <c r="NE28" s="662"/>
      <c r="NF28" s="662"/>
      <c r="NG28" s="662"/>
      <c r="NH28" s="662"/>
      <c r="NI28" s="662"/>
      <c r="NJ28" s="662"/>
      <c r="NK28" s="662"/>
      <c r="NL28" s="662"/>
      <c r="NM28" s="662"/>
      <c r="NN28" s="662"/>
      <c r="NO28" s="662"/>
      <c r="NP28" s="662"/>
      <c r="NQ28" s="662"/>
      <c r="NR28" s="662"/>
      <c r="NS28" s="662"/>
      <c r="NT28" s="662"/>
      <c r="NU28" s="662"/>
      <c r="NV28" s="662"/>
      <c r="NW28" s="662"/>
      <c r="NX28" s="662"/>
      <c r="NY28" s="662"/>
      <c r="NZ28" s="662"/>
      <c r="OA28" s="662"/>
      <c r="OB28" s="662"/>
      <c r="OC28" s="662"/>
      <c r="OD28" s="662"/>
      <c r="OE28" s="662"/>
      <c r="OF28" s="662"/>
      <c r="OG28" s="662"/>
      <c r="OH28" s="662"/>
      <c r="OI28" s="662"/>
      <c r="OJ28" s="662"/>
      <c r="OK28" s="662"/>
      <c r="OL28" s="662"/>
      <c r="OM28" s="662"/>
      <c r="ON28" s="662"/>
      <c r="OO28" s="662"/>
      <c r="OP28" s="662"/>
      <c r="OQ28" s="662"/>
      <c r="OR28" s="662"/>
      <c r="OS28" s="662"/>
      <c r="OT28" s="662"/>
      <c r="OU28" s="662"/>
      <c r="OV28" s="662"/>
      <c r="OW28" s="662"/>
      <c r="OX28" s="662"/>
      <c r="OY28" s="662"/>
      <c r="OZ28" s="662"/>
      <c r="PA28" s="662"/>
      <c r="PB28" s="662"/>
      <c r="PC28" s="662"/>
      <c r="PD28" s="662"/>
      <c r="PE28" s="662"/>
      <c r="PF28" s="662"/>
      <c r="PG28" s="662"/>
      <c r="PH28" s="662"/>
      <c r="PI28" s="662"/>
      <c r="PJ28" s="662"/>
      <c r="PK28" s="662"/>
      <c r="PL28" s="662"/>
      <c r="PM28" s="662"/>
      <c r="PN28" s="662"/>
      <c r="PO28" s="662"/>
      <c r="PP28" s="662"/>
      <c r="PQ28" s="662"/>
      <c r="PR28" s="662"/>
      <c r="PS28" s="662"/>
      <c r="PT28" s="662"/>
      <c r="PU28" s="662"/>
      <c r="PV28" s="662"/>
      <c r="PW28" s="662"/>
      <c r="PX28" s="662"/>
      <c r="PY28" s="662"/>
      <c r="PZ28" s="662"/>
      <c r="QA28" s="662"/>
      <c r="QB28" s="662"/>
      <c r="QC28" s="662"/>
      <c r="QD28" s="662"/>
      <c r="QE28" s="662"/>
      <c r="QF28" s="662"/>
      <c r="QG28" s="662"/>
      <c r="QH28" s="662"/>
      <c r="QI28" s="662"/>
      <c r="QJ28" s="662"/>
      <c r="QK28" s="662"/>
      <c r="QL28" s="662"/>
      <c r="QM28" s="662"/>
      <c r="QN28" s="662"/>
      <c r="QO28" s="662"/>
      <c r="QP28" s="662"/>
      <c r="QQ28" s="662"/>
      <c r="QR28" s="662"/>
      <c r="QS28" s="662"/>
      <c r="QT28" s="662"/>
      <c r="QU28" s="662"/>
      <c r="QV28" s="662"/>
      <c r="QW28" s="662"/>
      <c r="QX28" s="662"/>
      <c r="QY28" s="662"/>
      <c r="QZ28" s="662"/>
      <c r="RA28" s="662"/>
      <c r="RB28" s="662"/>
      <c r="RC28" s="662"/>
      <c r="RD28" s="662"/>
      <c r="RE28" s="662"/>
      <c r="RF28" s="662"/>
      <c r="RG28" s="662"/>
      <c r="RH28" s="662"/>
      <c r="RI28" s="662"/>
      <c r="RJ28" s="662"/>
      <c r="RK28" s="662"/>
      <c r="RL28" s="662"/>
      <c r="RM28" s="662"/>
      <c r="RN28" s="662"/>
      <c r="RO28" s="662"/>
      <c r="RP28" s="662"/>
      <c r="RQ28" s="662"/>
      <c r="RR28" s="662"/>
      <c r="RS28" s="662"/>
      <c r="RT28" s="662"/>
      <c r="RU28" s="662"/>
      <c r="RV28" s="662"/>
      <c r="RW28" s="662"/>
      <c r="RX28" s="662"/>
      <c r="RY28" s="662"/>
      <c r="RZ28" s="662"/>
      <c r="SA28" s="662"/>
      <c r="SB28" s="662"/>
      <c r="SC28" s="662"/>
      <c r="SD28" s="662"/>
      <c r="SE28" s="662"/>
      <c r="SF28" s="662"/>
      <c r="SG28" s="662"/>
      <c r="SH28" s="662"/>
      <c r="SI28" s="662"/>
      <c r="SJ28" s="662"/>
      <c r="SK28" s="662"/>
      <c r="SL28" s="662"/>
      <c r="SM28" s="662"/>
      <c r="SN28" s="662"/>
      <c r="SO28" s="662"/>
      <c r="SP28" s="662"/>
      <c r="SQ28" s="662"/>
      <c r="SR28" s="662"/>
      <c r="SS28" s="662"/>
      <c r="ST28" s="662"/>
      <c r="SU28" s="662"/>
      <c r="SV28" s="662"/>
      <c r="SW28" s="662"/>
      <c r="SX28" s="662"/>
      <c r="SY28" s="662"/>
      <c r="SZ28" s="662"/>
      <c r="TA28" s="662"/>
      <c r="TB28" s="662"/>
      <c r="TC28" s="662"/>
      <c r="TD28" s="662"/>
      <c r="TE28" s="662"/>
      <c r="TF28" s="662"/>
      <c r="TG28" s="662"/>
      <c r="TH28" s="662"/>
      <c r="TI28" s="662"/>
      <c r="TJ28" s="662"/>
      <c r="TK28" s="662"/>
      <c r="TL28" s="662"/>
      <c r="TM28" s="662"/>
      <c r="TN28" s="662"/>
      <c r="TO28" s="662"/>
      <c r="TP28" s="662"/>
      <c r="TQ28" s="662"/>
      <c r="TR28" s="662"/>
      <c r="TS28" s="662"/>
      <c r="TT28" s="662"/>
      <c r="TU28" s="662"/>
      <c r="TV28" s="662"/>
      <c r="TW28" s="662"/>
      <c r="TX28" s="662"/>
      <c r="TY28" s="662"/>
      <c r="TZ28" s="662"/>
      <c r="UA28" s="662"/>
      <c r="UB28" s="662"/>
      <c r="UC28" s="662"/>
      <c r="UD28" s="662"/>
      <c r="UE28" s="662"/>
      <c r="UF28" s="662"/>
      <c r="UG28" s="662"/>
      <c r="UH28" s="662"/>
      <c r="UI28" s="662"/>
      <c r="UJ28" s="662"/>
      <c r="UK28" s="662"/>
      <c r="UL28" s="662"/>
      <c r="UM28" s="662"/>
      <c r="UN28" s="662"/>
      <c r="UO28" s="662"/>
      <c r="UP28" s="662"/>
      <c r="UQ28" s="662"/>
      <c r="UR28" s="662"/>
      <c r="US28" s="662"/>
      <c r="UT28" s="662"/>
      <c r="UU28" s="662"/>
      <c r="UV28" s="662"/>
      <c r="UW28" s="662"/>
      <c r="UX28" s="662"/>
      <c r="UY28" s="662"/>
      <c r="UZ28" s="662"/>
      <c r="VA28" s="662"/>
      <c r="VB28" s="662"/>
      <c r="VC28" s="662"/>
      <c r="VD28" s="662"/>
      <c r="VE28" s="662"/>
      <c r="VF28" s="662"/>
      <c r="VG28" s="662"/>
      <c r="VH28" s="662"/>
      <c r="VI28" s="662"/>
      <c r="VJ28" s="662"/>
      <c r="VK28" s="662"/>
      <c r="VL28" s="662"/>
      <c r="VM28" s="662"/>
      <c r="VN28" s="662"/>
      <c r="VO28" s="662"/>
      <c r="VP28" s="662"/>
      <c r="VQ28" s="662"/>
      <c r="VR28" s="662"/>
      <c r="VS28" s="662"/>
      <c r="VT28" s="662"/>
      <c r="VU28" s="662"/>
      <c r="VV28" s="662"/>
      <c r="VW28" s="662"/>
      <c r="VX28" s="662"/>
      <c r="VY28" s="662"/>
      <c r="VZ28" s="662"/>
      <c r="WA28" s="662"/>
      <c r="WB28" s="662"/>
      <c r="WC28" s="662"/>
      <c r="WD28" s="662"/>
      <c r="WE28" s="662"/>
      <c r="WF28" s="662"/>
      <c r="WG28" s="662"/>
      <c r="WH28" s="662"/>
      <c r="WI28" s="662"/>
      <c r="WJ28" s="662"/>
      <c r="WK28" s="662"/>
      <c r="WL28" s="662"/>
      <c r="WM28" s="662"/>
      <c r="WN28" s="662"/>
      <c r="WO28" s="662"/>
      <c r="WP28" s="662"/>
      <c r="WQ28" s="662"/>
      <c r="WR28" s="662"/>
      <c r="WS28" s="662"/>
      <c r="WT28" s="662"/>
      <c r="WU28" s="662"/>
      <c r="WV28" s="662"/>
      <c r="WW28" s="662"/>
      <c r="WX28" s="662"/>
      <c r="WY28" s="662"/>
      <c r="WZ28" s="662"/>
      <c r="XA28" s="662"/>
      <c r="XB28" s="662"/>
      <c r="XC28" s="662"/>
      <c r="XD28" s="662"/>
      <c r="XE28" s="662"/>
      <c r="XF28" s="662"/>
      <c r="XG28" s="662"/>
      <c r="XH28" s="662"/>
      <c r="XI28" s="662"/>
      <c r="XJ28" s="662"/>
      <c r="XK28" s="662"/>
      <c r="XL28" s="662"/>
      <c r="XM28" s="662"/>
      <c r="XN28" s="662"/>
      <c r="XO28" s="662"/>
      <c r="XP28" s="662"/>
      <c r="XQ28" s="662"/>
      <c r="XR28" s="662"/>
      <c r="XS28" s="662"/>
      <c r="XT28" s="662"/>
      <c r="XU28" s="662"/>
      <c r="XV28" s="662"/>
      <c r="XW28" s="662"/>
      <c r="XX28" s="662"/>
      <c r="XY28" s="662"/>
      <c r="XZ28" s="662"/>
      <c r="YA28" s="662"/>
      <c r="YB28" s="662"/>
      <c r="YC28" s="662"/>
      <c r="YD28" s="662"/>
      <c r="YE28" s="662"/>
      <c r="YF28" s="662"/>
      <c r="YG28" s="662"/>
      <c r="YH28" s="662"/>
      <c r="YI28" s="662"/>
      <c r="YJ28" s="662"/>
      <c r="YK28" s="662"/>
      <c r="YL28" s="662"/>
      <c r="YM28" s="662"/>
      <c r="YN28" s="662"/>
      <c r="YO28" s="662"/>
      <c r="YP28" s="662"/>
      <c r="YQ28" s="662"/>
      <c r="YR28" s="662"/>
      <c r="YS28" s="662"/>
      <c r="YT28" s="662"/>
      <c r="YU28" s="662"/>
      <c r="YV28" s="662"/>
      <c r="YW28" s="662"/>
      <c r="YX28" s="662"/>
      <c r="YY28" s="662"/>
      <c r="YZ28" s="662"/>
      <c r="ZA28" s="662"/>
      <c r="ZB28" s="662"/>
      <c r="ZC28" s="662"/>
      <c r="ZD28" s="662"/>
      <c r="ZE28" s="662"/>
      <c r="ZF28" s="662"/>
      <c r="ZG28" s="662"/>
      <c r="ZH28" s="662"/>
      <c r="ZI28" s="662"/>
      <c r="ZJ28" s="662"/>
      <c r="ZK28" s="662"/>
      <c r="ZL28" s="662"/>
      <c r="ZM28" s="662"/>
      <c r="ZN28" s="662"/>
      <c r="ZO28" s="662"/>
      <c r="ZP28" s="662"/>
      <c r="ZQ28" s="662"/>
      <c r="ZR28" s="662"/>
      <c r="ZS28" s="662"/>
      <c r="ZT28" s="662"/>
      <c r="ZU28" s="662"/>
      <c r="ZV28" s="662"/>
      <c r="ZW28" s="662"/>
      <c r="ZX28" s="662"/>
      <c r="ZY28" s="662"/>
      <c r="ZZ28" s="662"/>
      <c r="AAA28" s="662"/>
      <c r="AAB28" s="662"/>
      <c r="AAC28" s="662"/>
      <c r="AAD28" s="662"/>
      <c r="AAE28" s="662"/>
      <c r="AAF28" s="662"/>
      <c r="AAG28" s="662"/>
      <c r="AAH28" s="662"/>
      <c r="AAI28" s="662"/>
      <c r="AAJ28" s="662"/>
      <c r="AAK28" s="662"/>
      <c r="AAL28" s="662"/>
      <c r="AAM28" s="662"/>
      <c r="AAN28" s="662"/>
      <c r="AAO28" s="662"/>
      <c r="AAP28" s="662"/>
      <c r="AAQ28" s="662"/>
      <c r="AAR28" s="662"/>
      <c r="AAS28" s="662"/>
      <c r="AAT28" s="662"/>
      <c r="AAU28" s="662"/>
      <c r="AAV28" s="662"/>
      <c r="AAW28" s="662"/>
      <c r="AAX28" s="662"/>
      <c r="AAY28" s="662"/>
      <c r="AAZ28" s="662"/>
      <c r="ABA28" s="662"/>
      <c r="ABB28" s="662"/>
      <c r="ABC28" s="662"/>
      <c r="ABD28" s="662"/>
      <c r="ABE28" s="662"/>
      <c r="ABF28" s="662"/>
      <c r="ABG28" s="662"/>
      <c r="ABH28" s="662"/>
      <c r="ABI28" s="662"/>
      <c r="ABJ28" s="662"/>
      <c r="ABK28" s="662"/>
      <c r="ABL28" s="662"/>
      <c r="ABM28" s="662"/>
      <c r="ABN28" s="662"/>
      <c r="ABO28" s="662"/>
      <c r="ABP28" s="662"/>
      <c r="ABQ28" s="662"/>
      <c r="ABR28" s="662"/>
      <c r="ABS28" s="662"/>
      <c r="ABT28" s="662"/>
      <c r="ABU28" s="662"/>
      <c r="ABV28" s="662"/>
      <c r="ABW28" s="662"/>
      <c r="ABX28" s="662"/>
      <c r="ABY28" s="662"/>
      <c r="ABZ28" s="662"/>
      <c r="ACA28" s="662"/>
      <c r="ACB28" s="662"/>
      <c r="ACC28" s="662"/>
      <c r="ACD28" s="662"/>
      <c r="ACE28" s="662"/>
      <c r="ACF28" s="662"/>
      <c r="ACG28" s="662"/>
      <c r="ACH28" s="662"/>
      <c r="ACI28" s="662"/>
      <c r="ACJ28" s="662"/>
      <c r="ACK28" s="662"/>
      <c r="ACL28" s="662"/>
      <c r="ACM28" s="662"/>
      <c r="ACN28" s="662"/>
      <c r="ACO28" s="662"/>
      <c r="ACP28" s="662"/>
      <c r="ACQ28" s="662"/>
      <c r="ACR28" s="662"/>
      <c r="ACS28" s="662"/>
      <c r="ACT28" s="662"/>
      <c r="ACU28" s="662"/>
      <c r="ACV28" s="662"/>
      <c r="ACW28" s="662"/>
      <c r="ACX28" s="662"/>
      <c r="ACY28" s="662"/>
      <c r="ACZ28" s="662"/>
      <c r="ADA28" s="662"/>
      <c r="ADB28" s="662"/>
      <c r="ADC28" s="662"/>
      <c r="ADD28" s="662"/>
      <c r="ADE28" s="662"/>
      <c r="ADF28" s="662"/>
      <c r="ADG28" s="662"/>
      <c r="ADH28" s="662"/>
      <c r="ADI28" s="662"/>
      <c r="ADJ28" s="662"/>
      <c r="ADK28" s="662"/>
      <c r="ADL28" s="662"/>
      <c r="ADM28" s="662"/>
      <c r="ADN28" s="662"/>
      <c r="ADO28" s="662"/>
      <c r="ADP28" s="662"/>
      <c r="ADQ28" s="662"/>
      <c r="ADR28" s="662"/>
      <c r="ADS28" s="662"/>
      <c r="ADT28" s="662"/>
      <c r="ADU28" s="662"/>
      <c r="ADV28" s="662"/>
      <c r="ADW28" s="662"/>
      <c r="ADX28" s="662"/>
      <c r="ADY28" s="662"/>
      <c r="ADZ28" s="662"/>
      <c r="AEA28" s="662"/>
      <c r="AEB28" s="662"/>
      <c r="AEC28" s="662"/>
      <c r="AED28" s="662"/>
      <c r="AEE28" s="662"/>
      <c r="AEF28" s="662"/>
      <c r="AEG28" s="662"/>
      <c r="AEH28" s="662"/>
      <c r="AEI28" s="662"/>
      <c r="AEJ28" s="662"/>
      <c r="AEK28" s="662"/>
      <c r="AEL28" s="662"/>
      <c r="AEM28" s="662"/>
      <c r="AEN28" s="662"/>
      <c r="AEO28" s="662"/>
      <c r="AEP28" s="662"/>
      <c r="AEQ28" s="662"/>
      <c r="AER28" s="662"/>
      <c r="AES28" s="662"/>
      <c r="AET28" s="662"/>
      <c r="AEU28" s="662"/>
      <c r="AEV28" s="662"/>
      <c r="AEW28" s="662"/>
      <c r="AEX28" s="662"/>
      <c r="AEY28" s="662"/>
      <c r="AEZ28" s="662"/>
      <c r="AFA28" s="662"/>
      <c r="AFB28" s="662"/>
      <c r="AFC28" s="662"/>
      <c r="AFD28" s="662"/>
      <c r="AFE28" s="662"/>
      <c r="AFF28" s="662"/>
      <c r="AFG28" s="662"/>
      <c r="AFH28" s="662"/>
      <c r="AFI28" s="662"/>
      <c r="AFJ28" s="662"/>
      <c r="AFK28" s="662"/>
      <c r="AFL28" s="662"/>
      <c r="AFM28" s="662"/>
      <c r="AFN28" s="662"/>
      <c r="AFO28" s="662"/>
      <c r="AFP28" s="662"/>
      <c r="AFQ28" s="662"/>
      <c r="AFR28" s="662"/>
      <c r="AFS28" s="662"/>
      <c r="AFT28" s="662"/>
      <c r="AFU28" s="662"/>
      <c r="AFV28" s="662"/>
      <c r="AFW28" s="662"/>
      <c r="AFX28" s="662"/>
      <c r="AFY28" s="662"/>
      <c r="AFZ28" s="662"/>
      <c r="AGA28" s="662"/>
      <c r="AGB28" s="662"/>
      <c r="AGC28" s="662"/>
      <c r="AGD28" s="662"/>
      <c r="AGE28" s="662"/>
      <c r="AGF28" s="662"/>
      <c r="AGG28" s="662"/>
      <c r="AGH28" s="662"/>
      <c r="AGI28" s="662"/>
      <c r="AGJ28" s="662"/>
      <c r="AGK28" s="662"/>
      <c r="AGL28" s="662"/>
      <c r="AGM28" s="662"/>
      <c r="AGN28" s="662"/>
      <c r="AGO28" s="662"/>
      <c r="AGP28" s="662"/>
      <c r="AGQ28" s="662"/>
      <c r="AGR28" s="662"/>
      <c r="AGS28" s="662"/>
      <c r="AGT28" s="662"/>
      <c r="AGU28" s="662"/>
      <c r="AGV28" s="662"/>
      <c r="AGW28" s="662"/>
      <c r="AGX28" s="662"/>
      <c r="AGY28" s="662"/>
      <c r="AGZ28" s="662"/>
      <c r="AHA28" s="662"/>
      <c r="AHB28" s="662"/>
      <c r="AHC28" s="662"/>
      <c r="AHD28" s="662"/>
      <c r="AHE28" s="662"/>
      <c r="AHF28" s="662"/>
      <c r="AHG28" s="662"/>
      <c r="AHH28" s="662"/>
      <c r="AHI28" s="662"/>
      <c r="AHJ28" s="662"/>
      <c r="AHK28" s="662"/>
      <c r="AHL28" s="662"/>
      <c r="AHM28" s="662"/>
      <c r="AHN28" s="662"/>
      <c r="AHO28" s="662"/>
      <c r="AHP28" s="662"/>
      <c r="AHQ28" s="662"/>
      <c r="AHR28" s="662"/>
      <c r="AHS28" s="662"/>
      <c r="AHT28" s="662"/>
      <c r="AHU28" s="662"/>
      <c r="AHV28" s="662"/>
      <c r="AHW28" s="662"/>
      <c r="AHX28" s="662"/>
      <c r="AHY28" s="662"/>
      <c r="AHZ28" s="662"/>
      <c r="AIA28" s="662"/>
      <c r="AIB28" s="662"/>
      <c r="AIC28" s="662"/>
      <c r="AID28" s="662"/>
      <c r="AIE28" s="662"/>
      <c r="AIF28" s="662"/>
      <c r="AIG28" s="662"/>
      <c r="AIH28" s="662"/>
      <c r="AII28" s="662"/>
      <c r="AIJ28" s="662"/>
      <c r="AIK28" s="662"/>
      <c r="AIL28" s="662"/>
      <c r="AIM28" s="662"/>
      <c r="AIN28" s="662"/>
      <c r="AIO28" s="662"/>
      <c r="AIP28" s="662"/>
      <c r="AIQ28" s="662"/>
      <c r="AIR28" s="662"/>
      <c r="AIS28" s="662"/>
      <c r="AIT28" s="662"/>
      <c r="AIU28" s="662"/>
      <c r="AIV28" s="662"/>
      <c r="AIW28" s="662"/>
      <c r="AIX28" s="662"/>
      <c r="AIY28" s="662"/>
      <c r="AIZ28" s="662"/>
      <c r="AJA28" s="662"/>
      <c r="AJB28" s="662"/>
      <c r="AJC28" s="662"/>
      <c r="AJD28" s="662"/>
      <c r="AJE28" s="662"/>
      <c r="AJF28" s="662"/>
      <c r="AJG28" s="662"/>
      <c r="AJH28" s="662"/>
      <c r="AJI28" s="662"/>
      <c r="AJJ28" s="662"/>
      <c r="AJK28" s="662"/>
      <c r="AJL28" s="662"/>
      <c r="AJM28" s="662"/>
      <c r="AJN28" s="662"/>
      <c r="AJO28" s="662"/>
      <c r="AJP28" s="662"/>
      <c r="AJQ28" s="662"/>
      <c r="AJR28" s="662"/>
      <c r="AJS28" s="662"/>
      <c r="AJT28" s="662"/>
      <c r="AJU28" s="662"/>
      <c r="AJV28" s="662"/>
      <c r="AJW28" s="662"/>
      <c r="AJX28" s="662"/>
      <c r="AJY28" s="662"/>
      <c r="AJZ28" s="662"/>
      <c r="AKA28" s="662"/>
      <c r="AKB28" s="662"/>
      <c r="AKC28" s="662"/>
      <c r="AKD28" s="662"/>
      <c r="AKE28" s="662"/>
      <c r="AKF28" s="662"/>
      <c r="AKG28" s="662"/>
      <c r="AKH28" s="662"/>
      <c r="AKI28" s="662"/>
      <c r="AKJ28" s="662"/>
      <c r="AKK28" s="662"/>
      <c r="AKL28" s="662"/>
      <c r="AKM28" s="662"/>
      <c r="AKN28" s="662"/>
      <c r="AKO28" s="662"/>
      <c r="AKP28" s="662"/>
      <c r="AKQ28" s="662"/>
      <c r="AKR28" s="662"/>
      <c r="AKS28" s="662"/>
      <c r="AKT28" s="662"/>
      <c r="AKU28" s="662"/>
      <c r="AKV28" s="662"/>
      <c r="AKW28" s="662"/>
      <c r="AKX28" s="662"/>
      <c r="AKY28" s="662"/>
      <c r="AKZ28" s="662"/>
      <c r="ALA28" s="662"/>
      <c r="ALB28" s="662"/>
      <c r="ALC28" s="662"/>
      <c r="ALD28" s="662"/>
      <c r="ALE28" s="662"/>
      <c r="ALF28" s="662"/>
      <c r="ALG28" s="662"/>
      <c r="ALH28" s="662"/>
      <c r="ALI28" s="662"/>
      <c r="ALJ28" s="662"/>
      <c r="ALK28" s="662"/>
      <c r="ALL28" s="662"/>
      <c r="ALM28" s="662"/>
      <c r="ALN28" s="662"/>
      <c r="ALO28" s="662"/>
      <c r="ALP28" s="662"/>
      <c r="ALQ28" s="662"/>
      <c r="ALR28" s="662"/>
      <c r="ALS28" s="662"/>
      <c r="ALT28" s="662"/>
      <c r="ALU28" s="662"/>
      <c r="ALV28" s="662"/>
      <c r="ALW28" s="662"/>
      <c r="ALX28" s="662"/>
      <c r="ALY28" s="662"/>
      <c r="ALZ28" s="662"/>
      <c r="AMA28" s="662"/>
      <c r="AMB28" s="662"/>
      <c r="AMC28" s="662"/>
      <c r="AMD28" s="662"/>
      <c r="AME28" s="662"/>
      <c r="AMF28" s="662"/>
      <c r="AMG28" s="662"/>
      <c r="AMH28" s="662"/>
      <c r="AMI28" s="662"/>
      <c r="AMJ28" s="662"/>
      <c r="AMK28" s="662"/>
      <c r="AML28" s="662"/>
      <c r="AMM28" s="662"/>
      <c r="AMN28" s="662"/>
      <c r="AMO28" s="662"/>
      <c r="AMP28" s="662"/>
      <c r="AMQ28" s="662"/>
      <c r="AMR28" s="662"/>
      <c r="AMS28" s="662"/>
      <c r="AMT28" s="662"/>
      <c r="AMU28" s="662"/>
      <c r="AMV28" s="662"/>
      <c r="AMW28" s="662"/>
      <c r="AMX28" s="662"/>
      <c r="AMY28" s="662"/>
      <c r="AMZ28" s="662"/>
      <c r="ANA28" s="662"/>
      <c r="ANB28" s="662"/>
      <c r="ANC28" s="662"/>
      <c r="AND28" s="662"/>
      <c r="ANE28" s="662"/>
      <c r="ANF28" s="662"/>
      <c r="ANG28" s="662"/>
      <c r="ANH28" s="662"/>
      <c r="ANI28" s="662"/>
      <c r="ANJ28" s="662"/>
      <c r="ANK28" s="662"/>
      <c r="ANL28" s="662"/>
      <c r="ANM28" s="662"/>
      <c r="ANN28" s="662"/>
      <c r="ANO28" s="662"/>
      <c r="ANP28" s="662"/>
      <c r="ANQ28" s="662"/>
      <c r="ANR28" s="662"/>
      <c r="ANS28" s="662"/>
      <c r="ANT28" s="662"/>
      <c r="ANU28" s="662"/>
      <c r="ANV28" s="662"/>
      <c r="ANW28" s="662"/>
      <c r="ANX28" s="662"/>
      <c r="ANY28" s="662"/>
      <c r="ANZ28" s="662"/>
      <c r="AOA28" s="662"/>
      <c r="AOB28" s="662"/>
      <c r="AOC28" s="662"/>
      <c r="AOD28" s="662"/>
      <c r="AOE28" s="662"/>
      <c r="AOF28" s="662"/>
      <c r="AOG28" s="662"/>
      <c r="AOH28" s="662"/>
      <c r="AOI28" s="662"/>
      <c r="AOJ28" s="662"/>
      <c r="AOK28" s="662"/>
      <c r="AOL28" s="662"/>
      <c r="AOM28" s="662"/>
      <c r="AON28" s="662"/>
      <c r="AOO28" s="662"/>
      <c r="AOP28" s="662"/>
      <c r="AOQ28" s="662"/>
      <c r="AOR28" s="662"/>
      <c r="AOS28" s="662"/>
      <c r="AOT28" s="662"/>
      <c r="AOU28" s="662"/>
      <c r="AOV28" s="662"/>
      <c r="AOW28" s="662"/>
      <c r="AOX28" s="662"/>
      <c r="AOY28" s="662"/>
      <c r="AOZ28" s="662"/>
      <c r="APA28" s="662"/>
      <c r="APB28" s="662"/>
      <c r="APC28" s="662"/>
      <c r="APD28" s="662"/>
      <c r="APE28" s="662"/>
      <c r="APF28" s="662"/>
      <c r="APG28" s="662"/>
      <c r="APH28" s="662"/>
      <c r="API28" s="662"/>
      <c r="APJ28" s="662"/>
      <c r="APK28" s="662"/>
      <c r="APL28" s="662"/>
      <c r="APM28" s="662"/>
      <c r="APN28" s="662"/>
      <c r="APO28" s="662"/>
      <c r="APP28" s="662"/>
      <c r="APQ28" s="662"/>
      <c r="APR28" s="662"/>
      <c r="APS28" s="662"/>
      <c r="APT28" s="662"/>
      <c r="APU28" s="662"/>
      <c r="APV28" s="662"/>
      <c r="APW28" s="662"/>
      <c r="APX28" s="662"/>
      <c r="APY28" s="662"/>
      <c r="APZ28" s="662"/>
      <c r="AQA28" s="662"/>
      <c r="AQB28" s="662"/>
      <c r="AQC28" s="662"/>
      <c r="AQD28" s="662"/>
      <c r="AQE28" s="662"/>
      <c r="AQF28" s="662"/>
      <c r="AQG28" s="662"/>
      <c r="AQH28" s="662"/>
      <c r="AQI28" s="662"/>
      <c r="AQJ28" s="662"/>
      <c r="AQK28" s="662"/>
      <c r="AQL28" s="662"/>
      <c r="AQM28" s="662"/>
      <c r="AQN28" s="662"/>
      <c r="AQO28" s="662"/>
      <c r="AQP28" s="662"/>
      <c r="AQQ28" s="662"/>
      <c r="AQR28" s="662"/>
      <c r="AQS28" s="662"/>
      <c r="AQT28" s="662"/>
      <c r="AQU28" s="662"/>
      <c r="AQV28" s="662"/>
      <c r="AQW28" s="662"/>
      <c r="AQX28" s="662"/>
      <c r="AQY28" s="662"/>
      <c r="AQZ28" s="662"/>
      <c r="ARA28" s="662"/>
      <c r="ARB28" s="662"/>
      <c r="ARC28" s="662"/>
      <c r="ARD28" s="662"/>
      <c r="ARE28" s="662"/>
      <c r="ARF28" s="662"/>
      <c r="ARG28" s="662"/>
      <c r="ARH28" s="662"/>
      <c r="ARI28" s="662"/>
      <c r="ARJ28" s="662"/>
      <c r="ARK28" s="662"/>
      <c r="ARL28" s="662"/>
      <c r="ARM28" s="662"/>
      <c r="ARN28" s="662"/>
      <c r="ARO28" s="662"/>
      <c r="ARP28" s="662"/>
      <c r="ARQ28" s="662"/>
      <c r="ARR28" s="662"/>
      <c r="ARS28" s="662"/>
      <c r="ART28" s="662"/>
      <c r="ARU28" s="662"/>
      <c r="ARV28" s="662"/>
      <c r="ARW28" s="662"/>
      <c r="ARX28" s="662"/>
      <c r="ARY28" s="662"/>
      <c r="ARZ28" s="662"/>
      <c r="ASA28" s="662"/>
      <c r="ASB28" s="662"/>
      <c r="ASC28" s="662"/>
      <c r="ASD28" s="662"/>
      <c r="ASE28" s="662"/>
      <c r="ASF28" s="662"/>
      <c r="ASG28" s="662"/>
      <c r="ASH28" s="662"/>
      <c r="ASI28" s="662"/>
      <c r="ASJ28" s="662"/>
      <c r="ASK28" s="662"/>
      <c r="ASL28" s="662"/>
      <c r="ASM28" s="662"/>
      <c r="ASN28" s="662"/>
      <c r="ASO28" s="662"/>
      <c r="ASP28" s="662"/>
      <c r="ASQ28" s="662"/>
      <c r="ASR28" s="662"/>
      <c r="ASS28" s="662"/>
      <c r="AST28" s="662"/>
      <c r="ASU28" s="662"/>
      <c r="ASV28" s="662"/>
      <c r="ASW28" s="662"/>
      <c r="ASX28" s="662"/>
      <c r="ASY28" s="662"/>
      <c r="ASZ28" s="662"/>
      <c r="ATA28" s="662"/>
      <c r="ATB28" s="662"/>
      <c r="ATC28" s="662"/>
      <c r="ATD28" s="662"/>
      <c r="ATE28" s="662"/>
      <c r="ATF28" s="662"/>
      <c r="ATG28" s="662"/>
      <c r="ATH28" s="662"/>
      <c r="ATI28" s="662"/>
      <c r="ATJ28" s="662"/>
      <c r="ATK28" s="662"/>
      <c r="ATL28" s="662"/>
      <c r="ATM28" s="662"/>
      <c r="ATN28" s="662"/>
      <c r="ATO28" s="662"/>
      <c r="ATP28" s="662"/>
      <c r="ATQ28" s="662"/>
      <c r="ATR28" s="662"/>
      <c r="ATS28" s="662"/>
      <c r="ATT28" s="662"/>
      <c r="ATU28" s="662"/>
      <c r="ATV28" s="662"/>
      <c r="ATW28" s="662"/>
      <c r="ATX28" s="662"/>
      <c r="ATY28" s="662"/>
      <c r="ATZ28" s="662"/>
      <c r="AUA28" s="662"/>
      <c r="AUB28" s="662"/>
      <c r="AUC28" s="662"/>
      <c r="AUD28" s="662"/>
      <c r="AUE28" s="662"/>
      <c r="AUF28" s="662"/>
      <c r="AUG28" s="662"/>
      <c r="AUH28" s="662"/>
      <c r="AUI28" s="662"/>
      <c r="AUJ28" s="662"/>
      <c r="AUK28" s="662"/>
      <c r="AUL28" s="662"/>
      <c r="AUM28" s="662"/>
      <c r="AUN28" s="662"/>
      <c r="AUO28" s="662"/>
      <c r="AUP28" s="662"/>
      <c r="AUQ28" s="662"/>
      <c r="AUR28" s="662"/>
      <c r="AUS28" s="662"/>
      <c r="AUT28" s="662"/>
      <c r="AUU28" s="662"/>
      <c r="AUV28" s="662"/>
      <c r="AUW28" s="662"/>
      <c r="AUX28" s="662"/>
      <c r="AUY28" s="662"/>
      <c r="AUZ28" s="662"/>
      <c r="AVA28" s="662"/>
      <c r="AVB28" s="662"/>
      <c r="AVC28" s="662"/>
      <c r="AVD28" s="662"/>
      <c r="AVE28" s="662"/>
      <c r="AVF28" s="662"/>
      <c r="AVG28" s="662"/>
      <c r="AVH28" s="662"/>
      <c r="AVI28" s="662"/>
      <c r="AVJ28" s="662"/>
      <c r="AVK28" s="662"/>
      <c r="AVL28" s="662"/>
      <c r="AVM28" s="662"/>
      <c r="AVN28" s="662"/>
      <c r="AVO28" s="662"/>
      <c r="AVP28" s="662"/>
      <c r="AVQ28" s="662"/>
      <c r="AVR28" s="662"/>
      <c r="AVS28" s="662"/>
      <c r="AVT28" s="662"/>
      <c r="AVU28" s="662"/>
      <c r="AVV28" s="662"/>
      <c r="AVW28" s="662"/>
      <c r="AVX28" s="662"/>
      <c r="AVY28" s="662"/>
      <c r="AVZ28" s="662"/>
      <c r="AWA28" s="662"/>
      <c r="AWB28" s="662"/>
      <c r="AWC28" s="662"/>
      <c r="AWD28" s="662"/>
      <c r="AWE28" s="662"/>
      <c r="AWF28" s="662"/>
      <c r="AWG28" s="662"/>
      <c r="AWH28" s="662"/>
      <c r="AWI28" s="662"/>
      <c r="AWJ28" s="662"/>
      <c r="AWK28" s="662"/>
      <c r="AWL28" s="662"/>
      <c r="AWM28" s="662"/>
      <c r="AWN28" s="662"/>
      <c r="AWO28" s="662"/>
      <c r="AWP28" s="662"/>
      <c r="AWQ28" s="662"/>
      <c r="AWR28" s="662"/>
      <c r="AWS28" s="662"/>
      <c r="AWT28" s="662"/>
      <c r="AWU28" s="662"/>
      <c r="AWV28" s="662"/>
      <c r="AWW28" s="662"/>
      <c r="AWX28" s="662"/>
      <c r="AWY28" s="662"/>
      <c r="AWZ28" s="662"/>
      <c r="AXA28" s="662"/>
      <c r="AXB28" s="662"/>
      <c r="AXC28" s="662"/>
      <c r="AXD28" s="662"/>
      <c r="AXE28" s="662"/>
      <c r="AXF28" s="662"/>
      <c r="AXG28" s="662"/>
      <c r="AXH28" s="662"/>
      <c r="AXI28" s="662"/>
      <c r="AXJ28" s="662"/>
      <c r="AXK28" s="662"/>
      <c r="AXL28" s="662"/>
      <c r="AXM28" s="662"/>
      <c r="AXN28" s="662"/>
      <c r="AXO28" s="662"/>
      <c r="AXP28" s="662"/>
      <c r="AXQ28" s="662"/>
      <c r="AXR28" s="662"/>
      <c r="AXS28" s="662"/>
      <c r="AXT28" s="662"/>
      <c r="AXU28" s="662"/>
      <c r="AXV28" s="662"/>
      <c r="AXW28" s="662"/>
      <c r="AXX28" s="662"/>
      <c r="AXY28" s="662"/>
      <c r="AXZ28" s="662"/>
      <c r="AYA28" s="662"/>
      <c r="AYB28" s="662"/>
      <c r="AYC28" s="662"/>
      <c r="AYD28" s="662"/>
      <c r="AYE28" s="662"/>
      <c r="AYF28" s="662"/>
      <c r="AYG28" s="662"/>
      <c r="AYH28" s="662"/>
      <c r="AYI28" s="662"/>
      <c r="AYJ28" s="662"/>
      <c r="AYK28" s="662"/>
      <c r="AYL28" s="662"/>
      <c r="AYM28" s="662"/>
      <c r="AYN28" s="662"/>
      <c r="AYO28" s="662"/>
      <c r="AYP28" s="662"/>
      <c r="AYQ28" s="662"/>
      <c r="AYR28" s="662"/>
      <c r="AYS28" s="662"/>
      <c r="AYT28" s="662"/>
      <c r="AYU28" s="662"/>
      <c r="AYV28" s="662"/>
      <c r="AYW28" s="662"/>
      <c r="AYX28" s="662"/>
      <c r="AYY28" s="662"/>
      <c r="AYZ28" s="662"/>
      <c r="AZA28" s="662"/>
      <c r="AZB28" s="662"/>
      <c r="AZC28" s="662"/>
      <c r="AZD28" s="662"/>
      <c r="AZE28" s="662"/>
      <c r="AZF28" s="662"/>
      <c r="AZG28" s="662"/>
      <c r="AZH28" s="662"/>
      <c r="AZI28" s="662"/>
      <c r="AZJ28" s="662"/>
      <c r="AZK28" s="662"/>
      <c r="AZL28" s="662"/>
      <c r="AZM28" s="662"/>
      <c r="AZN28" s="662"/>
      <c r="AZO28" s="662"/>
      <c r="AZP28" s="662"/>
      <c r="AZQ28" s="662"/>
      <c r="AZR28" s="662"/>
      <c r="AZS28" s="662"/>
      <c r="AZT28" s="662"/>
      <c r="AZU28" s="662"/>
      <c r="AZV28" s="662"/>
      <c r="AZW28" s="662"/>
      <c r="AZX28" s="662"/>
      <c r="AZY28" s="662"/>
      <c r="AZZ28" s="662"/>
      <c r="BAA28" s="662"/>
      <c r="BAB28" s="662"/>
      <c r="BAC28" s="662"/>
      <c r="BAD28" s="662"/>
      <c r="BAE28" s="662"/>
      <c r="BAF28" s="662"/>
      <c r="BAG28" s="662"/>
      <c r="BAH28" s="662"/>
      <c r="BAI28" s="662"/>
      <c r="BAJ28" s="662"/>
      <c r="BAK28" s="662"/>
      <c r="BAL28" s="662"/>
      <c r="BAM28" s="662"/>
      <c r="BAN28" s="662"/>
      <c r="BAO28" s="662"/>
      <c r="BAP28" s="662"/>
      <c r="BAQ28" s="662"/>
      <c r="BAR28" s="662"/>
      <c r="BAS28" s="662"/>
      <c r="BAT28" s="662"/>
      <c r="BAU28" s="662"/>
      <c r="BAV28" s="662"/>
      <c r="BAW28" s="662"/>
      <c r="BAX28" s="662"/>
      <c r="BAY28" s="662"/>
      <c r="BAZ28" s="662"/>
      <c r="BBA28" s="662"/>
      <c r="BBB28" s="662"/>
      <c r="BBC28" s="662"/>
      <c r="BBD28" s="662"/>
      <c r="BBE28" s="662"/>
      <c r="BBF28" s="662"/>
      <c r="BBG28" s="662"/>
      <c r="BBH28" s="662"/>
      <c r="BBI28" s="662"/>
      <c r="BBJ28" s="662"/>
      <c r="BBK28" s="662"/>
      <c r="BBL28" s="662"/>
      <c r="BBM28" s="662"/>
      <c r="BBN28" s="662"/>
      <c r="BBO28" s="662"/>
      <c r="BBP28" s="662"/>
      <c r="BBQ28" s="662"/>
      <c r="BBR28" s="662"/>
      <c r="BBS28" s="662"/>
      <c r="BBT28" s="662"/>
      <c r="BBU28" s="662"/>
      <c r="BBV28" s="662"/>
      <c r="BBW28" s="662"/>
      <c r="BBX28" s="662"/>
      <c r="BBY28" s="662"/>
      <c r="BBZ28" s="662"/>
      <c r="BCA28" s="662"/>
      <c r="BCB28" s="662"/>
      <c r="BCC28" s="662"/>
      <c r="BCD28" s="662"/>
      <c r="BCE28" s="662"/>
      <c r="BCF28" s="662"/>
      <c r="BCG28" s="662"/>
      <c r="BCH28" s="662"/>
      <c r="BCI28" s="662"/>
      <c r="BCJ28" s="662"/>
      <c r="BCK28" s="662"/>
      <c r="BCL28" s="662"/>
      <c r="BCM28" s="662"/>
      <c r="BCN28" s="662"/>
      <c r="BCO28" s="662"/>
      <c r="BCP28" s="662"/>
      <c r="BCQ28" s="662"/>
      <c r="BCR28" s="662"/>
      <c r="BCS28" s="662"/>
      <c r="BCT28" s="662"/>
      <c r="BCU28" s="662"/>
      <c r="BCV28" s="662"/>
      <c r="BCW28" s="662"/>
      <c r="BCX28" s="662"/>
      <c r="BCY28" s="662"/>
      <c r="BCZ28" s="662"/>
      <c r="BDA28" s="662"/>
      <c r="BDB28" s="662"/>
      <c r="BDC28" s="662"/>
      <c r="BDD28" s="662"/>
      <c r="BDE28" s="662"/>
      <c r="BDF28" s="662"/>
      <c r="BDG28" s="662"/>
      <c r="BDH28" s="662"/>
      <c r="BDI28" s="662"/>
      <c r="BDJ28" s="662"/>
      <c r="BDK28" s="662"/>
      <c r="BDL28" s="662"/>
      <c r="BDM28" s="662"/>
      <c r="BDN28" s="662"/>
      <c r="BDO28" s="662"/>
      <c r="BDP28" s="662"/>
      <c r="BDQ28" s="662"/>
      <c r="BDR28" s="662"/>
      <c r="BDS28" s="662"/>
      <c r="BDT28" s="662"/>
      <c r="BDU28" s="662"/>
      <c r="BDV28" s="662"/>
      <c r="BDW28" s="662"/>
      <c r="BDX28" s="662"/>
      <c r="BDY28" s="662"/>
      <c r="BDZ28" s="662"/>
      <c r="BEA28" s="662"/>
      <c r="BEB28" s="662"/>
      <c r="BEC28" s="662"/>
      <c r="BED28" s="662"/>
      <c r="BEE28" s="662"/>
      <c r="BEF28" s="662"/>
      <c r="BEG28" s="662"/>
      <c r="BEH28" s="662"/>
      <c r="BEI28" s="662"/>
      <c r="BEJ28" s="662"/>
      <c r="BEK28" s="662"/>
      <c r="BEL28" s="662"/>
      <c r="BEM28" s="662"/>
      <c r="BEN28" s="662"/>
      <c r="BEO28" s="662"/>
      <c r="BEP28" s="662"/>
      <c r="BEQ28" s="662"/>
      <c r="BER28" s="662"/>
      <c r="BES28" s="662"/>
      <c r="BET28" s="662"/>
      <c r="BEU28" s="662"/>
      <c r="BEV28" s="662"/>
      <c r="BEW28" s="662"/>
      <c r="BEX28" s="662"/>
      <c r="BEY28" s="662"/>
      <c r="BEZ28" s="662"/>
      <c r="BFA28" s="662"/>
      <c r="BFB28" s="662"/>
      <c r="BFC28" s="662"/>
      <c r="BFD28" s="662"/>
      <c r="BFE28" s="662"/>
      <c r="BFF28" s="662"/>
      <c r="BFG28" s="662"/>
      <c r="BFH28" s="662"/>
      <c r="BFI28" s="662"/>
      <c r="BFJ28" s="662"/>
      <c r="BFK28" s="662"/>
      <c r="BFL28" s="662"/>
      <c r="BFM28" s="662"/>
      <c r="BFN28" s="662"/>
      <c r="BFO28" s="662"/>
      <c r="BFP28" s="662"/>
      <c r="BFQ28" s="662"/>
      <c r="BFR28" s="662"/>
      <c r="BFS28" s="662"/>
      <c r="BFT28" s="662"/>
      <c r="BFU28" s="662"/>
      <c r="BFV28" s="662"/>
      <c r="BFW28" s="662"/>
      <c r="BFX28" s="662"/>
      <c r="BFY28" s="662"/>
      <c r="BFZ28" s="662"/>
      <c r="BGA28" s="662"/>
      <c r="BGB28" s="662"/>
      <c r="BGC28" s="662"/>
      <c r="BGD28" s="662"/>
      <c r="BGE28" s="662"/>
      <c r="BGF28" s="662"/>
      <c r="BGG28" s="662"/>
      <c r="BGH28" s="662"/>
      <c r="BGI28" s="662"/>
      <c r="BGJ28" s="662"/>
      <c r="BGK28" s="662"/>
      <c r="BGL28" s="662"/>
      <c r="BGM28" s="662"/>
      <c r="BGN28" s="662"/>
      <c r="BGO28" s="662"/>
      <c r="BGP28" s="662"/>
      <c r="BGQ28" s="662"/>
      <c r="BGR28" s="662"/>
      <c r="BGS28" s="662"/>
      <c r="BGT28" s="662"/>
      <c r="BGU28" s="662"/>
      <c r="BGV28" s="662"/>
      <c r="BGW28" s="662"/>
      <c r="BGX28" s="662"/>
      <c r="BGY28" s="662"/>
      <c r="BGZ28" s="662"/>
      <c r="BHA28" s="662"/>
      <c r="BHB28" s="662"/>
      <c r="BHC28" s="662"/>
      <c r="BHD28" s="662"/>
      <c r="BHE28" s="662"/>
      <c r="BHF28" s="662"/>
      <c r="BHG28" s="662"/>
      <c r="BHH28" s="662"/>
      <c r="BHI28" s="662"/>
      <c r="BHJ28" s="662"/>
      <c r="BHK28" s="662"/>
      <c r="BHL28" s="662"/>
      <c r="BHM28" s="662"/>
      <c r="BHN28" s="662"/>
      <c r="BHO28" s="662"/>
      <c r="BHP28" s="662"/>
      <c r="BHQ28" s="662"/>
      <c r="BHR28" s="662"/>
      <c r="BHS28" s="662"/>
      <c r="BHT28" s="662"/>
      <c r="BHU28" s="662"/>
      <c r="BHV28" s="662"/>
      <c r="BHW28" s="662"/>
      <c r="BHX28" s="662"/>
      <c r="BHY28" s="662"/>
      <c r="BHZ28" s="662"/>
      <c r="BIA28" s="662"/>
      <c r="BIB28" s="662"/>
      <c r="BIC28" s="662"/>
      <c r="BID28" s="662"/>
      <c r="BIE28" s="662"/>
      <c r="BIF28" s="662"/>
      <c r="BIG28" s="662"/>
      <c r="BIH28" s="662"/>
      <c r="BII28" s="662"/>
      <c r="BIJ28" s="662"/>
      <c r="BIK28" s="662"/>
      <c r="BIL28" s="662"/>
      <c r="BIM28" s="662"/>
      <c r="BIN28" s="662"/>
      <c r="BIO28" s="662"/>
      <c r="BIP28" s="662"/>
      <c r="BIQ28" s="662"/>
      <c r="BIR28" s="662"/>
      <c r="BIS28" s="662"/>
      <c r="BIT28" s="662"/>
      <c r="BIU28" s="662"/>
      <c r="BIV28" s="662"/>
      <c r="BIW28" s="662"/>
      <c r="BIX28" s="662"/>
      <c r="BIY28" s="662"/>
      <c r="BIZ28" s="662"/>
      <c r="BJA28" s="662"/>
      <c r="BJB28" s="662"/>
      <c r="BJC28" s="662"/>
      <c r="BJD28" s="662"/>
      <c r="BJE28" s="662"/>
      <c r="BJF28" s="662"/>
      <c r="BJG28" s="662"/>
      <c r="BJH28" s="662"/>
      <c r="BJI28" s="662"/>
      <c r="BJJ28" s="662"/>
      <c r="BJK28" s="662"/>
      <c r="BJL28" s="662"/>
      <c r="BJM28" s="662"/>
      <c r="BJN28" s="662"/>
      <c r="BJO28" s="662"/>
      <c r="BJP28" s="662"/>
      <c r="BJQ28" s="662"/>
      <c r="BJR28" s="662"/>
      <c r="BJS28" s="662"/>
      <c r="BJT28" s="662"/>
      <c r="BJU28" s="662"/>
      <c r="BJV28" s="662"/>
      <c r="BJW28" s="662"/>
      <c r="BJX28" s="662"/>
      <c r="BJY28" s="662"/>
      <c r="BJZ28" s="662"/>
      <c r="BKA28" s="662"/>
      <c r="BKB28" s="662"/>
      <c r="BKC28" s="662"/>
      <c r="BKD28" s="662"/>
      <c r="BKE28" s="662"/>
      <c r="BKF28" s="662"/>
      <c r="BKG28" s="662"/>
      <c r="BKH28" s="662"/>
      <c r="BKI28" s="662"/>
      <c r="BKJ28" s="662"/>
      <c r="BKK28" s="662"/>
      <c r="BKL28" s="662"/>
      <c r="BKM28" s="662"/>
      <c r="BKN28" s="662"/>
      <c r="BKO28" s="662"/>
      <c r="BKP28" s="662"/>
      <c r="BKQ28" s="662"/>
      <c r="BKR28" s="662"/>
      <c r="BKS28" s="662"/>
      <c r="BKT28" s="662"/>
      <c r="BKU28" s="662"/>
      <c r="BKV28" s="662"/>
      <c r="BKW28" s="662"/>
      <c r="BKX28" s="662"/>
      <c r="BKY28" s="662"/>
      <c r="BKZ28" s="662"/>
      <c r="BLA28" s="662"/>
      <c r="BLB28" s="662"/>
      <c r="BLC28" s="662"/>
      <c r="BLD28" s="662"/>
      <c r="BLE28" s="662"/>
      <c r="BLF28" s="662"/>
      <c r="BLG28" s="662"/>
      <c r="BLH28" s="662"/>
      <c r="BLI28" s="662"/>
      <c r="BLJ28" s="662"/>
      <c r="BLK28" s="662"/>
      <c r="BLL28" s="662"/>
      <c r="BLM28" s="662"/>
      <c r="BLN28" s="662"/>
      <c r="BLO28" s="662"/>
      <c r="BLP28" s="662"/>
      <c r="BLQ28" s="662"/>
      <c r="BLR28" s="662"/>
      <c r="BLS28" s="662"/>
      <c r="BLT28" s="662"/>
      <c r="BLU28" s="662"/>
      <c r="BLV28" s="662"/>
      <c r="BLW28" s="662"/>
      <c r="BLX28" s="662"/>
      <c r="BLY28" s="662"/>
      <c r="BLZ28" s="662"/>
      <c r="BMA28" s="662"/>
      <c r="BMB28" s="662"/>
      <c r="BMC28" s="662"/>
      <c r="BMD28" s="662"/>
      <c r="BME28" s="662"/>
      <c r="BMF28" s="662"/>
      <c r="BMG28" s="662"/>
      <c r="BMH28" s="662"/>
      <c r="BMI28" s="662"/>
      <c r="BMJ28" s="662"/>
      <c r="BMK28" s="662"/>
      <c r="BML28" s="662"/>
      <c r="BMM28" s="662"/>
      <c r="BMN28" s="662"/>
      <c r="BMO28" s="662"/>
      <c r="BMP28" s="662"/>
      <c r="BMQ28" s="662"/>
      <c r="BMR28" s="662"/>
      <c r="BMS28" s="662"/>
      <c r="BMT28" s="662"/>
      <c r="BMU28" s="662"/>
      <c r="BMV28" s="662"/>
      <c r="BMW28" s="662"/>
      <c r="BMX28" s="662"/>
      <c r="BMY28" s="662"/>
      <c r="BMZ28" s="662"/>
      <c r="BNA28" s="662"/>
      <c r="BNB28" s="662"/>
      <c r="BNC28" s="662"/>
      <c r="BND28" s="662"/>
      <c r="BNE28" s="662"/>
      <c r="BNF28" s="662"/>
      <c r="BNG28" s="662"/>
      <c r="BNH28" s="662"/>
      <c r="BNI28" s="662"/>
      <c r="BNJ28" s="662"/>
      <c r="BNK28" s="662"/>
      <c r="BNL28" s="662"/>
      <c r="BNM28" s="662"/>
      <c r="BNN28" s="662"/>
      <c r="BNO28" s="662"/>
      <c r="BNP28" s="662"/>
      <c r="BNQ28" s="662"/>
      <c r="BNR28" s="662"/>
      <c r="BNS28" s="662"/>
      <c r="BNT28" s="662"/>
      <c r="BNU28" s="662"/>
      <c r="BNV28" s="662"/>
      <c r="BNW28" s="662"/>
      <c r="BNX28" s="662"/>
      <c r="BNY28" s="662"/>
      <c r="BNZ28" s="662"/>
      <c r="BOA28" s="662"/>
      <c r="BOB28" s="662"/>
      <c r="BOC28" s="662"/>
      <c r="BOD28" s="662"/>
      <c r="BOE28" s="662"/>
      <c r="BOF28" s="662"/>
      <c r="BOG28" s="662"/>
      <c r="BOH28" s="662"/>
      <c r="BOI28" s="662"/>
      <c r="BOJ28" s="662"/>
      <c r="BOK28" s="662"/>
      <c r="BOL28" s="662"/>
      <c r="BOM28" s="662"/>
      <c r="BON28" s="662"/>
      <c r="BOO28" s="662"/>
      <c r="BOP28" s="662"/>
      <c r="BOQ28" s="662"/>
      <c r="BOR28" s="662"/>
      <c r="BOS28" s="662"/>
      <c r="BOT28" s="662"/>
      <c r="BOU28" s="662"/>
      <c r="BOV28" s="662"/>
      <c r="BOW28" s="662"/>
      <c r="BOX28" s="662"/>
      <c r="BOY28" s="662"/>
      <c r="BOZ28" s="662"/>
      <c r="BPA28" s="662"/>
      <c r="BPB28" s="662"/>
      <c r="BPC28" s="662"/>
      <c r="BPD28" s="662"/>
      <c r="BPE28" s="662"/>
      <c r="BPF28" s="662"/>
      <c r="BPG28" s="662"/>
      <c r="BPH28" s="662"/>
      <c r="BPI28" s="662"/>
      <c r="BPJ28" s="662"/>
      <c r="BPK28" s="662"/>
      <c r="BPL28" s="662"/>
      <c r="BPM28" s="662"/>
      <c r="BPN28" s="662"/>
      <c r="BPO28" s="662"/>
      <c r="BPP28" s="662"/>
      <c r="BPQ28" s="662"/>
      <c r="BPR28" s="662"/>
      <c r="BPS28" s="662"/>
      <c r="BPT28" s="662"/>
      <c r="BPU28" s="662"/>
      <c r="BPV28" s="662"/>
      <c r="BPW28" s="662"/>
      <c r="BPX28" s="662"/>
      <c r="BPY28" s="662"/>
      <c r="BPZ28" s="662"/>
      <c r="BQA28" s="662"/>
      <c r="BQB28" s="662"/>
      <c r="BQC28" s="662"/>
      <c r="BQD28" s="662"/>
      <c r="BQE28" s="662"/>
      <c r="BQF28" s="662"/>
      <c r="BQG28" s="662"/>
      <c r="BQH28" s="662"/>
      <c r="BQI28" s="662"/>
      <c r="BQJ28" s="662"/>
      <c r="BQK28" s="662"/>
      <c r="BQL28" s="662"/>
      <c r="BQM28" s="662"/>
      <c r="BQN28" s="662"/>
      <c r="BQO28" s="662"/>
      <c r="BQP28" s="662"/>
      <c r="BQQ28" s="662"/>
      <c r="BQR28" s="662"/>
      <c r="BQS28" s="662"/>
      <c r="BQT28" s="662"/>
      <c r="BQU28" s="662"/>
      <c r="BQV28" s="662"/>
      <c r="BQW28" s="662"/>
      <c r="BQX28" s="662"/>
      <c r="BQY28" s="662"/>
      <c r="BQZ28" s="662"/>
      <c r="BRA28" s="662"/>
      <c r="BRB28" s="662"/>
      <c r="BRC28" s="662"/>
      <c r="BRD28" s="662"/>
      <c r="BRE28" s="662"/>
      <c r="BRF28" s="662"/>
      <c r="BRG28" s="662"/>
      <c r="BRH28" s="662"/>
      <c r="BRI28" s="662"/>
      <c r="BRJ28" s="662"/>
      <c r="BRK28" s="662"/>
      <c r="BRL28" s="662"/>
      <c r="BRM28" s="662"/>
      <c r="BRN28" s="662"/>
      <c r="BRO28" s="662"/>
      <c r="BRP28" s="662"/>
      <c r="BRQ28" s="662"/>
      <c r="BRR28" s="662"/>
      <c r="BRS28" s="662"/>
      <c r="BRT28" s="662"/>
      <c r="BRU28" s="662"/>
      <c r="BRV28" s="662"/>
      <c r="BRW28" s="662"/>
      <c r="BRX28" s="662"/>
      <c r="BRY28" s="662"/>
      <c r="BRZ28" s="662"/>
      <c r="BSA28" s="662"/>
      <c r="BSB28" s="662"/>
      <c r="BSC28" s="662"/>
      <c r="BSD28" s="662"/>
      <c r="BSE28" s="662"/>
      <c r="BSF28" s="662"/>
      <c r="BSG28" s="662"/>
      <c r="BSH28" s="662"/>
      <c r="BSI28" s="662"/>
      <c r="BSJ28" s="662"/>
      <c r="BSK28" s="662"/>
      <c r="BSL28" s="662"/>
      <c r="BSM28" s="662"/>
      <c r="BSN28" s="662"/>
      <c r="BSO28" s="662"/>
      <c r="BSP28" s="662"/>
      <c r="BSQ28" s="662"/>
      <c r="BSR28" s="662"/>
      <c r="BSS28" s="662"/>
      <c r="BST28" s="662"/>
      <c r="BSU28" s="662"/>
      <c r="BSV28" s="662"/>
      <c r="BSW28" s="662"/>
      <c r="BSX28" s="662"/>
      <c r="BSY28" s="662"/>
      <c r="BSZ28" s="662"/>
      <c r="BTA28" s="662"/>
      <c r="BTB28" s="662"/>
      <c r="BTC28" s="662"/>
      <c r="BTD28" s="662"/>
      <c r="BTE28" s="662"/>
      <c r="BTF28" s="662"/>
      <c r="BTG28" s="662"/>
      <c r="BTH28" s="662"/>
      <c r="BTI28" s="662"/>
      <c r="BTJ28" s="662"/>
      <c r="BTK28" s="662"/>
      <c r="BTL28" s="662"/>
      <c r="BTM28" s="662"/>
      <c r="BTN28" s="662"/>
      <c r="BTO28" s="662"/>
      <c r="BTP28" s="662"/>
      <c r="BTQ28" s="662"/>
      <c r="BTR28" s="662"/>
      <c r="BTS28" s="662"/>
      <c r="BTT28" s="662"/>
      <c r="BTU28" s="662"/>
      <c r="BTV28" s="662"/>
      <c r="BTW28" s="662"/>
      <c r="BTX28" s="662"/>
      <c r="BTY28" s="662"/>
      <c r="BTZ28" s="662"/>
      <c r="BUA28" s="662"/>
      <c r="BUB28" s="662"/>
      <c r="BUC28" s="662"/>
      <c r="BUD28" s="662"/>
      <c r="BUE28" s="662"/>
      <c r="BUF28" s="662"/>
      <c r="BUG28" s="662"/>
      <c r="BUH28" s="662"/>
      <c r="BUI28" s="662"/>
      <c r="BUJ28" s="662"/>
      <c r="BUK28" s="662"/>
      <c r="BUL28" s="662"/>
      <c r="BUM28" s="662"/>
      <c r="BUN28" s="662"/>
      <c r="BUO28" s="662"/>
      <c r="BUP28" s="662"/>
      <c r="BUQ28" s="662"/>
      <c r="BUR28" s="662"/>
      <c r="BUS28" s="662"/>
      <c r="BUT28" s="662"/>
      <c r="BUU28" s="662"/>
      <c r="BUV28" s="662"/>
      <c r="BUW28" s="662"/>
      <c r="BUX28" s="662"/>
      <c r="BUY28" s="662"/>
      <c r="BUZ28" s="662"/>
      <c r="BVA28" s="662"/>
      <c r="BVB28" s="662"/>
      <c r="BVC28" s="662"/>
      <c r="BVD28" s="662"/>
      <c r="BVE28" s="662"/>
      <c r="BVF28" s="662"/>
      <c r="BVG28" s="662"/>
      <c r="BVH28" s="662"/>
      <c r="BVI28" s="662"/>
      <c r="BVJ28" s="662"/>
      <c r="BVK28" s="662"/>
      <c r="BVL28" s="662"/>
      <c r="BVM28" s="662"/>
      <c r="BVN28" s="662"/>
      <c r="BVO28" s="662"/>
      <c r="BVP28" s="662"/>
      <c r="BVQ28" s="662"/>
      <c r="BVR28" s="662"/>
      <c r="BVS28" s="662"/>
      <c r="BVT28" s="662"/>
      <c r="BVU28" s="662"/>
      <c r="BVV28" s="662"/>
      <c r="BVW28" s="662"/>
      <c r="BVX28" s="662"/>
      <c r="BVY28" s="662"/>
      <c r="BVZ28" s="662"/>
      <c r="BWA28" s="662"/>
      <c r="BWB28" s="662"/>
      <c r="BWC28" s="662"/>
      <c r="BWD28" s="662"/>
      <c r="BWE28" s="662"/>
      <c r="BWF28" s="662"/>
      <c r="BWG28" s="662"/>
      <c r="BWH28" s="662"/>
      <c r="BWI28" s="662"/>
      <c r="BWJ28" s="662"/>
      <c r="BWK28" s="662"/>
      <c r="BWL28" s="662"/>
      <c r="BWM28" s="662"/>
      <c r="BWN28" s="662"/>
      <c r="BWO28" s="662"/>
      <c r="BWP28" s="662"/>
      <c r="BWQ28" s="662"/>
      <c r="BWR28" s="662"/>
      <c r="BWS28" s="662"/>
      <c r="BWT28" s="662"/>
      <c r="BWU28" s="662"/>
      <c r="BWV28" s="662"/>
      <c r="BWW28" s="662"/>
      <c r="BWX28" s="662"/>
      <c r="BWY28" s="662"/>
      <c r="BWZ28" s="662"/>
      <c r="BXA28" s="662"/>
      <c r="BXB28" s="662"/>
      <c r="BXC28" s="662"/>
      <c r="BXD28" s="662"/>
      <c r="BXE28" s="662"/>
      <c r="BXF28" s="662"/>
      <c r="BXG28" s="662"/>
      <c r="BXH28" s="662"/>
      <c r="BXI28" s="662"/>
      <c r="BXJ28" s="662"/>
      <c r="BXK28" s="662"/>
      <c r="BXL28" s="662"/>
      <c r="BXM28" s="662"/>
      <c r="BXN28" s="662"/>
      <c r="BXO28" s="662"/>
      <c r="BXP28" s="662"/>
      <c r="BXQ28" s="662"/>
      <c r="BXR28" s="662"/>
      <c r="BXS28" s="662"/>
      <c r="BXT28" s="662"/>
      <c r="BXU28" s="662"/>
      <c r="BXV28" s="662"/>
      <c r="BXW28" s="662"/>
      <c r="BXX28" s="662"/>
      <c r="BXY28" s="662"/>
      <c r="BXZ28" s="662"/>
      <c r="BYA28" s="662"/>
      <c r="BYB28" s="662"/>
      <c r="BYC28" s="662"/>
      <c r="BYD28" s="662"/>
      <c r="BYE28" s="662"/>
      <c r="BYF28" s="662"/>
      <c r="BYG28" s="662"/>
      <c r="BYH28" s="662"/>
      <c r="BYI28" s="662"/>
      <c r="BYJ28" s="662"/>
      <c r="BYK28" s="662"/>
      <c r="BYL28" s="662"/>
      <c r="BYM28" s="662"/>
      <c r="BYN28" s="662"/>
      <c r="BYO28" s="662"/>
      <c r="BYP28" s="662"/>
      <c r="BYQ28" s="662"/>
      <c r="BYR28" s="662"/>
      <c r="BYS28" s="662"/>
      <c r="BYT28" s="662"/>
      <c r="BYU28" s="662"/>
      <c r="BYV28" s="662"/>
      <c r="BYW28" s="662"/>
      <c r="BYX28" s="662"/>
      <c r="BYY28" s="662"/>
      <c r="BYZ28" s="662"/>
      <c r="BZA28" s="662"/>
      <c r="BZB28" s="662"/>
      <c r="BZC28" s="662"/>
      <c r="BZD28" s="662"/>
      <c r="BZE28" s="662"/>
      <c r="BZF28" s="662"/>
      <c r="BZG28" s="662"/>
      <c r="BZH28" s="662"/>
      <c r="BZI28" s="662"/>
      <c r="BZJ28" s="662"/>
      <c r="BZK28" s="662"/>
      <c r="BZL28" s="662"/>
      <c r="BZM28" s="662"/>
      <c r="BZN28" s="662"/>
      <c r="BZO28" s="662"/>
      <c r="BZP28" s="662"/>
      <c r="BZQ28" s="662"/>
      <c r="BZR28" s="662"/>
      <c r="BZS28" s="662"/>
      <c r="BZT28" s="662"/>
      <c r="BZU28" s="662"/>
      <c r="BZV28" s="662"/>
      <c r="BZW28" s="662"/>
      <c r="BZX28" s="662"/>
      <c r="BZY28" s="662"/>
      <c r="BZZ28" s="662"/>
      <c r="CAA28" s="662"/>
      <c r="CAB28" s="662"/>
      <c r="CAC28" s="662"/>
      <c r="CAD28" s="662"/>
      <c r="CAE28" s="662"/>
      <c r="CAF28" s="662"/>
      <c r="CAG28" s="662"/>
      <c r="CAH28" s="662"/>
      <c r="CAI28" s="662"/>
      <c r="CAJ28" s="662"/>
      <c r="CAK28" s="662"/>
      <c r="CAL28" s="662"/>
      <c r="CAM28" s="662"/>
      <c r="CAN28" s="662"/>
      <c r="CAO28" s="662"/>
      <c r="CAP28" s="662"/>
      <c r="CAQ28" s="662"/>
      <c r="CAR28" s="662"/>
      <c r="CAS28" s="662"/>
      <c r="CAT28" s="662"/>
      <c r="CAU28" s="662"/>
      <c r="CAV28" s="662"/>
      <c r="CAW28" s="662"/>
      <c r="CAX28" s="662"/>
      <c r="CAY28" s="662"/>
      <c r="CAZ28" s="662"/>
      <c r="CBA28" s="662"/>
      <c r="CBB28" s="662"/>
      <c r="CBC28" s="662"/>
      <c r="CBD28" s="662"/>
      <c r="CBE28" s="662"/>
      <c r="CBF28" s="662"/>
      <c r="CBG28" s="662"/>
      <c r="CBH28" s="662"/>
      <c r="CBI28" s="662"/>
      <c r="CBJ28" s="662"/>
      <c r="CBK28" s="662"/>
      <c r="CBL28" s="662"/>
      <c r="CBM28" s="662"/>
      <c r="CBN28" s="662"/>
      <c r="CBO28" s="662"/>
      <c r="CBP28" s="662"/>
      <c r="CBQ28" s="662"/>
      <c r="CBR28" s="662"/>
      <c r="CBS28" s="662"/>
      <c r="CBT28" s="662"/>
      <c r="CBU28" s="662"/>
      <c r="CBV28" s="662"/>
      <c r="CBW28" s="662"/>
      <c r="CBX28" s="662"/>
      <c r="CBY28" s="662"/>
      <c r="CBZ28" s="662"/>
      <c r="CCA28" s="662"/>
      <c r="CCB28" s="662"/>
      <c r="CCC28" s="662"/>
      <c r="CCD28" s="662"/>
      <c r="CCE28" s="662"/>
      <c r="CCF28" s="662"/>
      <c r="CCG28" s="662"/>
      <c r="CCH28" s="662"/>
      <c r="CCI28" s="662"/>
      <c r="CCJ28" s="662"/>
      <c r="CCK28" s="662"/>
      <c r="CCL28" s="662"/>
      <c r="CCM28" s="662"/>
      <c r="CCN28" s="662"/>
      <c r="CCO28" s="662"/>
      <c r="CCP28" s="662"/>
      <c r="CCQ28" s="662"/>
      <c r="CCR28" s="662"/>
      <c r="CCS28" s="662"/>
      <c r="CCT28" s="662"/>
      <c r="CCU28" s="662"/>
      <c r="CCV28" s="662"/>
      <c r="CCW28" s="662"/>
      <c r="CCX28" s="662"/>
      <c r="CCY28" s="662"/>
      <c r="CCZ28" s="662"/>
      <c r="CDA28" s="662"/>
      <c r="CDB28" s="662"/>
      <c r="CDC28" s="662"/>
      <c r="CDD28" s="662"/>
      <c r="CDE28" s="662"/>
      <c r="CDF28" s="662"/>
      <c r="CDG28" s="662"/>
      <c r="CDH28" s="662"/>
      <c r="CDI28" s="662"/>
      <c r="CDJ28" s="662"/>
      <c r="CDK28" s="662"/>
      <c r="CDL28" s="662"/>
      <c r="CDM28" s="662"/>
      <c r="CDN28" s="662"/>
      <c r="CDO28" s="662"/>
      <c r="CDP28" s="662"/>
      <c r="CDQ28" s="662"/>
      <c r="CDR28" s="662"/>
      <c r="CDS28" s="662"/>
      <c r="CDT28" s="662"/>
      <c r="CDU28" s="662"/>
      <c r="CDV28" s="662"/>
      <c r="CDW28" s="662"/>
      <c r="CDX28" s="662"/>
      <c r="CDY28" s="662"/>
      <c r="CDZ28" s="662"/>
      <c r="CEA28" s="662"/>
      <c r="CEB28" s="662"/>
      <c r="CEC28" s="662"/>
      <c r="CED28" s="662"/>
      <c r="CEE28" s="662"/>
      <c r="CEF28" s="662"/>
      <c r="CEG28" s="662"/>
      <c r="CEH28" s="662"/>
      <c r="CEI28" s="662"/>
      <c r="CEJ28" s="662"/>
      <c r="CEK28" s="662"/>
      <c r="CEL28" s="662"/>
      <c r="CEM28" s="662"/>
      <c r="CEN28" s="662"/>
      <c r="CEO28" s="662"/>
      <c r="CEP28" s="662"/>
      <c r="CEQ28" s="662"/>
      <c r="CER28" s="662"/>
      <c r="CES28" s="662"/>
      <c r="CET28" s="662"/>
      <c r="CEU28" s="662"/>
      <c r="CEV28" s="662"/>
      <c r="CEW28" s="662"/>
      <c r="CEX28" s="662"/>
      <c r="CEY28" s="662"/>
      <c r="CEZ28" s="662"/>
      <c r="CFA28" s="662"/>
      <c r="CFB28" s="662"/>
      <c r="CFC28" s="662"/>
      <c r="CFD28" s="662"/>
      <c r="CFE28" s="662"/>
      <c r="CFF28" s="662"/>
      <c r="CFG28" s="662"/>
      <c r="CFH28" s="662"/>
      <c r="CFI28" s="662"/>
      <c r="CFJ28" s="662"/>
      <c r="CFK28" s="662"/>
      <c r="CFL28" s="662"/>
      <c r="CFM28" s="662"/>
      <c r="CFN28" s="662"/>
      <c r="CFO28" s="662"/>
      <c r="CFP28" s="662"/>
      <c r="CFQ28" s="662"/>
      <c r="CFR28" s="662"/>
      <c r="CFS28" s="662"/>
      <c r="CFT28" s="662"/>
      <c r="CFU28" s="662"/>
      <c r="CFV28" s="662"/>
      <c r="CFW28" s="662"/>
      <c r="CFX28" s="662"/>
      <c r="CFY28" s="662"/>
      <c r="CFZ28" s="662"/>
      <c r="CGA28" s="662"/>
      <c r="CGB28" s="662"/>
      <c r="CGC28" s="662"/>
      <c r="CGD28" s="662"/>
      <c r="CGE28" s="662"/>
      <c r="CGF28" s="662"/>
      <c r="CGG28" s="662"/>
      <c r="CGH28" s="662"/>
      <c r="CGI28" s="662"/>
      <c r="CGJ28" s="662"/>
      <c r="CGK28" s="662"/>
      <c r="CGL28" s="662"/>
      <c r="CGM28" s="662"/>
      <c r="CGN28" s="662"/>
      <c r="CGO28" s="662"/>
      <c r="CGP28" s="662"/>
      <c r="CGQ28" s="662"/>
      <c r="CGR28" s="662"/>
      <c r="CGS28" s="662"/>
      <c r="CGT28" s="662"/>
      <c r="CGU28" s="662"/>
      <c r="CGV28" s="662"/>
      <c r="CGW28" s="662"/>
      <c r="CGX28" s="662"/>
      <c r="CGY28" s="662"/>
      <c r="CGZ28" s="662"/>
      <c r="CHA28" s="662"/>
      <c r="CHB28" s="662"/>
      <c r="CHC28" s="662"/>
      <c r="CHD28" s="662"/>
      <c r="CHE28" s="662"/>
      <c r="CHF28" s="662"/>
      <c r="CHG28" s="662"/>
      <c r="CHH28" s="662"/>
      <c r="CHI28" s="662"/>
      <c r="CHJ28" s="662"/>
      <c r="CHK28" s="662"/>
      <c r="CHL28" s="662"/>
      <c r="CHM28" s="662"/>
      <c r="CHN28" s="662"/>
      <c r="CHO28" s="662"/>
      <c r="CHP28" s="662"/>
      <c r="CHQ28" s="662"/>
      <c r="CHR28" s="662"/>
      <c r="CHS28" s="662"/>
      <c r="CHT28" s="662"/>
      <c r="CHU28" s="662"/>
      <c r="CHV28" s="662"/>
      <c r="CHW28" s="662"/>
      <c r="CHX28" s="662"/>
      <c r="CHY28" s="662"/>
      <c r="CHZ28" s="662"/>
      <c r="CIA28" s="662"/>
      <c r="CIB28" s="662"/>
      <c r="CIC28" s="662"/>
      <c r="CID28" s="662"/>
      <c r="CIE28" s="662"/>
      <c r="CIF28" s="662"/>
      <c r="CIG28" s="662"/>
      <c r="CIH28" s="662"/>
      <c r="CII28" s="662"/>
      <c r="CIJ28" s="662"/>
      <c r="CIK28" s="662"/>
      <c r="CIL28" s="662"/>
      <c r="CIM28" s="662"/>
      <c r="CIN28" s="662"/>
      <c r="CIO28" s="662"/>
      <c r="CIP28" s="662"/>
      <c r="CIQ28" s="662"/>
      <c r="CIR28" s="662"/>
      <c r="CIS28" s="662"/>
      <c r="CIT28" s="662"/>
      <c r="CIU28" s="662"/>
      <c r="CIV28" s="662"/>
      <c r="CIW28" s="662"/>
      <c r="CIX28" s="662"/>
      <c r="CIY28" s="662"/>
      <c r="CIZ28" s="662"/>
      <c r="CJA28" s="662"/>
      <c r="CJB28" s="662"/>
      <c r="CJC28" s="662"/>
      <c r="CJD28" s="662"/>
      <c r="CJE28" s="662"/>
      <c r="CJF28" s="662"/>
      <c r="CJG28" s="662"/>
      <c r="CJH28" s="662"/>
      <c r="CJI28" s="662"/>
      <c r="CJJ28" s="662"/>
      <c r="CJK28" s="662"/>
      <c r="CJL28" s="662"/>
      <c r="CJM28" s="662"/>
      <c r="CJN28" s="662"/>
      <c r="CJO28" s="662"/>
      <c r="CJP28" s="662"/>
      <c r="CJQ28" s="662"/>
      <c r="CJR28" s="662"/>
      <c r="CJS28" s="662"/>
      <c r="CJT28" s="662"/>
      <c r="CJU28" s="662"/>
      <c r="CJV28" s="662"/>
      <c r="CJW28" s="662"/>
      <c r="CJX28" s="662"/>
      <c r="CJY28" s="662"/>
      <c r="CJZ28" s="662"/>
      <c r="CKA28" s="662"/>
      <c r="CKB28" s="662"/>
      <c r="CKC28" s="662"/>
      <c r="CKD28" s="662"/>
      <c r="CKE28" s="662"/>
      <c r="CKF28" s="662"/>
      <c r="CKG28" s="662"/>
      <c r="CKH28" s="662"/>
      <c r="CKI28" s="662"/>
      <c r="CKJ28" s="662"/>
      <c r="CKK28" s="662"/>
      <c r="CKL28" s="662"/>
      <c r="CKM28" s="662"/>
      <c r="CKN28" s="662"/>
      <c r="CKO28" s="662"/>
      <c r="CKP28" s="662"/>
      <c r="CKQ28" s="662"/>
      <c r="CKR28" s="662"/>
      <c r="CKS28" s="662"/>
      <c r="CKT28" s="662"/>
      <c r="CKU28" s="662"/>
      <c r="CKV28" s="662"/>
      <c r="CKW28" s="662"/>
      <c r="CKX28" s="662"/>
      <c r="CKY28" s="662"/>
      <c r="CKZ28" s="662"/>
      <c r="CLA28" s="662"/>
      <c r="CLB28" s="662"/>
      <c r="CLC28" s="662"/>
      <c r="CLD28" s="662"/>
      <c r="CLE28" s="662"/>
      <c r="CLF28" s="662"/>
      <c r="CLG28" s="662"/>
      <c r="CLH28" s="662"/>
      <c r="CLI28" s="662"/>
      <c r="CLJ28" s="662"/>
      <c r="CLK28" s="662"/>
      <c r="CLL28" s="662"/>
      <c r="CLM28" s="662"/>
      <c r="CLN28" s="662"/>
      <c r="CLO28" s="662"/>
      <c r="CLP28" s="662"/>
      <c r="CLQ28" s="662"/>
      <c r="CLR28" s="662"/>
      <c r="CLS28" s="662"/>
      <c r="CLT28" s="662"/>
      <c r="CLU28" s="662"/>
      <c r="CLV28" s="662"/>
      <c r="CLW28" s="662"/>
      <c r="CLX28" s="662"/>
      <c r="CLY28" s="662"/>
      <c r="CLZ28" s="662"/>
      <c r="CMA28" s="662"/>
      <c r="CMB28" s="662"/>
      <c r="CMC28" s="662"/>
      <c r="CMD28" s="662"/>
      <c r="CME28" s="662"/>
      <c r="CMF28" s="662"/>
      <c r="CMG28" s="662"/>
      <c r="CMH28" s="662"/>
      <c r="CMI28" s="662"/>
      <c r="CMJ28" s="662"/>
      <c r="CMK28" s="662"/>
      <c r="CML28" s="662"/>
      <c r="CMM28" s="662"/>
      <c r="CMN28" s="662"/>
      <c r="CMO28" s="662"/>
      <c r="CMP28" s="662"/>
      <c r="CMQ28" s="662"/>
      <c r="CMR28" s="662"/>
      <c r="CMS28" s="662"/>
      <c r="CMT28" s="662"/>
      <c r="CMU28" s="662"/>
      <c r="CMV28" s="662"/>
      <c r="CMW28" s="662"/>
      <c r="CMX28" s="662"/>
      <c r="CMY28" s="662"/>
      <c r="CMZ28" s="662"/>
      <c r="CNA28" s="662"/>
      <c r="CNB28" s="662"/>
      <c r="CNC28" s="662"/>
      <c r="CND28" s="662"/>
      <c r="CNE28" s="662"/>
      <c r="CNF28" s="662"/>
      <c r="CNG28" s="662"/>
      <c r="CNH28" s="662"/>
      <c r="CNI28" s="662"/>
      <c r="CNJ28" s="662"/>
      <c r="CNK28" s="662"/>
      <c r="CNL28" s="662"/>
      <c r="CNM28" s="662"/>
      <c r="CNN28" s="662"/>
      <c r="CNO28" s="662"/>
      <c r="CNP28" s="662"/>
      <c r="CNQ28" s="662"/>
      <c r="CNR28" s="662"/>
      <c r="CNS28" s="662"/>
      <c r="CNT28" s="662"/>
      <c r="CNU28" s="662"/>
      <c r="CNV28" s="662"/>
      <c r="CNW28" s="662"/>
      <c r="CNX28" s="662"/>
      <c r="CNY28" s="662"/>
      <c r="CNZ28" s="662"/>
      <c r="COA28" s="662"/>
      <c r="COB28" s="662"/>
      <c r="COC28" s="662"/>
      <c r="COD28" s="662"/>
      <c r="COE28" s="662"/>
      <c r="COF28" s="662"/>
      <c r="COG28" s="662"/>
      <c r="COH28" s="662"/>
      <c r="COI28" s="662"/>
      <c r="COJ28" s="662"/>
      <c r="COK28" s="662"/>
      <c r="COL28" s="662"/>
      <c r="COM28" s="662"/>
      <c r="CON28" s="662"/>
      <c r="COO28" s="662"/>
      <c r="COP28" s="662"/>
      <c r="COQ28" s="662"/>
      <c r="COR28" s="662"/>
      <c r="COS28" s="662"/>
      <c r="COT28" s="662"/>
      <c r="COU28" s="662"/>
      <c r="COV28" s="662"/>
      <c r="COW28" s="662"/>
      <c r="COX28" s="662"/>
      <c r="COY28" s="662"/>
      <c r="COZ28" s="662"/>
      <c r="CPA28" s="662"/>
      <c r="CPB28" s="662"/>
      <c r="CPC28" s="662"/>
      <c r="CPD28" s="662"/>
      <c r="CPE28" s="662"/>
      <c r="CPF28" s="662"/>
      <c r="CPG28" s="662"/>
      <c r="CPH28" s="662"/>
      <c r="CPI28" s="662"/>
      <c r="CPJ28" s="662"/>
      <c r="CPK28" s="662"/>
      <c r="CPL28" s="662"/>
      <c r="CPM28" s="662"/>
      <c r="CPN28" s="662"/>
      <c r="CPO28" s="662"/>
      <c r="CPP28" s="662"/>
      <c r="CPQ28" s="662"/>
      <c r="CPR28" s="662"/>
      <c r="CPS28" s="662"/>
      <c r="CPT28" s="662"/>
      <c r="CPU28" s="662"/>
      <c r="CPV28" s="662"/>
      <c r="CPW28" s="662"/>
      <c r="CPX28" s="662"/>
      <c r="CPY28" s="662"/>
      <c r="CPZ28" s="662"/>
      <c r="CQA28" s="662"/>
      <c r="CQB28" s="662"/>
      <c r="CQC28" s="662"/>
      <c r="CQD28" s="662"/>
      <c r="CQE28" s="662"/>
      <c r="CQF28" s="662"/>
      <c r="CQG28" s="662"/>
      <c r="CQH28" s="662"/>
      <c r="CQI28" s="662"/>
      <c r="CQJ28" s="662"/>
      <c r="CQK28" s="662"/>
      <c r="CQL28" s="662"/>
      <c r="CQM28" s="662"/>
      <c r="CQN28" s="662"/>
      <c r="CQO28" s="662"/>
      <c r="CQP28" s="662"/>
      <c r="CQQ28" s="662"/>
      <c r="CQR28" s="662"/>
      <c r="CQS28" s="662"/>
      <c r="CQT28" s="662"/>
      <c r="CQU28" s="662"/>
      <c r="CQV28" s="662"/>
      <c r="CQW28" s="662"/>
      <c r="CQX28" s="662"/>
      <c r="CQY28" s="662"/>
      <c r="CQZ28" s="662"/>
      <c r="CRA28" s="662"/>
      <c r="CRB28" s="662"/>
      <c r="CRC28" s="662"/>
      <c r="CRD28" s="662"/>
      <c r="CRE28" s="662"/>
      <c r="CRF28" s="662"/>
      <c r="CRG28" s="662"/>
      <c r="CRH28" s="662"/>
      <c r="CRI28" s="662"/>
      <c r="CRJ28" s="662"/>
      <c r="CRK28" s="662"/>
      <c r="CRL28" s="662"/>
      <c r="CRM28" s="662"/>
      <c r="CRN28" s="662"/>
      <c r="CRO28" s="662"/>
      <c r="CRP28" s="662"/>
      <c r="CRQ28" s="662"/>
      <c r="CRR28" s="662"/>
      <c r="CRS28" s="662"/>
      <c r="CRT28" s="662"/>
      <c r="CRU28" s="662"/>
      <c r="CRV28" s="662"/>
      <c r="CRW28" s="662"/>
      <c r="CRX28" s="662"/>
      <c r="CRY28" s="662"/>
      <c r="CRZ28" s="662"/>
      <c r="CSA28" s="662"/>
      <c r="CSB28" s="662"/>
      <c r="CSC28" s="662"/>
      <c r="CSD28" s="662"/>
      <c r="CSE28" s="662"/>
      <c r="CSF28" s="662"/>
      <c r="CSG28" s="662"/>
      <c r="CSH28" s="662"/>
      <c r="CSI28" s="662"/>
      <c r="CSJ28" s="662"/>
      <c r="CSK28" s="662"/>
      <c r="CSL28" s="662"/>
      <c r="CSM28" s="662"/>
      <c r="CSN28" s="662"/>
      <c r="CSO28" s="662"/>
      <c r="CSP28" s="662"/>
      <c r="CSQ28" s="662"/>
      <c r="CSR28" s="662"/>
      <c r="CSS28" s="662"/>
      <c r="CST28" s="662"/>
      <c r="CSU28" s="662"/>
      <c r="CSV28" s="662"/>
      <c r="CSW28" s="662"/>
      <c r="CSX28" s="662"/>
      <c r="CSY28" s="662"/>
      <c r="CSZ28" s="662"/>
      <c r="CTA28" s="662"/>
      <c r="CTB28" s="662"/>
      <c r="CTC28" s="662"/>
      <c r="CTD28" s="662"/>
      <c r="CTE28" s="662"/>
      <c r="CTF28" s="662"/>
      <c r="CTG28" s="662"/>
      <c r="CTH28" s="662"/>
      <c r="CTI28" s="662"/>
      <c r="CTJ28" s="662"/>
      <c r="CTK28" s="662"/>
      <c r="CTL28" s="662"/>
      <c r="CTM28" s="662"/>
      <c r="CTN28" s="662"/>
      <c r="CTO28" s="662"/>
      <c r="CTP28" s="662"/>
      <c r="CTQ28" s="662"/>
      <c r="CTR28" s="662"/>
      <c r="CTS28" s="662"/>
      <c r="CTT28" s="662"/>
      <c r="CTU28" s="662"/>
      <c r="CTV28" s="662"/>
      <c r="CTW28" s="662"/>
      <c r="CTX28" s="662"/>
      <c r="CTY28" s="662"/>
      <c r="CTZ28" s="662"/>
      <c r="CUA28" s="662"/>
      <c r="CUB28" s="662"/>
      <c r="CUC28" s="662"/>
      <c r="CUD28" s="662"/>
      <c r="CUE28" s="662"/>
      <c r="CUF28" s="662"/>
      <c r="CUG28" s="662"/>
      <c r="CUH28" s="662"/>
      <c r="CUI28" s="662"/>
      <c r="CUJ28" s="662"/>
      <c r="CUK28" s="662"/>
      <c r="CUL28" s="662"/>
      <c r="CUM28" s="662"/>
      <c r="CUN28" s="662"/>
      <c r="CUO28" s="662"/>
      <c r="CUP28" s="662"/>
      <c r="CUQ28" s="662"/>
      <c r="CUR28" s="662"/>
      <c r="CUS28" s="662"/>
      <c r="CUT28" s="662"/>
      <c r="CUU28" s="662"/>
      <c r="CUV28" s="662"/>
      <c r="CUW28" s="662"/>
      <c r="CUX28" s="662"/>
      <c r="CUY28" s="662"/>
      <c r="CUZ28" s="662"/>
      <c r="CVA28" s="662"/>
      <c r="CVB28" s="662"/>
      <c r="CVC28" s="662"/>
      <c r="CVD28" s="662"/>
      <c r="CVE28" s="662"/>
      <c r="CVF28" s="662"/>
      <c r="CVG28" s="662"/>
      <c r="CVH28" s="662"/>
      <c r="CVI28" s="662"/>
      <c r="CVJ28" s="662"/>
      <c r="CVK28" s="662"/>
      <c r="CVL28" s="662"/>
      <c r="CVM28" s="662"/>
      <c r="CVN28" s="662"/>
      <c r="CVO28" s="662"/>
      <c r="CVP28" s="662"/>
      <c r="CVQ28" s="662"/>
      <c r="CVR28" s="662"/>
      <c r="CVS28" s="662"/>
      <c r="CVT28" s="662"/>
      <c r="CVU28" s="662"/>
      <c r="CVV28" s="662"/>
      <c r="CVW28" s="662"/>
      <c r="CVX28" s="662"/>
      <c r="CVY28" s="662"/>
      <c r="CVZ28" s="662"/>
      <c r="CWA28" s="662"/>
      <c r="CWB28" s="662"/>
      <c r="CWC28" s="662"/>
      <c r="CWD28" s="662"/>
      <c r="CWE28" s="662"/>
      <c r="CWF28" s="662"/>
      <c r="CWG28" s="662"/>
      <c r="CWH28" s="662"/>
      <c r="CWI28" s="662"/>
      <c r="CWJ28" s="662"/>
      <c r="CWK28" s="662"/>
      <c r="CWL28" s="662"/>
      <c r="CWM28" s="662"/>
      <c r="CWN28" s="662"/>
      <c r="CWO28" s="662"/>
      <c r="CWP28" s="662"/>
      <c r="CWQ28" s="662"/>
      <c r="CWR28" s="662"/>
      <c r="CWS28" s="662"/>
      <c r="CWT28" s="662"/>
      <c r="CWU28" s="662"/>
      <c r="CWV28" s="662"/>
      <c r="CWW28" s="662"/>
      <c r="CWX28" s="662"/>
      <c r="CWY28" s="662"/>
      <c r="CWZ28" s="662"/>
      <c r="CXA28" s="662"/>
      <c r="CXB28" s="662"/>
      <c r="CXC28" s="662"/>
      <c r="CXD28" s="662"/>
      <c r="CXE28" s="662"/>
      <c r="CXF28" s="662"/>
      <c r="CXG28" s="662"/>
      <c r="CXH28" s="662"/>
      <c r="CXI28" s="662"/>
      <c r="CXJ28" s="662"/>
      <c r="CXK28" s="662"/>
      <c r="CXL28" s="662"/>
      <c r="CXM28" s="662"/>
      <c r="CXN28" s="662"/>
      <c r="CXO28" s="662"/>
      <c r="CXP28" s="662"/>
      <c r="CXQ28" s="662"/>
      <c r="CXR28" s="662"/>
      <c r="CXS28" s="662"/>
      <c r="CXT28" s="662"/>
      <c r="CXU28" s="662"/>
      <c r="CXV28" s="662"/>
      <c r="CXW28" s="662"/>
      <c r="CXX28" s="662"/>
      <c r="CXY28" s="662"/>
      <c r="CXZ28" s="662"/>
      <c r="CYA28" s="662"/>
      <c r="CYB28" s="662"/>
      <c r="CYC28" s="662"/>
      <c r="CYD28" s="662"/>
      <c r="CYE28" s="662"/>
      <c r="CYF28" s="662"/>
      <c r="CYG28" s="662"/>
      <c r="CYH28" s="662"/>
      <c r="CYI28" s="662"/>
      <c r="CYJ28" s="662"/>
      <c r="CYK28" s="662"/>
      <c r="CYL28" s="662"/>
      <c r="CYM28" s="662"/>
      <c r="CYN28" s="662"/>
      <c r="CYO28" s="662"/>
      <c r="CYP28" s="662"/>
      <c r="CYQ28" s="662"/>
      <c r="CYR28" s="662"/>
      <c r="CYS28" s="662"/>
      <c r="CYT28" s="662"/>
      <c r="CYU28" s="662"/>
      <c r="CYV28" s="662"/>
      <c r="CYW28" s="662"/>
      <c r="CYX28" s="662"/>
      <c r="CYY28" s="662"/>
      <c r="CYZ28" s="662"/>
      <c r="CZA28" s="662"/>
      <c r="CZB28" s="662"/>
      <c r="CZC28" s="662"/>
      <c r="CZD28" s="662"/>
      <c r="CZE28" s="662"/>
      <c r="CZF28" s="662"/>
      <c r="CZG28" s="662"/>
      <c r="CZH28" s="662"/>
      <c r="CZI28" s="662"/>
      <c r="CZJ28" s="662"/>
      <c r="CZK28" s="662"/>
      <c r="CZL28" s="662"/>
      <c r="CZM28" s="662"/>
      <c r="CZN28" s="662"/>
      <c r="CZO28" s="662"/>
      <c r="CZP28" s="662"/>
      <c r="CZQ28" s="662"/>
      <c r="CZR28" s="662"/>
      <c r="CZS28" s="662"/>
      <c r="CZT28" s="662"/>
      <c r="CZU28" s="662"/>
      <c r="CZV28" s="662"/>
      <c r="CZW28" s="662"/>
      <c r="CZX28" s="662"/>
      <c r="CZY28" s="662"/>
      <c r="CZZ28" s="662"/>
      <c r="DAA28" s="662"/>
      <c r="DAB28" s="662"/>
      <c r="DAC28" s="662"/>
      <c r="DAD28" s="662"/>
      <c r="DAE28" s="662"/>
      <c r="DAF28" s="662"/>
      <c r="DAG28" s="662"/>
      <c r="DAH28" s="662"/>
      <c r="DAI28" s="662"/>
      <c r="DAJ28" s="662"/>
      <c r="DAK28" s="662"/>
      <c r="DAL28" s="662"/>
      <c r="DAM28" s="662"/>
      <c r="DAN28" s="662"/>
      <c r="DAO28" s="662"/>
      <c r="DAP28" s="662"/>
      <c r="DAQ28" s="662"/>
      <c r="DAR28" s="662"/>
      <c r="DAS28" s="662"/>
      <c r="DAT28" s="662"/>
      <c r="DAU28" s="662"/>
      <c r="DAV28" s="662"/>
      <c r="DAW28" s="662"/>
      <c r="DAX28" s="662"/>
      <c r="DAY28" s="662"/>
      <c r="DAZ28" s="662"/>
      <c r="DBA28" s="662"/>
      <c r="DBB28" s="662"/>
      <c r="DBC28" s="662"/>
      <c r="DBD28" s="662"/>
      <c r="DBE28" s="662"/>
      <c r="DBF28" s="662"/>
      <c r="DBG28" s="662"/>
      <c r="DBH28" s="662"/>
      <c r="DBI28" s="662"/>
      <c r="DBJ28" s="662"/>
      <c r="DBK28" s="662"/>
      <c r="DBL28" s="662"/>
      <c r="DBM28" s="662"/>
      <c r="DBN28" s="662"/>
      <c r="DBO28" s="662"/>
      <c r="DBP28" s="662"/>
      <c r="DBQ28" s="662"/>
      <c r="DBR28" s="662"/>
      <c r="DBS28" s="662"/>
      <c r="DBT28" s="662"/>
      <c r="DBU28" s="662"/>
      <c r="DBV28" s="662"/>
      <c r="DBW28" s="662"/>
      <c r="DBX28" s="662"/>
      <c r="DBY28" s="662"/>
      <c r="DBZ28" s="662"/>
      <c r="DCA28" s="662"/>
      <c r="DCB28" s="662"/>
      <c r="DCC28" s="662"/>
      <c r="DCD28" s="662"/>
      <c r="DCE28" s="662"/>
      <c r="DCF28" s="662"/>
      <c r="DCG28" s="662"/>
      <c r="DCH28" s="662"/>
      <c r="DCI28" s="662"/>
      <c r="DCJ28" s="662"/>
      <c r="DCK28" s="662"/>
      <c r="DCL28" s="662"/>
      <c r="DCM28" s="662"/>
      <c r="DCN28" s="662"/>
      <c r="DCO28" s="662"/>
      <c r="DCP28" s="662"/>
      <c r="DCQ28" s="662"/>
      <c r="DCR28" s="662"/>
      <c r="DCS28" s="662"/>
      <c r="DCT28" s="662"/>
      <c r="DCU28" s="662"/>
      <c r="DCV28" s="662"/>
      <c r="DCW28" s="662"/>
      <c r="DCX28" s="662"/>
      <c r="DCY28" s="662"/>
      <c r="DCZ28" s="662"/>
      <c r="DDA28" s="662"/>
      <c r="DDB28" s="662"/>
      <c r="DDC28" s="662"/>
      <c r="DDD28" s="662"/>
      <c r="DDE28" s="662"/>
      <c r="DDF28" s="662"/>
      <c r="DDG28" s="662"/>
      <c r="DDH28" s="662"/>
      <c r="DDI28" s="662"/>
      <c r="DDJ28" s="662"/>
      <c r="DDK28" s="662"/>
      <c r="DDL28" s="662"/>
      <c r="DDM28" s="662"/>
      <c r="DDN28" s="662"/>
      <c r="DDO28" s="662"/>
      <c r="DDP28" s="662"/>
      <c r="DDQ28" s="662"/>
      <c r="DDR28" s="662"/>
      <c r="DDS28" s="662"/>
      <c r="DDT28" s="662"/>
      <c r="DDU28" s="662"/>
      <c r="DDV28" s="662"/>
      <c r="DDW28" s="662"/>
      <c r="DDX28" s="662"/>
      <c r="DDY28" s="662"/>
      <c r="DDZ28" s="662"/>
      <c r="DEA28" s="662"/>
      <c r="DEB28" s="662"/>
      <c r="DEC28" s="662"/>
      <c r="DED28" s="662"/>
      <c r="DEE28" s="662"/>
      <c r="DEF28" s="662"/>
      <c r="DEG28" s="662"/>
      <c r="DEH28" s="662"/>
      <c r="DEI28" s="662"/>
      <c r="DEJ28" s="662"/>
      <c r="DEK28" s="662"/>
      <c r="DEL28" s="662"/>
      <c r="DEM28" s="662"/>
      <c r="DEN28" s="662"/>
      <c r="DEO28" s="662"/>
      <c r="DEP28" s="662"/>
      <c r="DEQ28" s="662"/>
      <c r="DER28" s="662"/>
      <c r="DES28" s="662"/>
      <c r="DET28" s="662"/>
      <c r="DEU28" s="662"/>
      <c r="DEV28" s="662"/>
      <c r="DEW28" s="662"/>
      <c r="DEX28" s="662"/>
      <c r="DEY28" s="662"/>
      <c r="DEZ28" s="662"/>
      <c r="DFA28" s="662"/>
      <c r="DFB28" s="662"/>
      <c r="DFC28" s="662"/>
      <c r="DFD28" s="662"/>
      <c r="DFE28" s="662"/>
      <c r="DFF28" s="662"/>
      <c r="DFG28" s="662"/>
      <c r="DFH28" s="662"/>
      <c r="DFI28" s="662"/>
      <c r="DFJ28" s="662"/>
      <c r="DFK28" s="662"/>
      <c r="DFL28" s="662"/>
      <c r="DFM28" s="662"/>
      <c r="DFN28" s="662"/>
      <c r="DFO28" s="662"/>
      <c r="DFP28" s="662"/>
      <c r="DFQ28" s="662"/>
      <c r="DFR28" s="662"/>
      <c r="DFS28" s="662"/>
      <c r="DFT28" s="662"/>
      <c r="DFU28" s="662"/>
      <c r="DFV28" s="662"/>
      <c r="DFW28" s="662"/>
      <c r="DFX28" s="662"/>
      <c r="DFY28" s="662"/>
      <c r="DFZ28" s="662"/>
      <c r="DGA28" s="662"/>
      <c r="DGB28" s="662"/>
      <c r="DGC28" s="662"/>
      <c r="DGD28" s="662"/>
      <c r="DGE28" s="662"/>
      <c r="DGF28" s="662"/>
      <c r="DGG28" s="662"/>
      <c r="DGH28" s="662"/>
      <c r="DGI28" s="662"/>
      <c r="DGJ28" s="662"/>
      <c r="DGK28" s="662"/>
      <c r="DGL28" s="662"/>
      <c r="DGM28" s="662"/>
      <c r="DGN28" s="662"/>
      <c r="DGO28" s="662"/>
      <c r="DGP28" s="662"/>
      <c r="DGQ28" s="662"/>
      <c r="DGR28" s="662"/>
      <c r="DGS28" s="662"/>
      <c r="DGT28" s="662"/>
      <c r="DGU28" s="662"/>
      <c r="DGV28" s="662"/>
      <c r="DGW28" s="662"/>
      <c r="DGX28" s="662"/>
      <c r="DGY28" s="662"/>
      <c r="DGZ28" s="662"/>
      <c r="DHA28" s="662"/>
      <c r="DHB28" s="662"/>
      <c r="DHC28" s="662"/>
      <c r="DHD28" s="662"/>
      <c r="DHE28" s="662"/>
      <c r="DHF28" s="662"/>
      <c r="DHG28" s="662"/>
      <c r="DHH28" s="662"/>
      <c r="DHI28" s="662"/>
      <c r="DHJ28" s="662"/>
      <c r="DHK28" s="662"/>
      <c r="DHL28" s="662"/>
      <c r="DHM28" s="662"/>
      <c r="DHN28" s="662"/>
      <c r="DHO28" s="662"/>
      <c r="DHP28" s="662"/>
      <c r="DHQ28" s="662"/>
      <c r="DHR28" s="662"/>
      <c r="DHS28" s="662"/>
      <c r="DHT28" s="662"/>
      <c r="DHU28" s="662"/>
      <c r="DHV28" s="662"/>
      <c r="DHW28" s="662"/>
      <c r="DHX28" s="662"/>
      <c r="DHY28" s="662"/>
      <c r="DHZ28" s="662"/>
      <c r="DIA28" s="662"/>
      <c r="DIB28" s="662"/>
      <c r="DIC28" s="662"/>
      <c r="DID28" s="662"/>
      <c r="DIE28" s="662"/>
      <c r="DIF28" s="662"/>
      <c r="DIG28" s="662"/>
      <c r="DIH28" s="662"/>
      <c r="DII28" s="662"/>
      <c r="DIJ28" s="662"/>
      <c r="DIK28" s="662"/>
      <c r="DIL28" s="662"/>
      <c r="DIM28" s="662"/>
      <c r="DIN28" s="662"/>
      <c r="DIO28" s="662"/>
      <c r="DIP28" s="662"/>
      <c r="DIQ28" s="662"/>
      <c r="DIR28" s="662"/>
      <c r="DIS28" s="662"/>
      <c r="DIT28" s="662"/>
      <c r="DIU28" s="662"/>
      <c r="DIV28" s="662"/>
      <c r="DIW28" s="662"/>
      <c r="DIX28" s="662"/>
      <c r="DIY28" s="662"/>
      <c r="DIZ28" s="662"/>
      <c r="DJA28" s="662"/>
      <c r="DJB28" s="662"/>
      <c r="DJC28" s="662"/>
      <c r="DJD28" s="662"/>
      <c r="DJE28" s="662"/>
      <c r="DJF28" s="662"/>
      <c r="DJG28" s="662"/>
      <c r="DJH28" s="662"/>
      <c r="DJI28" s="662"/>
      <c r="DJJ28" s="662"/>
      <c r="DJK28" s="662"/>
      <c r="DJL28" s="662"/>
      <c r="DJM28" s="662"/>
      <c r="DJN28" s="662"/>
      <c r="DJO28" s="662"/>
      <c r="DJP28" s="662"/>
      <c r="DJQ28" s="662"/>
      <c r="DJR28" s="662"/>
      <c r="DJS28" s="662"/>
      <c r="DJT28" s="662"/>
      <c r="DJU28" s="662"/>
      <c r="DJV28" s="662"/>
      <c r="DJW28" s="662"/>
      <c r="DJX28" s="662"/>
      <c r="DJY28" s="662"/>
      <c r="DJZ28" s="662"/>
      <c r="DKA28" s="662"/>
      <c r="DKB28" s="662"/>
      <c r="DKC28" s="662"/>
      <c r="DKD28" s="662"/>
      <c r="DKE28" s="662"/>
      <c r="DKF28" s="662"/>
      <c r="DKG28" s="662"/>
      <c r="DKH28" s="662"/>
      <c r="DKI28" s="662"/>
      <c r="DKJ28" s="662"/>
      <c r="DKK28" s="662"/>
      <c r="DKL28" s="662"/>
      <c r="DKM28" s="662"/>
      <c r="DKN28" s="662"/>
      <c r="DKO28" s="662"/>
      <c r="DKP28" s="662"/>
      <c r="DKQ28" s="662"/>
      <c r="DKR28" s="662"/>
      <c r="DKS28" s="662"/>
      <c r="DKT28" s="662"/>
      <c r="DKU28" s="662"/>
      <c r="DKV28" s="662"/>
      <c r="DKW28" s="662"/>
      <c r="DKX28" s="662"/>
      <c r="DKY28" s="662"/>
      <c r="DKZ28" s="662"/>
      <c r="DLA28" s="662"/>
      <c r="DLB28" s="662"/>
      <c r="DLC28" s="662"/>
      <c r="DLD28" s="662"/>
      <c r="DLE28" s="662"/>
      <c r="DLF28" s="662"/>
      <c r="DLG28" s="662"/>
      <c r="DLH28" s="662"/>
      <c r="DLI28" s="662"/>
      <c r="DLJ28" s="662"/>
      <c r="DLK28" s="662"/>
      <c r="DLL28" s="662"/>
      <c r="DLM28" s="662"/>
      <c r="DLN28" s="662"/>
      <c r="DLO28" s="662"/>
      <c r="DLP28" s="662"/>
      <c r="DLQ28" s="662"/>
      <c r="DLR28" s="662"/>
      <c r="DLS28" s="662"/>
      <c r="DLT28" s="662"/>
      <c r="DLU28" s="662"/>
      <c r="DLV28" s="662"/>
      <c r="DLW28" s="662"/>
      <c r="DLX28" s="662"/>
      <c r="DLY28" s="662"/>
      <c r="DLZ28" s="662"/>
      <c r="DMA28" s="662"/>
      <c r="DMB28" s="662"/>
      <c r="DMC28" s="662"/>
      <c r="DMD28" s="662"/>
      <c r="DME28" s="662"/>
      <c r="DMF28" s="662"/>
      <c r="DMG28" s="662"/>
      <c r="DMH28" s="662"/>
      <c r="DMI28" s="662"/>
      <c r="DMJ28" s="662"/>
      <c r="DMK28" s="662"/>
      <c r="DML28" s="662"/>
      <c r="DMM28" s="662"/>
      <c r="DMN28" s="662"/>
      <c r="DMO28" s="662"/>
      <c r="DMP28" s="662"/>
      <c r="DMQ28" s="662"/>
      <c r="DMR28" s="662"/>
      <c r="DMS28" s="662"/>
      <c r="DMT28" s="662"/>
      <c r="DMU28" s="662"/>
      <c r="DMV28" s="662"/>
      <c r="DMW28" s="662"/>
      <c r="DMX28" s="662"/>
      <c r="DMY28" s="662"/>
      <c r="DMZ28" s="662"/>
      <c r="DNA28" s="662"/>
      <c r="DNB28" s="662"/>
      <c r="DNC28" s="662"/>
      <c r="DND28" s="662"/>
      <c r="DNE28" s="662"/>
      <c r="DNF28" s="662"/>
      <c r="DNG28" s="662"/>
      <c r="DNH28" s="662"/>
      <c r="DNI28" s="662"/>
      <c r="DNJ28" s="662"/>
      <c r="DNK28" s="662"/>
      <c r="DNL28" s="662"/>
      <c r="DNM28" s="662"/>
      <c r="DNN28" s="662"/>
      <c r="DNO28" s="662"/>
      <c r="DNP28" s="662"/>
      <c r="DNQ28" s="662"/>
      <c r="DNR28" s="662"/>
      <c r="DNS28" s="662"/>
      <c r="DNT28" s="662"/>
      <c r="DNU28" s="662"/>
      <c r="DNV28" s="662"/>
      <c r="DNW28" s="662"/>
      <c r="DNX28" s="662"/>
      <c r="DNY28" s="662"/>
      <c r="DNZ28" s="662"/>
      <c r="DOA28" s="662"/>
      <c r="DOB28" s="662"/>
      <c r="DOC28" s="662"/>
      <c r="DOD28" s="662"/>
      <c r="DOE28" s="662"/>
      <c r="DOF28" s="662"/>
      <c r="DOG28" s="662"/>
      <c r="DOH28" s="662"/>
      <c r="DOI28" s="662"/>
      <c r="DOJ28" s="662"/>
      <c r="DOK28" s="662"/>
      <c r="DOL28" s="662"/>
      <c r="DOM28" s="662"/>
      <c r="DON28" s="662"/>
      <c r="DOO28" s="662"/>
      <c r="DOP28" s="662"/>
      <c r="DOQ28" s="662"/>
      <c r="DOR28" s="662"/>
      <c r="DOS28" s="662"/>
      <c r="DOT28" s="662"/>
      <c r="DOU28" s="662"/>
      <c r="DOV28" s="662"/>
      <c r="DOW28" s="662"/>
      <c r="DOX28" s="662"/>
      <c r="DOY28" s="662"/>
      <c r="DOZ28" s="662"/>
      <c r="DPA28" s="662"/>
      <c r="DPB28" s="662"/>
      <c r="DPC28" s="662"/>
      <c r="DPD28" s="662"/>
      <c r="DPE28" s="662"/>
      <c r="DPF28" s="662"/>
      <c r="DPG28" s="662"/>
      <c r="DPH28" s="662"/>
      <c r="DPI28" s="662"/>
      <c r="DPJ28" s="662"/>
      <c r="DPK28" s="662"/>
      <c r="DPL28" s="662"/>
      <c r="DPM28" s="662"/>
      <c r="DPN28" s="662"/>
      <c r="DPO28" s="662"/>
      <c r="DPP28" s="662"/>
      <c r="DPQ28" s="662"/>
      <c r="DPR28" s="662"/>
      <c r="DPS28" s="662"/>
      <c r="DPT28" s="662"/>
      <c r="DPU28" s="662"/>
      <c r="DPV28" s="662"/>
      <c r="DPW28" s="662"/>
      <c r="DPX28" s="662"/>
      <c r="DPY28" s="662"/>
      <c r="DPZ28" s="662"/>
      <c r="DQA28" s="662"/>
      <c r="DQB28" s="662"/>
      <c r="DQC28" s="662"/>
      <c r="DQD28" s="662"/>
      <c r="DQE28" s="662"/>
      <c r="DQF28" s="662"/>
      <c r="DQG28" s="662"/>
      <c r="DQH28" s="662"/>
      <c r="DQI28" s="662"/>
      <c r="DQJ28" s="662"/>
      <c r="DQK28" s="662"/>
      <c r="DQL28" s="662"/>
      <c r="DQM28" s="662"/>
      <c r="DQN28" s="662"/>
      <c r="DQO28" s="662"/>
      <c r="DQP28" s="662"/>
      <c r="DQQ28" s="662"/>
      <c r="DQR28" s="662"/>
      <c r="DQS28" s="662"/>
      <c r="DQT28" s="662"/>
      <c r="DQU28" s="662"/>
      <c r="DQV28" s="662"/>
      <c r="DQW28" s="662"/>
      <c r="DQX28" s="662"/>
      <c r="DQY28" s="662"/>
      <c r="DQZ28" s="662"/>
      <c r="DRA28" s="662"/>
      <c r="DRB28" s="662"/>
      <c r="DRC28" s="662"/>
      <c r="DRD28" s="662"/>
      <c r="DRE28" s="662"/>
      <c r="DRF28" s="662"/>
      <c r="DRG28" s="662"/>
      <c r="DRH28" s="662"/>
      <c r="DRI28" s="662"/>
      <c r="DRJ28" s="662"/>
      <c r="DRK28" s="662"/>
      <c r="DRL28" s="662"/>
      <c r="DRM28" s="662"/>
      <c r="DRN28" s="662"/>
      <c r="DRO28" s="662"/>
      <c r="DRP28" s="662"/>
      <c r="DRQ28" s="662"/>
      <c r="DRR28" s="662"/>
      <c r="DRS28" s="662"/>
      <c r="DRT28" s="662"/>
      <c r="DRU28" s="662"/>
      <c r="DRV28" s="662"/>
      <c r="DRW28" s="662"/>
      <c r="DRX28" s="662"/>
      <c r="DRY28" s="662"/>
      <c r="DRZ28" s="662"/>
      <c r="DSA28" s="662"/>
      <c r="DSB28" s="662"/>
      <c r="DSC28" s="662"/>
      <c r="DSD28" s="662"/>
      <c r="DSE28" s="662"/>
      <c r="DSF28" s="662"/>
      <c r="DSG28" s="662"/>
      <c r="DSH28" s="662"/>
      <c r="DSI28" s="662"/>
      <c r="DSJ28" s="662"/>
      <c r="DSK28" s="662"/>
      <c r="DSL28" s="662"/>
      <c r="DSM28" s="662"/>
      <c r="DSN28" s="662"/>
      <c r="DSO28" s="662"/>
      <c r="DSP28" s="662"/>
      <c r="DSQ28" s="662"/>
      <c r="DSR28" s="662"/>
      <c r="DSS28" s="662"/>
      <c r="DST28" s="662"/>
      <c r="DSU28" s="662"/>
      <c r="DSV28" s="662"/>
      <c r="DSW28" s="662"/>
      <c r="DSX28" s="662"/>
      <c r="DSY28" s="662"/>
      <c r="DSZ28" s="662"/>
      <c r="DTA28" s="662"/>
      <c r="DTB28" s="662"/>
      <c r="DTC28" s="662"/>
      <c r="DTD28" s="662"/>
      <c r="DTE28" s="662"/>
      <c r="DTF28" s="662"/>
      <c r="DTG28" s="662"/>
      <c r="DTH28" s="662"/>
      <c r="DTI28" s="662"/>
      <c r="DTJ28" s="662"/>
      <c r="DTK28" s="662"/>
      <c r="DTL28" s="662"/>
      <c r="DTM28" s="662"/>
      <c r="DTN28" s="662"/>
      <c r="DTO28" s="662"/>
      <c r="DTP28" s="662"/>
      <c r="DTQ28" s="662"/>
      <c r="DTR28" s="662"/>
      <c r="DTS28" s="662"/>
      <c r="DTT28" s="662"/>
      <c r="DTU28" s="662"/>
      <c r="DTV28" s="662"/>
      <c r="DTW28" s="662"/>
      <c r="DTX28" s="662"/>
      <c r="DTY28" s="662"/>
      <c r="DTZ28" s="662"/>
      <c r="DUA28" s="662"/>
      <c r="DUB28" s="662"/>
      <c r="DUC28" s="662"/>
      <c r="DUD28" s="662"/>
      <c r="DUE28" s="662"/>
      <c r="DUF28" s="662"/>
      <c r="DUG28" s="662"/>
      <c r="DUH28" s="662"/>
      <c r="DUI28" s="662"/>
      <c r="DUJ28" s="662"/>
      <c r="DUK28" s="662"/>
      <c r="DUL28" s="662"/>
      <c r="DUM28" s="662"/>
      <c r="DUN28" s="662"/>
      <c r="DUO28" s="662"/>
      <c r="DUP28" s="662"/>
      <c r="DUQ28" s="662"/>
      <c r="DUR28" s="662"/>
      <c r="DUS28" s="662"/>
      <c r="DUT28" s="662"/>
      <c r="DUU28" s="662"/>
      <c r="DUV28" s="662"/>
      <c r="DUW28" s="662"/>
      <c r="DUX28" s="662"/>
      <c r="DUY28" s="662"/>
      <c r="DUZ28" s="662"/>
      <c r="DVA28" s="662"/>
      <c r="DVB28" s="662"/>
      <c r="DVC28" s="662"/>
      <c r="DVD28" s="662"/>
      <c r="DVE28" s="662"/>
      <c r="DVF28" s="662"/>
      <c r="DVG28" s="662"/>
      <c r="DVH28" s="662"/>
      <c r="DVI28" s="662"/>
      <c r="DVJ28" s="662"/>
      <c r="DVK28" s="662"/>
      <c r="DVL28" s="662"/>
      <c r="DVM28" s="662"/>
      <c r="DVN28" s="662"/>
      <c r="DVO28" s="662"/>
      <c r="DVP28" s="662"/>
      <c r="DVQ28" s="662"/>
      <c r="DVR28" s="662"/>
      <c r="DVS28" s="662"/>
      <c r="DVT28" s="662"/>
      <c r="DVU28" s="662"/>
      <c r="DVV28" s="662"/>
      <c r="DVW28" s="662"/>
      <c r="DVX28" s="662"/>
      <c r="DVY28" s="662"/>
      <c r="DVZ28" s="662"/>
      <c r="DWA28" s="662"/>
      <c r="DWB28" s="662"/>
      <c r="DWC28" s="662"/>
      <c r="DWD28" s="662"/>
      <c r="DWE28" s="662"/>
      <c r="DWF28" s="662"/>
      <c r="DWG28" s="662"/>
      <c r="DWH28" s="662"/>
      <c r="DWI28" s="662"/>
      <c r="DWJ28" s="662"/>
      <c r="DWK28" s="662"/>
      <c r="DWL28" s="662"/>
      <c r="DWM28" s="662"/>
      <c r="DWN28" s="662"/>
      <c r="DWO28" s="662"/>
      <c r="DWP28" s="662"/>
      <c r="DWQ28" s="662"/>
      <c r="DWR28" s="662"/>
      <c r="DWS28" s="662"/>
      <c r="DWT28" s="662"/>
      <c r="DWU28" s="662"/>
      <c r="DWV28" s="662"/>
      <c r="DWW28" s="662"/>
      <c r="DWX28" s="662"/>
      <c r="DWY28" s="662"/>
      <c r="DWZ28" s="662"/>
      <c r="DXA28" s="662"/>
      <c r="DXB28" s="662"/>
      <c r="DXC28" s="662"/>
      <c r="DXD28" s="662"/>
      <c r="DXE28" s="662"/>
      <c r="DXF28" s="662"/>
      <c r="DXG28" s="662"/>
      <c r="DXH28" s="662"/>
      <c r="DXI28" s="662"/>
      <c r="DXJ28" s="662"/>
      <c r="DXK28" s="662"/>
      <c r="DXL28" s="662"/>
      <c r="DXM28" s="662"/>
      <c r="DXN28" s="662"/>
      <c r="DXO28" s="662"/>
      <c r="DXP28" s="662"/>
      <c r="DXQ28" s="662"/>
      <c r="DXR28" s="662"/>
      <c r="DXS28" s="662"/>
      <c r="DXT28" s="662"/>
      <c r="DXU28" s="662"/>
      <c r="DXV28" s="662"/>
      <c r="DXW28" s="662"/>
      <c r="DXX28" s="662"/>
      <c r="DXY28" s="662"/>
      <c r="DXZ28" s="662"/>
      <c r="DYA28" s="662"/>
      <c r="DYB28" s="662"/>
      <c r="DYC28" s="662"/>
      <c r="DYD28" s="662"/>
      <c r="DYE28" s="662"/>
      <c r="DYF28" s="662"/>
      <c r="DYG28" s="662"/>
      <c r="DYH28" s="662"/>
      <c r="DYI28" s="662"/>
      <c r="DYJ28" s="662"/>
      <c r="DYK28" s="662"/>
      <c r="DYL28" s="662"/>
      <c r="DYM28" s="662"/>
      <c r="DYN28" s="662"/>
      <c r="DYO28" s="662"/>
      <c r="DYP28" s="662"/>
      <c r="DYQ28" s="662"/>
      <c r="DYR28" s="662"/>
      <c r="DYS28" s="662"/>
      <c r="DYT28" s="662"/>
      <c r="DYU28" s="662"/>
      <c r="DYV28" s="662"/>
      <c r="DYW28" s="662"/>
      <c r="DYX28" s="662"/>
      <c r="DYY28" s="662"/>
      <c r="DYZ28" s="662"/>
      <c r="DZA28" s="662"/>
      <c r="DZB28" s="662"/>
      <c r="DZC28" s="662"/>
      <c r="DZD28" s="662"/>
      <c r="DZE28" s="662"/>
      <c r="DZF28" s="662"/>
      <c r="DZG28" s="662"/>
      <c r="DZH28" s="662"/>
      <c r="DZI28" s="662"/>
      <c r="DZJ28" s="662"/>
      <c r="DZK28" s="662"/>
      <c r="DZL28" s="662"/>
      <c r="DZM28" s="662"/>
      <c r="DZN28" s="662"/>
      <c r="DZO28" s="662"/>
      <c r="DZP28" s="662"/>
      <c r="DZQ28" s="662"/>
      <c r="DZR28" s="662"/>
      <c r="DZS28" s="662"/>
      <c r="DZT28" s="662"/>
      <c r="DZU28" s="662"/>
      <c r="DZV28" s="662"/>
      <c r="DZW28" s="662"/>
      <c r="DZX28" s="662"/>
      <c r="DZY28" s="662"/>
      <c r="DZZ28" s="662"/>
      <c r="EAA28" s="662"/>
      <c r="EAB28" s="662"/>
      <c r="EAC28" s="662"/>
      <c r="EAD28" s="662"/>
      <c r="EAE28" s="662"/>
      <c r="EAF28" s="662"/>
      <c r="EAG28" s="662"/>
      <c r="EAH28" s="662"/>
      <c r="EAI28" s="662"/>
      <c r="EAJ28" s="662"/>
      <c r="EAK28" s="662"/>
      <c r="EAL28" s="662"/>
      <c r="EAM28" s="662"/>
      <c r="EAN28" s="662"/>
      <c r="EAO28" s="662"/>
      <c r="EAP28" s="662"/>
      <c r="EAQ28" s="662"/>
      <c r="EAR28" s="662"/>
      <c r="EAS28" s="662"/>
      <c r="EAT28" s="662"/>
      <c r="EAU28" s="662"/>
      <c r="EAV28" s="662"/>
      <c r="EAW28" s="662"/>
      <c r="EAX28" s="662"/>
      <c r="EAY28" s="662"/>
      <c r="EAZ28" s="662"/>
      <c r="EBA28" s="662"/>
      <c r="EBB28" s="662"/>
      <c r="EBC28" s="662"/>
      <c r="EBD28" s="662"/>
      <c r="EBE28" s="662"/>
      <c r="EBF28" s="662"/>
      <c r="EBG28" s="662"/>
      <c r="EBH28" s="662"/>
      <c r="EBI28" s="662"/>
      <c r="EBJ28" s="662"/>
      <c r="EBK28" s="662"/>
      <c r="EBL28" s="662"/>
      <c r="EBM28" s="662"/>
      <c r="EBN28" s="662"/>
      <c r="EBO28" s="662"/>
      <c r="EBP28" s="662"/>
      <c r="EBQ28" s="662"/>
      <c r="EBR28" s="662"/>
      <c r="EBS28" s="662"/>
      <c r="EBT28" s="662"/>
      <c r="EBU28" s="662"/>
      <c r="EBV28" s="662"/>
      <c r="EBW28" s="662"/>
      <c r="EBX28" s="662"/>
      <c r="EBY28" s="662"/>
      <c r="EBZ28" s="662"/>
      <c r="ECA28" s="662"/>
      <c r="ECB28" s="662"/>
      <c r="ECC28" s="662"/>
      <c r="ECD28" s="662"/>
      <c r="ECE28" s="662"/>
      <c r="ECF28" s="662"/>
      <c r="ECG28" s="662"/>
      <c r="ECH28" s="662"/>
      <c r="ECI28" s="662"/>
      <c r="ECJ28" s="662"/>
      <c r="ECK28" s="662"/>
      <c r="ECL28" s="662"/>
      <c r="ECM28" s="662"/>
      <c r="ECN28" s="662"/>
      <c r="ECO28" s="662"/>
      <c r="ECP28" s="662"/>
      <c r="ECQ28" s="662"/>
      <c r="ECR28" s="662"/>
      <c r="ECS28" s="662"/>
      <c r="ECT28" s="662"/>
      <c r="ECU28" s="662"/>
      <c r="ECV28" s="662"/>
      <c r="ECW28" s="662"/>
      <c r="ECX28" s="662"/>
      <c r="ECY28" s="662"/>
      <c r="ECZ28" s="662"/>
      <c r="EDA28" s="662"/>
      <c r="EDB28" s="662"/>
      <c r="EDC28" s="662"/>
      <c r="EDD28" s="662"/>
      <c r="EDE28" s="662"/>
      <c r="EDF28" s="662"/>
      <c r="EDG28" s="662"/>
      <c r="EDH28" s="662"/>
      <c r="EDI28" s="662"/>
      <c r="EDJ28" s="662"/>
      <c r="EDK28" s="662"/>
      <c r="EDL28" s="662"/>
      <c r="EDM28" s="662"/>
      <c r="EDN28" s="662"/>
      <c r="EDO28" s="662"/>
      <c r="EDP28" s="662"/>
      <c r="EDQ28" s="662"/>
      <c r="EDR28" s="662"/>
      <c r="EDS28" s="662"/>
      <c r="EDT28" s="662"/>
      <c r="EDU28" s="662"/>
      <c r="EDV28" s="662"/>
      <c r="EDW28" s="662"/>
      <c r="EDX28" s="662"/>
      <c r="EDY28" s="662"/>
      <c r="EDZ28" s="662"/>
      <c r="EEA28" s="662"/>
      <c r="EEB28" s="662"/>
      <c r="EEC28" s="662"/>
      <c r="EED28" s="662"/>
      <c r="EEE28" s="662"/>
      <c r="EEF28" s="662"/>
      <c r="EEG28" s="662"/>
      <c r="EEH28" s="662"/>
      <c r="EEI28" s="662"/>
      <c r="EEJ28" s="662"/>
      <c r="EEK28" s="662"/>
      <c r="EEL28" s="662"/>
      <c r="EEM28" s="662"/>
      <c r="EEN28" s="662"/>
      <c r="EEO28" s="662"/>
      <c r="EEP28" s="662"/>
      <c r="EEQ28" s="662"/>
      <c r="EER28" s="662"/>
      <c r="EES28" s="662"/>
      <c r="EET28" s="662"/>
      <c r="EEU28" s="662"/>
      <c r="EEV28" s="662"/>
      <c r="EEW28" s="662"/>
      <c r="EEX28" s="662"/>
      <c r="EEY28" s="662"/>
      <c r="EEZ28" s="662"/>
      <c r="EFA28" s="662"/>
      <c r="EFB28" s="662"/>
      <c r="EFC28" s="662"/>
      <c r="EFD28" s="662"/>
      <c r="EFE28" s="662"/>
      <c r="EFF28" s="662"/>
      <c r="EFG28" s="662"/>
      <c r="EFH28" s="662"/>
      <c r="EFI28" s="662"/>
      <c r="EFJ28" s="662"/>
      <c r="EFK28" s="662"/>
      <c r="EFL28" s="662"/>
      <c r="EFM28" s="662"/>
      <c r="EFN28" s="662"/>
      <c r="EFO28" s="662"/>
      <c r="EFP28" s="662"/>
      <c r="EFQ28" s="662"/>
      <c r="EFR28" s="662"/>
      <c r="EFS28" s="662"/>
      <c r="EFT28" s="662"/>
      <c r="EFU28" s="662"/>
      <c r="EFV28" s="662"/>
      <c r="EFW28" s="662"/>
      <c r="EFX28" s="662"/>
      <c r="EFY28" s="662"/>
      <c r="EFZ28" s="662"/>
      <c r="EGA28" s="662"/>
      <c r="EGB28" s="662"/>
      <c r="EGC28" s="662"/>
      <c r="EGD28" s="662"/>
      <c r="EGE28" s="662"/>
      <c r="EGF28" s="662"/>
      <c r="EGG28" s="662"/>
      <c r="EGH28" s="662"/>
      <c r="EGI28" s="662"/>
      <c r="EGJ28" s="662"/>
      <c r="EGK28" s="662"/>
      <c r="EGL28" s="662"/>
      <c r="EGM28" s="662"/>
      <c r="EGN28" s="662"/>
      <c r="EGO28" s="662"/>
      <c r="EGP28" s="662"/>
      <c r="EGQ28" s="662"/>
      <c r="EGR28" s="662"/>
      <c r="EGS28" s="662"/>
      <c r="EGT28" s="662"/>
      <c r="EGU28" s="662"/>
      <c r="EGV28" s="662"/>
      <c r="EGW28" s="662"/>
      <c r="EGX28" s="662"/>
      <c r="EGY28" s="662"/>
      <c r="EGZ28" s="662"/>
      <c r="EHA28" s="662"/>
      <c r="EHB28" s="662"/>
      <c r="EHC28" s="662"/>
      <c r="EHD28" s="662"/>
      <c r="EHE28" s="662"/>
      <c r="EHF28" s="662"/>
      <c r="EHG28" s="662"/>
      <c r="EHH28" s="662"/>
      <c r="EHI28" s="662"/>
      <c r="EHJ28" s="662"/>
      <c r="EHK28" s="662"/>
      <c r="EHL28" s="662"/>
      <c r="EHM28" s="662"/>
      <c r="EHN28" s="662"/>
      <c r="EHO28" s="662"/>
      <c r="EHP28" s="662"/>
      <c r="EHQ28" s="662"/>
      <c r="EHR28" s="662"/>
      <c r="EHS28" s="662"/>
      <c r="EHT28" s="662"/>
      <c r="EHU28" s="662"/>
      <c r="EHV28" s="662"/>
      <c r="EHW28" s="662"/>
      <c r="EHX28" s="662"/>
      <c r="EHY28" s="662"/>
      <c r="EHZ28" s="662"/>
      <c r="EIA28" s="662"/>
      <c r="EIB28" s="662"/>
      <c r="EIC28" s="662"/>
      <c r="EID28" s="662"/>
      <c r="EIE28" s="662"/>
      <c r="EIF28" s="662"/>
      <c r="EIG28" s="662"/>
      <c r="EIH28" s="662"/>
      <c r="EII28" s="662"/>
      <c r="EIJ28" s="662"/>
      <c r="EIK28" s="662"/>
      <c r="EIL28" s="662"/>
      <c r="EIM28" s="662"/>
      <c r="EIN28" s="662"/>
      <c r="EIO28" s="662"/>
      <c r="EIP28" s="662"/>
      <c r="EIQ28" s="662"/>
      <c r="EIR28" s="662"/>
      <c r="EIS28" s="662"/>
      <c r="EIT28" s="662"/>
      <c r="EIU28" s="662"/>
      <c r="EIV28" s="662"/>
      <c r="EIW28" s="662"/>
      <c r="EIX28" s="662"/>
      <c r="EIY28" s="662"/>
      <c r="EIZ28" s="662"/>
      <c r="EJA28" s="662"/>
      <c r="EJB28" s="662"/>
      <c r="EJC28" s="662"/>
      <c r="EJD28" s="662"/>
      <c r="EJE28" s="662"/>
      <c r="EJF28" s="662"/>
      <c r="EJG28" s="662"/>
      <c r="EJH28" s="662"/>
      <c r="EJI28" s="662"/>
      <c r="EJJ28" s="662"/>
      <c r="EJK28" s="662"/>
      <c r="EJL28" s="662"/>
      <c r="EJM28" s="662"/>
      <c r="EJN28" s="662"/>
      <c r="EJO28" s="662"/>
      <c r="EJP28" s="662"/>
      <c r="EJQ28" s="662"/>
      <c r="EJR28" s="662"/>
      <c r="EJS28" s="662"/>
      <c r="EJT28" s="662"/>
      <c r="EJU28" s="662"/>
      <c r="EJV28" s="662"/>
      <c r="EJW28" s="662"/>
      <c r="EJX28" s="662"/>
      <c r="EJY28" s="662"/>
      <c r="EJZ28" s="662"/>
      <c r="EKA28" s="662"/>
      <c r="EKB28" s="662"/>
      <c r="EKC28" s="662"/>
      <c r="EKD28" s="662"/>
      <c r="EKE28" s="662"/>
      <c r="EKF28" s="662"/>
      <c r="EKG28" s="662"/>
      <c r="EKH28" s="662"/>
      <c r="EKI28" s="662"/>
      <c r="EKJ28" s="662"/>
      <c r="EKK28" s="662"/>
      <c r="EKL28" s="662"/>
      <c r="EKM28" s="662"/>
      <c r="EKN28" s="662"/>
      <c r="EKO28" s="662"/>
      <c r="EKP28" s="662"/>
      <c r="EKQ28" s="662"/>
      <c r="EKR28" s="662"/>
      <c r="EKS28" s="662"/>
      <c r="EKT28" s="662"/>
      <c r="EKU28" s="662"/>
      <c r="EKV28" s="662"/>
      <c r="EKW28" s="662"/>
      <c r="EKX28" s="662"/>
      <c r="EKY28" s="662"/>
      <c r="EKZ28" s="662"/>
      <c r="ELA28" s="662"/>
      <c r="ELB28" s="662"/>
      <c r="ELC28" s="662"/>
      <c r="ELD28" s="662"/>
      <c r="ELE28" s="662"/>
      <c r="ELF28" s="662"/>
      <c r="ELG28" s="662"/>
      <c r="ELH28" s="662"/>
      <c r="ELI28" s="662"/>
      <c r="ELJ28" s="662"/>
      <c r="ELK28" s="662"/>
      <c r="ELL28" s="662"/>
      <c r="ELM28" s="662"/>
      <c r="ELN28" s="662"/>
      <c r="ELO28" s="662"/>
      <c r="ELP28" s="662"/>
      <c r="ELQ28" s="662"/>
      <c r="ELR28" s="662"/>
      <c r="ELS28" s="662"/>
      <c r="ELT28" s="662"/>
      <c r="ELU28" s="662"/>
      <c r="ELV28" s="662"/>
      <c r="ELW28" s="662"/>
      <c r="ELX28" s="662"/>
      <c r="ELY28" s="662"/>
      <c r="ELZ28" s="662"/>
      <c r="EMA28" s="662"/>
      <c r="EMB28" s="662"/>
      <c r="EMC28" s="662"/>
      <c r="EMD28" s="662"/>
      <c r="EME28" s="662"/>
      <c r="EMF28" s="662"/>
      <c r="EMG28" s="662"/>
      <c r="EMH28" s="662"/>
      <c r="EMI28" s="662"/>
      <c r="EMJ28" s="662"/>
      <c r="EMK28" s="662"/>
      <c r="EML28" s="662"/>
      <c r="EMM28" s="662"/>
      <c r="EMN28" s="662"/>
      <c r="EMO28" s="662"/>
      <c r="EMP28" s="662"/>
      <c r="EMQ28" s="662"/>
      <c r="EMR28" s="662"/>
      <c r="EMS28" s="662"/>
      <c r="EMT28" s="662"/>
      <c r="EMU28" s="662"/>
      <c r="EMV28" s="662"/>
      <c r="EMW28" s="662"/>
      <c r="EMX28" s="662"/>
      <c r="EMY28" s="662"/>
      <c r="EMZ28" s="662"/>
      <c r="ENA28" s="662"/>
      <c r="ENB28" s="662"/>
      <c r="ENC28" s="662"/>
      <c r="END28" s="662"/>
      <c r="ENE28" s="662"/>
      <c r="ENF28" s="662"/>
      <c r="ENG28" s="662"/>
      <c r="ENH28" s="662"/>
      <c r="ENI28" s="662"/>
      <c r="ENJ28" s="662"/>
      <c r="ENK28" s="662"/>
      <c r="ENL28" s="662"/>
      <c r="ENM28" s="662"/>
      <c r="ENN28" s="662"/>
      <c r="ENO28" s="662"/>
      <c r="ENP28" s="662"/>
      <c r="ENQ28" s="662"/>
      <c r="ENR28" s="662"/>
      <c r="ENS28" s="662"/>
      <c r="ENT28" s="662"/>
      <c r="ENU28" s="662"/>
      <c r="ENV28" s="662"/>
      <c r="ENW28" s="662"/>
      <c r="ENX28" s="662"/>
      <c r="ENY28" s="662"/>
      <c r="ENZ28" s="662"/>
      <c r="EOA28" s="662"/>
      <c r="EOB28" s="662"/>
      <c r="EOC28" s="662"/>
      <c r="EOD28" s="662"/>
      <c r="EOE28" s="662"/>
      <c r="EOF28" s="662"/>
      <c r="EOG28" s="662"/>
      <c r="EOH28" s="662"/>
      <c r="EOI28" s="662"/>
      <c r="EOJ28" s="662"/>
      <c r="EOK28" s="662"/>
      <c r="EOL28" s="662"/>
      <c r="EOM28" s="662"/>
      <c r="EON28" s="662"/>
      <c r="EOO28" s="662"/>
      <c r="EOP28" s="662"/>
      <c r="EOQ28" s="662"/>
      <c r="EOR28" s="662"/>
      <c r="EOS28" s="662"/>
      <c r="EOT28" s="662"/>
      <c r="EOU28" s="662"/>
      <c r="EOV28" s="662"/>
      <c r="EOW28" s="662"/>
      <c r="EOX28" s="662"/>
      <c r="EOY28" s="662"/>
      <c r="EOZ28" s="662"/>
      <c r="EPA28" s="662"/>
      <c r="EPB28" s="662"/>
      <c r="EPC28" s="662"/>
      <c r="EPD28" s="662"/>
      <c r="EPE28" s="662"/>
      <c r="EPF28" s="662"/>
      <c r="EPG28" s="662"/>
      <c r="EPH28" s="662"/>
      <c r="EPI28" s="662"/>
      <c r="EPJ28" s="662"/>
      <c r="EPK28" s="662"/>
      <c r="EPL28" s="662"/>
      <c r="EPM28" s="662"/>
      <c r="EPN28" s="662"/>
      <c r="EPO28" s="662"/>
      <c r="EPP28" s="662"/>
      <c r="EPQ28" s="662"/>
      <c r="EPR28" s="662"/>
      <c r="EPS28" s="662"/>
      <c r="EPT28" s="662"/>
      <c r="EPU28" s="662"/>
      <c r="EPV28" s="662"/>
      <c r="EPW28" s="662"/>
      <c r="EPX28" s="662"/>
      <c r="EPY28" s="662"/>
      <c r="EPZ28" s="662"/>
      <c r="EQA28" s="662"/>
      <c r="EQB28" s="662"/>
      <c r="EQC28" s="662"/>
      <c r="EQD28" s="662"/>
      <c r="EQE28" s="662"/>
      <c r="EQF28" s="662"/>
      <c r="EQG28" s="662"/>
      <c r="EQH28" s="662"/>
      <c r="EQI28" s="662"/>
      <c r="EQJ28" s="662"/>
      <c r="EQK28" s="662"/>
      <c r="EQL28" s="662"/>
      <c r="EQM28" s="662"/>
      <c r="EQN28" s="662"/>
      <c r="EQO28" s="662"/>
      <c r="EQP28" s="662"/>
      <c r="EQQ28" s="662"/>
      <c r="EQR28" s="662"/>
      <c r="EQS28" s="662"/>
      <c r="EQT28" s="662"/>
      <c r="EQU28" s="662"/>
      <c r="EQV28" s="662"/>
      <c r="EQW28" s="662"/>
      <c r="EQX28" s="662"/>
      <c r="EQY28" s="662"/>
      <c r="EQZ28" s="662"/>
      <c r="ERA28" s="662"/>
      <c r="ERB28" s="662"/>
      <c r="ERC28" s="662"/>
      <c r="ERD28" s="662"/>
      <c r="ERE28" s="662"/>
      <c r="ERF28" s="662"/>
      <c r="ERG28" s="662"/>
      <c r="ERH28" s="662"/>
      <c r="ERI28" s="662"/>
      <c r="ERJ28" s="662"/>
      <c r="ERK28" s="662"/>
      <c r="ERL28" s="662"/>
      <c r="ERM28" s="662"/>
      <c r="ERN28" s="662"/>
      <c r="ERO28" s="662"/>
      <c r="ERP28" s="662"/>
      <c r="ERQ28" s="662"/>
      <c r="ERR28" s="662"/>
      <c r="ERS28" s="662"/>
      <c r="ERT28" s="662"/>
      <c r="ERU28" s="662"/>
      <c r="ERV28" s="662"/>
      <c r="ERW28" s="662"/>
      <c r="ERX28" s="662"/>
      <c r="ERY28" s="662"/>
      <c r="ERZ28" s="662"/>
      <c r="ESA28" s="662"/>
      <c r="ESB28" s="662"/>
      <c r="ESC28" s="662"/>
      <c r="ESD28" s="662"/>
      <c r="ESE28" s="662"/>
      <c r="ESF28" s="662"/>
      <c r="ESG28" s="662"/>
      <c r="ESH28" s="662"/>
      <c r="ESI28" s="662"/>
      <c r="ESJ28" s="662"/>
      <c r="ESK28" s="662"/>
      <c r="ESL28" s="662"/>
      <c r="ESM28" s="662"/>
      <c r="ESN28" s="662"/>
      <c r="ESO28" s="662"/>
      <c r="ESP28" s="662"/>
      <c r="ESQ28" s="662"/>
      <c r="ESR28" s="662"/>
      <c r="ESS28" s="662"/>
      <c r="EST28" s="662"/>
      <c r="ESU28" s="662"/>
      <c r="ESV28" s="662"/>
      <c r="ESW28" s="662"/>
      <c r="ESX28" s="662"/>
      <c r="ESY28" s="662"/>
      <c r="ESZ28" s="662"/>
      <c r="ETA28" s="662"/>
      <c r="ETB28" s="662"/>
      <c r="ETC28" s="662"/>
      <c r="ETD28" s="662"/>
      <c r="ETE28" s="662"/>
      <c r="ETF28" s="662"/>
      <c r="ETG28" s="662"/>
      <c r="ETH28" s="662"/>
      <c r="ETI28" s="662"/>
      <c r="ETJ28" s="662"/>
      <c r="ETK28" s="662"/>
      <c r="ETL28" s="662"/>
      <c r="ETM28" s="662"/>
      <c r="ETN28" s="662"/>
      <c r="ETO28" s="662"/>
      <c r="ETP28" s="662"/>
      <c r="ETQ28" s="662"/>
      <c r="ETR28" s="662"/>
      <c r="ETS28" s="662"/>
      <c r="ETT28" s="662"/>
      <c r="ETU28" s="662"/>
      <c r="ETV28" s="662"/>
      <c r="ETW28" s="662"/>
      <c r="ETX28" s="662"/>
      <c r="ETY28" s="662"/>
      <c r="ETZ28" s="662"/>
      <c r="EUA28" s="662"/>
      <c r="EUB28" s="662"/>
      <c r="EUC28" s="662"/>
      <c r="EUD28" s="662"/>
      <c r="EUE28" s="662"/>
      <c r="EUF28" s="662"/>
      <c r="EUG28" s="662"/>
      <c r="EUH28" s="662"/>
      <c r="EUI28" s="662"/>
      <c r="EUJ28" s="662"/>
      <c r="EUK28" s="662"/>
      <c r="EUL28" s="662"/>
      <c r="EUM28" s="662"/>
      <c r="EUN28" s="662"/>
      <c r="EUO28" s="662"/>
      <c r="EUP28" s="662"/>
      <c r="EUQ28" s="662"/>
      <c r="EUR28" s="662"/>
      <c r="EUS28" s="662"/>
      <c r="EUT28" s="662"/>
      <c r="EUU28" s="662"/>
      <c r="EUV28" s="662"/>
      <c r="EUW28" s="662"/>
      <c r="EUX28" s="662"/>
      <c r="EUY28" s="662"/>
      <c r="EUZ28" s="662"/>
      <c r="EVA28" s="662"/>
      <c r="EVB28" s="662"/>
      <c r="EVC28" s="662"/>
      <c r="EVD28" s="662"/>
      <c r="EVE28" s="662"/>
      <c r="EVF28" s="662"/>
      <c r="EVG28" s="662"/>
      <c r="EVH28" s="662"/>
      <c r="EVI28" s="662"/>
      <c r="EVJ28" s="662"/>
      <c r="EVK28" s="662"/>
      <c r="EVL28" s="662"/>
      <c r="EVM28" s="662"/>
      <c r="EVN28" s="662"/>
      <c r="EVO28" s="662"/>
      <c r="EVP28" s="662"/>
      <c r="EVQ28" s="662"/>
      <c r="EVR28" s="662"/>
      <c r="EVS28" s="662"/>
      <c r="EVT28" s="662"/>
      <c r="EVU28" s="662"/>
      <c r="EVV28" s="662"/>
      <c r="EVW28" s="662"/>
      <c r="EVX28" s="662"/>
      <c r="EVY28" s="662"/>
      <c r="EVZ28" s="662"/>
      <c r="EWA28" s="662"/>
      <c r="EWB28" s="662"/>
      <c r="EWC28" s="662"/>
      <c r="EWD28" s="662"/>
      <c r="EWE28" s="662"/>
      <c r="EWF28" s="662"/>
      <c r="EWG28" s="662"/>
      <c r="EWH28" s="662"/>
      <c r="EWI28" s="662"/>
      <c r="EWJ28" s="662"/>
      <c r="EWK28" s="662"/>
      <c r="EWL28" s="662"/>
      <c r="EWM28" s="662"/>
      <c r="EWN28" s="662"/>
      <c r="EWO28" s="662"/>
      <c r="EWP28" s="662"/>
      <c r="EWQ28" s="662"/>
      <c r="EWR28" s="662"/>
      <c r="EWS28" s="662"/>
      <c r="EWT28" s="662"/>
      <c r="EWU28" s="662"/>
      <c r="EWV28" s="662"/>
      <c r="EWW28" s="662"/>
      <c r="EWX28" s="662"/>
      <c r="EWY28" s="662"/>
      <c r="EWZ28" s="662"/>
      <c r="EXA28" s="662"/>
      <c r="EXB28" s="662"/>
      <c r="EXC28" s="662"/>
      <c r="EXD28" s="662"/>
      <c r="EXE28" s="662"/>
      <c r="EXF28" s="662"/>
      <c r="EXG28" s="662"/>
      <c r="EXH28" s="662"/>
      <c r="EXI28" s="662"/>
      <c r="EXJ28" s="662"/>
      <c r="EXK28" s="662"/>
      <c r="EXL28" s="662"/>
      <c r="EXM28" s="662"/>
      <c r="EXN28" s="662"/>
      <c r="EXO28" s="662"/>
      <c r="EXP28" s="662"/>
      <c r="EXQ28" s="662"/>
      <c r="EXR28" s="662"/>
      <c r="EXS28" s="662"/>
      <c r="EXT28" s="662"/>
      <c r="EXU28" s="662"/>
      <c r="EXV28" s="662"/>
      <c r="EXW28" s="662"/>
      <c r="EXX28" s="662"/>
      <c r="EXY28" s="662"/>
      <c r="EXZ28" s="662"/>
      <c r="EYA28" s="662"/>
      <c r="EYB28" s="662"/>
      <c r="EYC28" s="662"/>
      <c r="EYD28" s="662"/>
      <c r="EYE28" s="662"/>
      <c r="EYF28" s="662"/>
      <c r="EYG28" s="662"/>
      <c r="EYH28" s="662"/>
      <c r="EYI28" s="662"/>
      <c r="EYJ28" s="662"/>
      <c r="EYK28" s="662"/>
      <c r="EYL28" s="662"/>
      <c r="EYM28" s="662"/>
      <c r="EYN28" s="662"/>
      <c r="EYO28" s="662"/>
      <c r="EYP28" s="662"/>
      <c r="EYQ28" s="662"/>
      <c r="EYR28" s="662"/>
      <c r="EYS28" s="662"/>
      <c r="EYT28" s="662"/>
      <c r="EYU28" s="662"/>
      <c r="EYV28" s="662"/>
      <c r="EYW28" s="662"/>
      <c r="EYX28" s="662"/>
      <c r="EYY28" s="662"/>
      <c r="EYZ28" s="662"/>
      <c r="EZA28" s="662"/>
      <c r="EZB28" s="662"/>
      <c r="EZC28" s="662"/>
      <c r="EZD28" s="662"/>
      <c r="EZE28" s="662"/>
      <c r="EZF28" s="662"/>
      <c r="EZG28" s="662"/>
      <c r="EZH28" s="662"/>
      <c r="EZI28" s="662"/>
      <c r="EZJ28" s="662"/>
      <c r="EZK28" s="662"/>
      <c r="EZL28" s="662"/>
      <c r="EZM28" s="662"/>
      <c r="EZN28" s="662"/>
      <c r="EZO28" s="662"/>
      <c r="EZP28" s="662"/>
      <c r="EZQ28" s="662"/>
      <c r="EZR28" s="662"/>
      <c r="EZS28" s="662"/>
      <c r="EZT28" s="662"/>
      <c r="EZU28" s="662"/>
      <c r="EZV28" s="662"/>
      <c r="EZW28" s="662"/>
      <c r="EZX28" s="662"/>
      <c r="EZY28" s="662"/>
      <c r="EZZ28" s="662"/>
      <c r="FAA28" s="662"/>
      <c r="FAB28" s="662"/>
      <c r="FAC28" s="662"/>
      <c r="FAD28" s="662"/>
      <c r="FAE28" s="662"/>
      <c r="FAF28" s="662"/>
      <c r="FAG28" s="662"/>
      <c r="FAH28" s="662"/>
      <c r="FAI28" s="662"/>
      <c r="FAJ28" s="662"/>
      <c r="FAK28" s="662"/>
      <c r="FAL28" s="662"/>
      <c r="FAM28" s="662"/>
      <c r="FAN28" s="662"/>
      <c r="FAO28" s="662"/>
      <c r="FAP28" s="662"/>
      <c r="FAQ28" s="662"/>
      <c r="FAR28" s="662"/>
      <c r="FAS28" s="662"/>
      <c r="FAT28" s="662"/>
      <c r="FAU28" s="662"/>
      <c r="FAV28" s="662"/>
      <c r="FAW28" s="662"/>
      <c r="FAX28" s="662"/>
      <c r="FAY28" s="662"/>
      <c r="FAZ28" s="662"/>
      <c r="FBA28" s="662"/>
      <c r="FBB28" s="662"/>
      <c r="FBC28" s="662"/>
      <c r="FBD28" s="662"/>
      <c r="FBE28" s="662"/>
      <c r="FBF28" s="662"/>
      <c r="FBG28" s="662"/>
      <c r="FBH28" s="662"/>
      <c r="FBI28" s="662"/>
      <c r="FBJ28" s="662"/>
      <c r="FBK28" s="662"/>
      <c r="FBL28" s="662"/>
      <c r="FBM28" s="662"/>
      <c r="FBN28" s="662"/>
      <c r="FBO28" s="662"/>
      <c r="FBP28" s="662"/>
      <c r="FBQ28" s="662"/>
      <c r="FBR28" s="662"/>
      <c r="FBS28" s="662"/>
      <c r="FBT28" s="662"/>
      <c r="FBU28" s="662"/>
      <c r="FBV28" s="662"/>
      <c r="FBW28" s="662"/>
      <c r="FBX28" s="662"/>
      <c r="FBY28" s="662"/>
      <c r="FBZ28" s="662"/>
      <c r="FCA28" s="662"/>
      <c r="FCB28" s="662"/>
      <c r="FCC28" s="662"/>
      <c r="FCD28" s="662"/>
      <c r="FCE28" s="662"/>
      <c r="FCF28" s="662"/>
      <c r="FCG28" s="662"/>
      <c r="FCH28" s="662"/>
      <c r="FCI28" s="662"/>
      <c r="FCJ28" s="662"/>
      <c r="FCK28" s="662"/>
      <c r="FCL28" s="662"/>
      <c r="FCM28" s="662"/>
      <c r="FCN28" s="662"/>
      <c r="FCO28" s="662"/>
      <c r="FCP28" s="662"/>
      <c r="FCQ28" s="662"/>
      <c r="FCR28" s="662"/>
      <c r="FCS28" s="662"/>
      <c r="FCT28" s="662"/>
      <c r="FCU28" s="662"/>
      <c r="FCV28" s="662"/>
      <c r="FCW28" s="662"/>
      <c r="FCX28" s="662"/>
      <c r="FCY28" s="662"/>
      <c r="FCZ28" s="662"/>
      <c r="FDA28" s="662"/>
      <c r="FDB28" s="662"/>
      <c r="FDC28" s="662"/>
      <c r="FDD28" s="662"/>
      <c r="FDE28" s="662"/>
      <c r="FDF28" s="662"/>
      <c r="FDG28" s="662"/>
      <c r="FDH28" s="662"/>
      <c r="FDI28" s="662"/>
      <c r="FDJ28" s="662"/>
      <c r="FDK28" s="662"/>
      <c r="FDL28" s="662"/>
      <c r="FDM28" s="662"/>
      <c r="FDN28" s="662"/>
      <c r="FDO28" s="662"/>
      <c r="FDP28" s="662"/>
      <c r="FDQ28" s="662"/>
      <c r="FDR28" s="662"/>
      <c r="FDS28" s="662"/>
      <c r="FDT28" s="662"/>
      <c r="FDU28" s="662"/>
      <c r="FDV28" s="662"/>
      <c r="FDW28" s="662"/>
      <c r="FDX28" s="662"/>
      <c r="FDY28" s="662"/>
      <c r="FDZ28" s="662"/>
      <c r="FEA28" s="662"/>
      <c r="FEB28" s="662"/>
      <c r="FEC28" s="662"/>
      <c r="FED28" s="662"/>
      <c r="FEE28" s="662"/>
      <c r="FEF28" s="662"/>
      <c r="FEG28" s="662"/>
      <c r="FEH28" s="662"/>
      <c r="FEI28" s="662"/>
      <c r="FEJ28" s="662"/>
      <c r="FEK28" s="662"/>
      <c r="FEL28" s="662"/>
      <c r="FEM28" s="662"/>
      <c r="FEN28" s="662"/>
      <c r="FEO28" s="662"/>
      <c r="FEP28" s="662"/>
      <c r="FEQ28" s="662"/>
      <c r="FER28" s="662"/>
      <c r="FES28" s="662"/>
      <c r="FET28" s="662"/>
      <c r="FEU28" s="662"/>
      <c r="FEV28" s="662"/>
      <c r="FEW28" s="662"/>
      <c r="FEX28" s="662"/>
      <c r="FEY28" s="662"/>
      <c r="FEZ28" s="662"/>
      <c r="FFA28" s="662"/>
      <c r="FFB28" s="662"/>
      <c r="FFC28" s="662"/>
      <c r="FFD28" s="662"/>
      <c r="FFE28" s="662"/>
      <c r="FFF28" s="662"/>
      <c r="FFG28" s="662"/>
      <c r="FFH28" s="662"/>
      <c r="FFI28" s="662"/>
      <c r="FFJ28" s="662"/>
      <c r="FFK28" s="662"/>
      <c r="FFL28" s="662"/>
      <c r="FFM28" s="662"/>
      <c r="FFN28" s="662"/>
      <c r="FFO28" s="662"/>
      <c r="FFP28" s="662"/>
      <c r="FFQ28" s="662"/>
      <c r="FFR28" s="662"/>
      <c r="FFS28" s="662"/>
      <c r="FFT28" s="662"/>
      <c r="FFU28" s="662"/>
      <c r="FFV28" s="662"/>
      <c r="FFW28" s="662"/>
      <c r="FFX28" s="662"/>
      <c r="FFY28" s="662"/>
      <c r="FFZ28" s="662"/>
      <c r="FGA28" s="662"/>
      <c r="FGB28" s="662"/>
      <c r="FGC28" s="662"/>
      <c r="FGD28" s="662"/>
      <c r="FGE28" s="662"/>
      <c r="FGF28" s="662"/>
      <c r="FGG28" s="662"/>
      <c r="FGH28" s="662"/>
      <c r="FGI28" s="662"/>
      <c r="FGJ28" s="662"/>
      <c r="FGK28" s="662"/>
      <c r="FGL28" s="662"/>
      <c r="FGM28" s="662"/>
      <c r="FGN28" s="662"/>
      <c r="FGO28" s="662"/>
      <c r="FGP28" s="662"/>
      <c r="FGQ28" s="662"/>
      <c r="FGR28" s="662"/>
      <c r="FGS28" s="662"/>
      <c r="FGT28" s="662"/>
      <c r="FGU28" s="662"/>
      <c r="FGV28" s="662"/>
      <c r="FGW28" s="662"/>
      <c r="FGX28" s="662"/>
      <c r="FGY28" s="662"/>
      <c r="FGZ28" s="662"/>
      <c r="FHA28" s="662"/>
      <c r="FHB28" s="662"/>
      <c r="FHC28" s="662"/>
      <c r="FHD28" s="662"/>
      <c r="FHE28" s="662"/>
      <c r="FHF28" s="662"/>
      <c r="FHG28" s="662"/>
      <c r="FHH28" s="662"/>
      <c r="FHI28" s="662"/>
      <c r="FHJ28" s="662"/>
      <c r="FHK28" s="662"/>
      <c r="FHL28" s="662"/>
      <c r="FHM28" s="662"/>
      <c r="FHN28" s="662"/>
      <c r="FHO28" s="662"/>
      <c r="FHP28" s="662"/>
      <c r="FHQ28" s="662"/>
      <c r="FHR28" s="662"/>
      <c r="FHS28" s="662"/>
      <c r="FHT28" s="662"/>
      <c r="FHU28" s="662"/>
      <c r="FHV28" s="662"/>
      <c r="FHW28" s="662"/>
      <c r="FHX28" s="662"/>
      <c r="FHY28" s="662"/>
      <c r="FHZ28" s="662"/>
      <c r="FIA28" s="662"/>
      <c r="FIB28" s="662"/>
      <c r="FIC28" s="662"/>
      <c r="FID28" s="662"/>
      <c r="FIE28" s="662"/>
      <c r="FIF28" s="662"/>
      <c r="FIG28" s="662"/>
      <c r="FIH28" s="662"/>
      <c r="FII28" s="662"/>
      <c r="FIJ28" s="662"/>
      <c r="FIK28" s="662"/>
      <c r="FIL28" s="662"/>
      <c r="FIM28" s="662"/>
      <c r="FIN28" s="662"/>
      <c r="FIO28" s="662"/>
      <c r="FIP28" s="662"/>
      <c r="FIQ28" s="662"/>
      <c r="FIR28" s="662"/>
      <c r="FIS28" s="662"/>
      <c r="FIT28" s="662"/>
      <c r="FIU28" s="662"/>
      <c r="FIV28" s="662"/>
      <c r="FIW28" s="662"/>
      <c r="FIX28" s="662"/>
      <c r="FIY28" s="662"/>
      <c r="FIZ28" s="662"/>
      <c r="FJA28" s="662"/>
      <c r="FJB28" s="662"/>
      <c r="FJC28" s="662"/>
      <c r="FJD28" s="662"/>
      <c r="FJE28" s="662"/>
      <c r="FJF28" s="662"/>
      <c r="FJG28" s="662"/>
      <c r="FJH28" s="662"/>
      <c r="FJI28" s="662"/>
      <c r="FJJ28" s="662"/>
      <c r="FJK28" s="662"/>
      <c r="FJL28" s="662"/>
      <c r="FJM28" s="662"/>
      <c r="FJN28" s="662"/>
      <c r="FJO28" s="662"/>
      <c r="FJP28" s="662"/>
      <c r="FJQ28" s="662"/>
      <c r="FJR28" s="662"/>
      <c r="FJS28" s="662"/>
      <c r="FJT28" s="662"/>
      <c r="FJU28" s="662"/>
      <c r="FJV28" s="662"/>
      <c r="FJW28" s="662"/>
      <c r="FJX28" s="662"/>
      <c r="FJY28" s="662"/>
      <c r="FJZ28" s="662"/>
      <c r="FKA28" s="662"/>
      <c r="FKB28" s="662"/>
      <c r="FKC28" s="662"/>
      <c r="FKD28" s="662"/>
      <c r="FKE28" s="662"/>
      <c r="FKF28" s="662"/>
      <c r="FKG28" s="662"/>
      <c r="FKH28" s="662"/>
      <c r="FKI28" s="662"/>
      <c r="FKJ28" s="662"/>
      <c r="FKK28" s="662"/>
      <c r="FKL28" s="662"/>
      <c r="FKM28" s="662"/>
      <c r="FKN28" s="662"/>
      <c r="FKO28" s="662"/>
      <c r="FKP28" s="662"/>
      <c r="FKQ28" s="662"/>
      <c r="FKR28" s="662"/>
      <c r="FKS28" s="662"/>
      <c r="FKT28" s="662"/>
      <c r="FKU28" s="662"/>
      <c r="FKV28" s="662"/>
      <c r="FKW28" s="662"/>
      <c r="FKX28" s="662"/>
      <c r="FKY28" s="662"/>
      <c r="FKZ28" s="662"/>
      <c r="FLA28" s="662"/>
      <c r="FLB28" s="662"/>
      <c r="FLC28" s="662"/>
      <c r="FLD28" s="662"/>
      <c r="FLE28" s="662"/>
      <c r="FLF28" s="662"/>
      <c r="FLG28" s="662"/>
      <c r="FLH28" s="662"/>
      <c r="FLI28" s="662"/>
      <c r="FLJ28" s="662"/>
      <c r="FLK28" s="662"/>
      <c r="FLL28" s="662"/>
      <c r="FLM28" s="662"/>
      <c r="FLN28" s="662"/>
      <c r="FLO28" s="662"/>
      <c r="FLP28" s="662"/>
      <c r="FLQ28" s="662"/>
      <c r="FLR28" s="662"/>
      <c r="FLS28" s="662"/>
      <c r="FLT28" s="662"/>
      <c r="FLU28" s="662"/>
      <c r="FLV28" s="662"/>
      <c r="FLW28" s="662"/>
      <c r="FLX28" s="662"/>
      <c r="FLY28" s="662"/>
      <c r="FLZ28" s="662"/>
      <c r="FMA28" s="662"/>
      <c r="FMB28" s="662"/>
      <c r="FMC28" s="662"/>
      <c r="FMD28" s="662"/>
      <c r="FME28" s="662"/>
      <c r="FMF28" s="662"/>
      <c r="FMG28" s="662"/>
      <c r="FMH28" s="662"/>
      <c r="FMI28" s="662"/>
      <c r="FMJ28" s="662"/>
      <c r="FMK28" s="662"/>
      <c r="FML28" s="662"/>
      <c r="FMM28" s="662"/>
      <c r="FMN28" s="662"/>
      <c r="FMO28" s="662"/>
      <c r="FMP28" s="662"/>
      <c r="FMQ28" s="662"/>
      <c r="FMR28" s="662"/>
      <c r="FMS28" s="662"/>
      <c r="FMT28" s="662"/>
      <c r="FMU28" s="662"/>
      <c r="FMV28" s="662"/>
      <c r="FMW28" s="662"/>
      <c r="FMX28" s="662"/>
      <c r="FMY28" s="662"/>
      <c r="FMZ28" s="662"/>
      <c r="FNA28" s="662"/>
      <c r="FNB28" s="662"/>
      <c r="FNC28" s="662"/>
      <c r="FND28" s="662"/>
      <c r="FNE28" s="662"/>
      <c r="FNF28" s="662"/>
      <c r="FNG28" s="662"/>
      <c r="FNH28" s="662"/>
      <c r="FNI28" s="662"/>
      <c r="FNJ28" s="662"/>
      <c r="FNK28" s="662"/>
      <c r="FNL28" s="662"/>
      <c r="FNM28" s="662"/>
      <c r="FNN28" s="662"/>
      <c r="FNO28" s="662"/>
      <c r="FNP28" s="662"/>
      <c r="FNQ28" s="662"/>
      <c r="FNR28" s="662"/>
      <c r="FNS28" s="662"/>
      <c r="FNT28" s="662"/>
      <c r="FNU28" s="662"/>
      <c r="FNV28" s="662"/>
      <c r="FNW28" s="662"/>
      <c r="FNX28" s="662"/>
      <c r="FNY28" s="662"/>
      <c r="FNZ28" s="662"/>
      <c r="FOA28" s="662"/>
      <c r="FOB28" s="662"/>
      <c r="FOC28" s="662"/>
      <c r="FOD28" s="662"/>
      <c r="FOE28" s="662"/>
      <c r="FOF28" s="662"/>
      <c r="FOG28" s="662"/>
      <c r="FOH28" s="662"/>
      <c r="FOI28" s="662"/>
      <c r="FOJ28" s="662"/>
      <c r="FOK28" s="662"/>
      <c r="FOL28" s="662"/>
      <c r="FOM28" s="662"/>
      <c r="FON28" s="662"/>
      <c r="FOO28" s="662"/>
      <c r="FOP28" s="662"/>
      <c r="FOQ28" s="662"/>
      <c r="FOR28" s="662"/>
      <c r="FOS28" s="662"/>
      <c r="FOT28" s="662"/>
      <c r="FOU28" s="662"/>
      <c r="FOV28" s="662"/>
      <c r="FOW28" s="662"/>
      <c r="FOX28" s="662"/>
      <c r="FOY28" s="662"/>
      <c r="FOZ28" s="662"/>
      <c r="FPA28" s="662"/>
      <c r="FPB28" s="662"/>
      <c r="FPC28" s="662"/>
      <c r="FPD28" s="662"/>
      <c r="FPE28" s="662"/>
      <c r="FPF28" s="662"/>
      <c r="FPG28" s="662"/>
      <c r="FPH28" s="662"/>
      <c r="FPI28" s="662"/>
      <c r="FPJ28" s="662"/>
      <c r="FPK28" s="662"/>
      <c r="FPL28" s="662"/>
      <c r="FPM28" s="662"/>
      <c r="FPN28" s="662"/>
      <c r="FPO28" s="662"/>
      <c r="FPP28" s="662"/>
      <c r="FPQ28" s="662"/>
      <c r="FPR28" s="662"/>
      <c r="FPS28" s="662"/>
      <c r="FPT28" s="662"/>
      <c r="FPU28" s="662"/>
      <c r="FPV28" s="662"/>
      <c r="FPW28" s="662"/>
      <c r="FPX28" s="662"/>
      <c r="FPY28" s="662"/>
      <c r="FPZ28" s="662"/>
      <c r="FQA28" s="662"/>
      <c r="FQB28" s="662"/>
      <c r="FQC28" s="662"/>
      <c r="FQD28" s="662"/>
      <c r="FQE28" s="662"/>
      <c r="FQF28" s="662"/>
      <c r="FQG28" s="662"/>
      <c r="FQH28" s="662"/>
      <c r="FQI28" s="662"/>
      <c r="FQJ28" s="662"/>
      <c r="FQK28" s="662"/>
      <c r="FQL28" s="662"/>
      <c r="FQM28" s="662"/>
      <c r="FQN28" s="662"/>
      <c r="FQO28" s="662"/>
      <c r="FQP28" s="662"/>
      <c r="FQQ28" s="662"/>
      <c r="FQR28" s="662"/>
      <c r="FQS28" s="662"/>
      <c r="FQT28" s="662"/>
      <c r="FQU28" s="662"/>
      <c r="FQV28" s="662"/>
      <c r="FQW28" s="662"/>
      <c r="FQX28" s="662"/>
      <c r="FQY28" s="662"/>
      <c r="FQZ28" s="662"/>
      <c r="FRA28" s="662"/>
      <c r="FRB28" s="662"/>
      <c r="FRC28" s="662"/>
      <c r="FRD28" s="662"/>
      <c r="FRE28" s="662"/>
      <c r="FRF28" s="662"/>
      <c r="FRG28" s="662"/>
      <c r="FRH28" s="662"/>
      <c r="FRI28" s="662"/>
      <c r="FRJ28" s="662"/>
      <c r="FRK28" s="662"/>
      <c r="FRL28" s="662"/>
      <c r="FRM28" s="662"/>
      <c r="FRN28" s="662"/>
      <c r="FRO28" s="662"/>
      <c r="FRP28" s="662"/>
      <c r="FRQ28" s="662"/>
      <c r="FRR28" s="662"/>
      <c r="FRS28" s="662"/>
      <c r="FRT28" s="662"/>
      <c r="FRU28" s="662"/>
      <c r="FRV28" s="662"/>
      <c r="FRW28" s="662"/>
      <c r="FRX28" s="662"/>
      <c r="FRY28" s="662"/>
      <c r="FRZ28" s="662"/>
      <c r="FSA28" s="662"/>
      <c r="FSB28" s="662"/>
      <c r="FSC28" s="662"/>
      <c r="FSD28" s="662"/>
      <c r="FSE28" s="662"/>
      <c r="FSF28" s="662"/>
      <c r="FSG28" s="662"/>
      <c r="FSH28" s="662"/>
      <c r="FSI28" s="662"/>
      <c r="FSJ28" s="662"/>
      <c r="FSK28" s="662"/>
      <c r="FSL28" s="662"/>
      <c r="FSM28" s="662"/>
      <c r="FSN28" s="662"/>
      <c r="FSO28" s="662"/>
      <c r="FSP28" s="662"/>
      <c r="FSQ28" s="662"/>
      <c r="FSR28" s="662"/>
      <c r="FSS28" s="662"/>
      <c r="FST28" s="662"/>
      <c r="FSU28" s="662"/>
      <c r="FSV28" s="662"/>
      <c r="FSW28" s="662"/>
      <c r="FSX28" s="662"/>
      <c r="FSY28" s="662"/>
      <c r="FSZ28" s="662"/>
      <c r="FTA28" s="662"/>
      <c r="FTB28" s="662"/>
      <c r="FTC28" s="662"/>
      <c r="FTD28" s="662"/>
      <c r="FTE28" s="662"/>
      <c r="FTF28" s="662"/>
      <c r="FTG28" s="662"/>
      <c r="FTH28" s="662"/>
      <c r="FTI28" s="662"/>
      <c r="FTJ28" s="662"/>
      <c r="FTK28" s="662"/>
      <c r="FTL28" s="662"/>
      <c r="FTM28" s="662"/>
      <c r="FTN28" s="662"/>
      <c r="FTO28" s="662"/>
      <c r="FTP28" s="662"/>
      <c r="FTQ28" s="662"/>
      <c r="FTR28" s="662"/>
      <c r="FTS28" s="662"/>
      <c r="FTT28" s="662"/>
      <c r="FTU28" s="662"/>
      <c r="FTV28" s="662"/>
      <c r="FTW28" s="662"/>
      <c r="FTX28" s="662"/>
      <c r="FTY28" s="662"/>
      <c r="FTZ28" s="662"/>
      <c r="FUA28" s="662"/>
      <c r="FUB28" s="662"/>
      <c r="FUC28" s="662"/>
      <c r="FUD28" s="662"/>
      <c r="FUE28" s="662"/>
      <c r="FUF28" s="662"/>
      <c r="FUG28" s="662"/>
      <c r="FUH28" s="662"/>
      <c r="FUI28" s="662"/>
      <c r="FUJ28" s="662"/>
      <c r="FUK28" s="662"/>
      <c r="FUL28" s="662"/>
      <c r="FUM28" s="662"/>
      <c r="FUN28" s="662"/>
      <c r="FUO28" s="662"/>
      <c r="FUP28" s="662"/>
      <c r="FUQ28" s="662"/>
      <c r="FUR28" s="662"/>
      <c r="FUS28" s="662"/>
      <c r="FUT28" s="662"/>
      <c r="FUU28" s="662"/>
      <c r="FUV28" s="662"/>
      <c r="FUW28" s="662"/>
      <c r="FUX28" s="662"/>
      <c r="FUY28" s="662"/>
      <c r="FUZ28" s="662"/>
      <c r="FVA28" s="662"/>
      <c r="FVB28" s="662"/>
      <c r="FVC28" s="662"/>
      <c r="FVD28" s="662"/>
      <c r="FVE28" s="662"/>
      <c r="FVF28" s="662"/>
      <c r="FVG28" s="662"/>
      <c r="FVH28" s="662"/>
      <c r="FVI28" s="662"/>
      <c r="FVJ28" s="662"/>
      <c r="FVK28" s="662"/>
      <c r="FVL28" s="662"/>
      <c r="FVM28" s="662"/>
      <c r="FVN28" s="662"/>
      <c r="FVO28" s="662"/>
      <c r="FVP28" s="662"/>
      <c r="FVQ28" s="662"/>
      <c r="FVR28" s="662"/>
      <c r="FVS28" s="662"/>
      <c r="FVT28" s="662"/>
      <c r="FVU28" s="662"/>
      <c r="FVV28" s="662"/>
      <c r="FVW28" s="662"/>
      <c r="FVX28" s="662"/>
      <c r="FVY28" s="662"/>
      <c r="FVZ28" s="662"/>
      <c r="FWA28" s="662"/>
      <c r="FWB28" s="662"/>
      <c r="FWC28" s="662"/>
      <c r="FWD28" s="662"/>
      <c r="FWE28" s="662"/>
      <c r="FWF28" s="662"/>
      <c r="FWG28" s="662"/>
      <c r="FWH28" s="662"/>
      <c r="FWI28" s="662"/>
      <c r="FWJ28" s="662"/>
      <c r="FWK28" s="662"/>
      <c r="FWL28" s="662"/>
      <c r="FWM28" s="662"/>
      <c r="FWN28" s="662"/>
      <c r="FWO28" s="662"/>
      <c r="FWP28" s="662"/>
      <c r="FWQ28" s="662"/>
      <c r="FWR28" s="662"/>
      <c r="FWS28" s="662"/>
      <c r="FWT28" s="662"/>
      <c r="FWU28" s="662"/>
      <c r="FWV28" s="662"/>
      <c r="FWW28" s="662"/>
      <c r="FWX28" s="662"/>
      <c r="FWY28" s="662"/>
      <c r="FWZ28" s="662"/>
      <c r="FXA28" s="662"/>
      <c r="FXB28" s="662"/>
      <c r="FXC28" s="662"/>
      <c r="FXD28" s="662"/>
      <c r="FXE28" s="662"/>
      <c r="FXF28" s="662"/>
      <c r="FXG28" s="662"/>
      <c r="FXH28" s="662"/>
      <c r="FXI28" s="662"/>
      <c r="FXJ28" s="662"/>
      <c r="FXK28" s="662"/>
      <c r="FXL28" s="662"/>
      <c r="FXM28" s="662"/>
      <c r="FXN28" s="662"/>
      <c r="FXO28" s="662"/>
      <c r="FXP28" s="662"/>
      <c r="FXQ28" s="662"/>
      <c r="FXR28" s="662"/>
      <c r="FXS28" s="662"/>
      <c r="FXT28" s="662"/>
      <c r="FXU28" s="662"/>
      <c r="FXV28" s="662"/>
      <c r="FXW28" s="662"/>
      <c r="FXX28" s="662"/>
      <c r="FXY28" s="662"/>
      <c r="FXZ28" s="662"/>
      <c r="FYA28" s="662"/>
      <c r="FYB28" s="662"/>
      <c r="FYC28" s="662"/>
      <c r="FYD28" s="662"/>
      <c r="FYE28" s="662"/>
      <c r="FYF28" s="662"/>
      <c r="FYG28" s="662"/>
      <c r="FYH28" s="662"/>
      <c r="FYI28" s="662"/>
      <c r="FYJ28" s="662"/>
      <c r="FYK28" s="662"/>
      <c r="FYL28" s="662"/>
      <c r="FYM28" s="662"/>
      <c r="FYN28" s="662"/>
      <c r="FYO28" s="662"/>
      <c r="FYP28" s="662"/>
      <c r="FYQ28" s="662"/>
      <c r="FYR28" s="662"/>
      <c r="FYS28" s="662"/>
      <c r="FYT28" s="662"/>
      <c r="FYU28" s="662"/>
      <c r="FYV28" s="662"/>
      <c r="FYW28" s="662"/>
      <c r="FYX28" s="662"/>
      <c r="FYY28" s="662"/>
      <c r="FYZ28" s="662"/>
      <c r="FZA28" s="662"/>
      <c r="FZB28" s="662"/>
      <c r="FZC28" s="662"/>
      <c r="FZD28" s="662"/>
      <c r="FZE28" s="662"/>
      <c r="FZF28" s="662"/>
      <c r="FZG28" s="662"/>
      <c r="FZH28" s="662"/>
      <c r="FZI28" s="662"/>
      <c r="FZJ28" s="662"/>
      <c r="FZK28" s="662"/>
      <c r="FZL28" s="662"/>
      <c r="FZM28" s="662"/>
      <c r="FZN28" s="662"/>
      <c r="FZO28" s="662"/>
      <c r="FZP28" s="662"/>
      <c r="FZQ28" s="662"/>
      <c r="FZR28" s="662"/>
      <c r="FZS28" s="662"/>
      <c r="FZT28" s="662"/>
      <c r="FZU28" s="662"/>
      <c r="FZV28" s="662"/>
      <c r="FZW28" s="662"/>
      <c r="FZX28" s="662"/>
      <c r="FZY28" s="662"/>
      <c r="FZZ28" s="662"/>
      <c r="GAA28" s="662"/>
      <c r="GAB28" s="662"/>
      <c r="GAC28" s="662"/>
      <c r="GAD28" s="662"/>
      <c r="GAE28" s="662"/>
      <c r="GAF28" s="662"/>
      <c r="GAG28" s="662"/>
      <c r="GAH28" s="662"/>
      <c r="GAI28" s="662"/>
      <c r="GAJ28" s="662"/>
      <c r="GAK28" s="662"/>
      <c r="GAL28" s="662"/>
      <c r="GAM28" s="662"/>
      <c r="GAN28" s="662"/>
      <c r="GAO28" s="662"/>
      <c r="GAP28" s="662"/>
      <c r="GAQ28" s="662"/>
      <c r="GAR28" s="662"/>
      <c r="GAS28" s="662"/>
      <c r="GAT28" s="662"/>
      <c r="GAU28" s="662"/>
      <c r="GAV28" s="662"/>
      <c r="GAW28" s="662"/>
      <c r="GAX28" s="662"/>
      <c r="GAY28" s="662"/>
      <c r="GAZ28" s="662"/>
      <c r="GBA28" s="662"/>
      <c r="GBB28" s="662"/>
      <c r="GBC28" s="662"/>
      <c r="GBD28" s="662"/>
      <c r="GBE28" s="662"/>
      <c r="GBF28" s="662"/>
      <c r="GBG28" s="662"/>
      <c r="GBH28" s="662"/>
      <c r="GBI28" s="662"/>
      <c r="GBJ28" s="662"/>
      <c r="GBK28" s="662"/>
      <c r="GBL28" s="662"/>
      <c r="GBM28" s="662"/>
      <c r="GBN28" s="662"/>
      <c r="GBO28" s="662"/>
      <c r="GBP28" s="662"/>
      <c r="GBQ28" s="662"/>
      <c r="GBR28" s="662"/>
      <c r="GBS28" s="662"/>
      <c r="GBT28" s="662"/>
      <c r="GBU28" s="662"/>
      <c r="GBV28" s="662"/>
      <c r="GBW28" s="662"/>
      <c r="GBX28" s="662"/>
      <c r="GBY28" s="662"/>
      <c r="GBZ28" s="662"/>
      <c r="GCA28" s="662"/>
      <c r="GCB28" s="662"/>
      <c r="GCC28" s="662"/>
      <c r="GCD28" s="662"/>
      <c r="GCE28" s="662"/>
      <c r="GCF28" s="662"/>
      <c r="GCG28" s="662"/>
      <c r="GCH28" s="662"/>
      <c r="GCI28" s="662"/>
      <c r="GCJ28" s="662"/>
      <c r="GCK28" s="662"/>
      <c r="GCL28" s="662"/>
      <c r="GCM28" s="662"/>
      <c r="GCN28" s="662"/>
      <c r="GCO28" s="662"/>
      <c r="GCP28" s="662"/>
      <c r="GCQ28" s="662"/>
      <c r="GCR28" s="662"/>
      <c r="GCS28" s="662"/>
      <c r="GCT28" s="662"/>
      <c r="GCU28" s="662"/>
      <c r="GCV28" s="662"/>
      <c r="GCW28" s="662"/>
      <c r="GCX28" s="662"/>
      <c r="GCY28" s="662"/>
      <c r="GCZ28" s="662"/>
      <c r="GDA28" s="662"/>
      <c r="GDB28" s="662"/>
      <c r="GDC28" s="662"/>
      <c r="GDD28" s="662"/>
      <c r="GDE28" s="662"/>
      <c r="GDF28" s="662"/>
      <c r="GDG28" s="662"/>
      <c r="GDH28" s="662"/>
      <c r="GDI28" s="662"/>
      <c r="GDJ28" s="662"/>
      <c r="GDK28" s="662"/>
      <c r="GDL28" s="662"/>
      <c r="GDM28" s="662"/>
      <c r="GDN28" s="662"/>
      <c r="GDO28" s="662"/>
      <c r="GDP28" s="662"/>
      <c r="GDQ28" s="662"/>
      <c r="GDR28" s="662"/>
      <c r="GDS28" s="662"/>
      <c r="GDT28" s="662"/>
      <c r="GDU28" s="662"/>
      <c r="GDV28" s="662"/>
      <c r="GDW28" s="662"/>
      <c r="GDX28" s="662"/>
      <c r="GDY28" s="662"/>
      <c r="GDZ28" s="662"/>
      <c r="GEA28" s="662"/>
      <c r="GEB28" s="662"/>
      <c r="GEC28" s="662"/>
      <c r="GED28" s="662"/>
      <c r="GEE28" s="662"/>
      <c r="GEF28" s="662"/>
      <c r="GEG28" s="662"/>
      <c r="GEH28" s="662"/>
      <c r="GEI28" s="662"/>
      <c r="GEJ28" s="662"/>
      <c r="GEK28" s="662"/>
      <c r="GEL28" s="662"/>
      <c r="GEM28" s="662"/>
      <c r="GEN28" s="662"/>
      <c r="GEO28" s="662"/>
      <c r="GEP28" s="662"/>
      <c r="GEQ28" s="662"/>
      <c r="GER28" s="662"/>
      <c r="GES28" s="662"/>
      <c r="GET28" s="662"/>
      <c r="GEU28" s="662"/>
      <c r="GEV28" s="662"/>
      <c r="GEW28" s="662"/>
      <c r="GEX28" s="662"/>
      <c r="GEY28" s="662"/>
      <c r="GEZ28" s="662"/>
      <c r="GFA28" s="662"/>
      <c r="GFB28" s="662"/>
      <c r="GFC28" s="662"/>
      <c r="GFD28" s="662"/>
      <c r="GFE28" s="662"/>
      <c r="GFF28" s="662"/>
      <c r="GFG28" s="662"/>
      <c r="GFH28" s="662"/>
      <c r="GFI28" s="662"/>
      <c r="GFJ28" s="662"/>
      <c r="GFK28" s="662"/>
      <c r="GFL28" s="662"/>
      <c r="GFM28" s="662"/>
      <c r="GFN28" s="662"/>
      <c r="GFO28" s="662"/>
      <c r="GFP28" s="662"/>
      <c r="GFQ28" s="662"/>
      <c r="GFR28" s="662"/>
      <c r="GFS28" s="662"/>
      <c r="GFT28" s="662"/>
      <c r="GFU28" s="662"/>
      <c r="GFV28" s="662"/>
      <c r="GFW28" s="662"/>
      <c r="GFX28" s="662"/>
      <c r="GFY28" s="662"/>
      <c r="GFZ28" s="662"/>
      <c r="GGA28" s="662"/>
      <c r="GGB28" s="662"/>
      <c r="GGC28" s="662"/>
      <c r="GGD28" s="662"/>
      <c r="GGE28" s="662"/>
      <c r="GGF28" s="662"/>
      <c r="GGG28" s="662"/>
      <c r="GGH28" s="662"/>
      <c r="GGI28" s="662"/>
      <c r="GGJ28" s="662"/>
      <c r="GGK28" s="662"/>
      <c r="GGL28" s="662"/>
      <c r="GGM28" s="662"/>
      <c r="GGN28" s="662"/>
      <c r="GGO28" s="662"/>
      <c r="GGP28" s="662"/>
      <c r="GGQ28" s="662"/>
      <c r="GGR28" s="662"/>
      <c r="GGS28" s="662"/>
      <c r="GGT28" s="662"/>
      <c r="GGU28" s="662"/>
      <c r="GGV28" s="662"/>
      <c r="GGW28" s="662"/>
      <c r="GGX28" s="662"/>
      <c r="GGY28" s="662"/>
      <c r="GGZ28" s="662"/>
      <c r="GHA28" s="662"/>
      <c r="GHB28" s="662"/>
      <c r="GHC28" s="662"/>
      <c r="GHD28" s="662"/>
      <c r="GHE28" s="662"/>
      <c r="GHF28" s="662"/>
      <c r="GHG28" s="662"/>
      <c r="GHH28" s="662"/>
      <c r="GHI28" s="662"/>
      <c r="GHJ28" s="662"/>
      <c r="GHK28" s="662"/>
      <c r="GHL28" s="662"/>
      <c r="GHM28" s="662"/>
      <c r="GHN28" s="662"/>
      <c r="GHO28" s="662"/>
      <c r="GHP28" s="662"/>
      <c r="GHQ28" s="662"/>
      <c r="GHR28" s="662"/>
      <c r="GHS28" s="662"/>
      <c r="GHT28" s="662"/>
      <c r="GHU28" s="662"/>
      <c r="GHV28" s="662"/>
      <c r="GHW28" s="662"/>
      <c r="GHX28" s="662"/>
      <c r="GHY28" s="662"/>
      <c r="GHZ28" s="662"/>
      <c r="GIA28" s="662"/>
      <c r="GIB28" s="662"/>
      <c r="GIC28" s="662"/>
      <c r="GID28" s="662"/>
      <c r="GIE28" s="662"/>
      <c r="GIF28" s="662"/>
      <c r="GIG28" s="662"/>
      <c r="GIH28" s="662"/>
      <c r="GII28" s="662"/>
      <c r="GIJ28" s="662"/>
      <c r="GIK28" s="662"/>
      <c r="GIL28" s="662"/>
      <c r="GIM28" s="662"/>
      <c r="GIN28" s="662"/>
      <c r="GIO28" s="662"/>
      <c r="GIP28" s="662"/>
      <c r="GIQ28" s="662"/>
      <c r="GIR28" s="662"/>
      <c r="GIS28" s="662"/>
      <c r="GIT28" s="662"/>
      <c r="GIU28" s="662"/>
      <c r="GIV28" s="662"/>
      <c r="GIW28" s="662"/>
      <c r="GIX28" s="662"/>
      <c r="GIY28" s="662"/>
      <c r="GIZ28" s="662"/>
      <c r="GJA28" s="662"/>
      <c r="GJB28" s="662"/>
      <c r="GJC28" s="662"/>
      <c r="GJD28" s="662"/>
      <c r="GJE28" s="662"/>
      <c r="GJF28" s="662"/>
      <c r="GJG28" s="662"/>
      <c r="GJH28" s="662"/>
      <c r="GJI28" s="662"/>
      <c r="GJJ28" s="662"/>
      <c r="GJK28" s="662"/>
      <c r="GJL28" s="662"/>
      <c r="GJM28" s="662"/>
      <c r="GJN28" s="662"/>
      <c r="GJO28" s="662"/>
      <c r="GJP28" s="662"/>
      <c r="GJQ28" s="662"/>
      <c r="GJR28" s="662"/>
      <c r="GJS28" s="662"/>
      <c r="GJT28" s="662"/>
      <c r="GJU28" s="662"/>
      <c r="GJV28" s="662"/>
      <c r="GJW28" s="662"/>
      <c r="GJX28" s="662"/>
      <c r="GJY28" s="662"/>
      <c r="GJZ28" s="662"/>
      <c r="GKA28" s="662"/>
      <c r="GKB28" s="662"/>
      <c r="GKC28" s="662"/>
      <c r="GKD28" s="662"/>
      <c r="GKE28" s="662"/>
      <c r="GKF28" s="662"/>
      <c r="GKG28" s="662"/>
      <c r="GKH28" s="662"/>
      <c r="GKI28" s="662"/>
      <c r="GKJ28" s="662"/>
      <c r="GKK28" s="662"/>
      <c r="GKL28" s="662"/>
      <c r="GKM28" s="662"/>
      <c r="GKN28" s="662"/>
      <c r="GKO28" s="662"/>
      <c r="GKP28" s="662"/>
      <c r="GKQ28" s="662"/>
      <c r="GKR28" s="662"/>
      <c r="GKS28" s="662"/>
      <c r="GKT28" s="662"/>
      <c r="GKU28" s="662"/>
      <c r="GKV28" s="662"/>
      <c r="GKW28" s="662"/>
      <c r="GKX28" s="662"/>
      <c r="GKY28" s="662"/>
      <c r="GKZ28" s="662"/>
      <c r="GLA28" s="662"/>
      <c r="GLB28" s="662"/>
      <c r="GLC28" s="662"/>
      <c r="GLD28" s="662"/>
      <c r="GLE28" s="662"/>
      <c r="GLF28" s="662"/>
      <c r="GLG28" s="662"/>
      <c r="GLH28" s="662"/>
      <c r="GLI28" s="662"/>
      <c r="GLJ28" s="662"/>
      <c r="GLK28" s="662"/>
      <c r="GLL28" s="662"/>
      <c r="GLM28" s="662"/>
      <c r="GLN28" s="662"/>
      <c r="GLO28" s="662"/>
      <c r="GLP28" s="662"/>
      <c r="GLQ28" s="662"/>
      <c r="GLR28" s="662"/>
      <c r="GLS28" s="662"/>
      <c r="GLT28" s="662"/>
      <c r="GLU28" s="662"/>
      <c r="GLV28" s="662"/>
      <c r="GLW28" s="662"/>
      <c r="GLX28" s="662"/>
      <c r="GLY28" s="662"/>
      <c r="GLZ28" s="662"/>
      <c r="GMA28" s="662"/>
      <c r="GMB28" s="662"/>
      <c r="GMC28" s="662"/>
      <c r="GMD28" s="662"/>
      <c r="GME28" s="662"/>
      <c r="GMF28" s="662"/>
      <c r="GMG28" s="662"/>
      <c r="GMH28" s="662"/>
      <c r="GMI28" s="662"/>
      <c r="GMJ28" s="662"/>
      <c r="GMK28" s="662"/>
      <c r="GML28" s="662"/>
      <c r="GMM28" s="662"/>
      <c r="GMN28" s="662"/>
      <c r="GMO28" s="662"/>
      <c r="GMP28" s="662"/>
      <c r="GMQ28" s="662"/>
      <c r="GMR28" s="662"/>
      <c r="GMS28" s="662"/>
      <c r="GMT28" s="662"/>
      <c r="GMU28" s="662"/>
      <c r="GMV28" s="662"/>
      <c r="GMW28" s="662"/>
      <c r="GMX28" s="662"/>
      <c r="GMY28" s="662"/>
      <c r="GMZ28" s="662"/>
      <c r="GNA28" s="662"/>
      <c r="GNB28" s="662"/>
      <c r="GNC28" s="662"/>
      <c r="GND28" s="662"/>
      <c r="GNE28" s="662"/>
      <c r="GNF28" s="662"/>
      <c r="GNG28" s="662"/>
      <c r="GNH28" s="662"/>
      <c r="GNI28" s="662"/>
      <c r="GNJ28" s="662"/>
      <c r="GNK28" s="662"/>
      <c r="GNL28" s="662"/>
      <c r="GNM28" s="662"/>
      <c r="GNN28" s="662"/>
      <c r="GNO28" s="662"/>
      <c r="GNP28" s="662"/>
      <c r="GNQ28" s="662"/>
      <c r="GNR28" s="662"/>
      <c r="GNS28" s="662"/>
      <c r="GNT28" s="662"/>
      <c r="GNU28" s="662"/>
      <c r="GNV28" s="662"/>
      <c r="GNW28" s="662"/>
      <c r="GNX28" s="662"/>
      <c r="GNY28" s="662"/>
      <c r="GNZ28" s="662"/>
      <c r="GOA28" s="662"/>
      <c r="GOB28" s="662"/>
      <c r="GOC28" s="662"/>
      <c r="GOD28" s="662"/>
      <c r="GOE28" s="662"/>
      <c r="GOF28" s="662"/>
      <c r="GOG28" s="662"/>
      <c r="GOH28" s="662"/>
      <c r="GOI28" s="662"/>
      <c r="GOJ28" s="662"/>
      <c r="GOK28" s="662"/>
      <c r="GOL28" s="662"/>
      <c r="GOM28" s="662"/>
      <c r="GON28" s="662"/>
      <c r="GOO28" s="662"/>
      <c r="GOP28" s="662"/>
      <c r="GOQ28" s="662"/>
      <c r="GOR28" s="662"/>
      <c r="GOS28" s="662"/>
      <c r="GOT28" s="662"/>
      <c r="GOU28" s="662"/>
      <c r="GOV28" s="662"/>
      <c r="GOW28" s="662"/>
      <c r="GOX28" s="662"/>
      <c r="GOY28" s="662"/>
      <c r="GOZ28" s="662"/>
      <c r="GPA28" s="662"/>
      <c r="GPB28" s="662"/>
      <c r="GPC28" s="662"/>
      <c r="GPD28" s="662"/>
      <c r="GPE28" s="662"/>
      <c r="GPF28" s="662"/>
      <c r="GPG28" s="662"/>
      <c r="GPH28" s="662"/>
      <c r="GPI28" s="662"/>
      <c r="GPJ28" s="662"/>
      <c r="GPK28" s="662"/>
      <c r="GPL28" s="662"/>
      <c r="GPM28" s="662"/>
      <c r="GPN28" s="662"/>
      <c r="GPO28" s="662"/>
      <c r="GPP28" s="662"/>
      <c r="GPQ28" s="662"/>
      <c r="GPR28" s="662"/>
      <c r="GPS28" s="662"/>
      <c r="GPT28" s="662"/>
      <c r="GPU28" s="662"/>
      <c r="GPV28" s="662"/>
      <c r="GPW28" s="662"/>
      <c r="GPX28" s="662"/>
      <c r="GPY28" s="662"/>
      <c r="GPZ28" s="662"/>
      <c r="GQA28" s="662"/>
      <c r="GQB28" s="662"/>
      <c r="GQC28" s="662"/>
      <c r="GQD28" s="662"/>
      <c r="GQE28" s="662"/>
      <c r="GQF28" s="662"/>
      <c r="GQG28" s="662"/>
      <c r="GQH28" s="662"/>
      <c r="GQI28" s="662"/>
      <c r="GQJ28" s="662"/>
      <c r="GQK28" s="662"/>
      <c r="GQL28" s="662"/>
      <c r="GQM28" s="662"/>
      <c r="GQN28" s="662"/>
      <c r="GQO28" s="662"/>
      <c r="GQP28" s="662"/>
      <c r="GQQ28" s="662"/>
      <c r="GQR28" s="662"/>
      <c r="GQS28" s="662"/>
      <c r="GQT28" s="662"/>
      <c r="GQU28" s="662"/>
      <c r="GQV28" s="662"/>
      <c r="GQW28" s="662"/>
      <c r="GQX28" s="662"/>
      <c r="GQY28" s="662"/>
      <c r="GQZ28" s="662"/>
      <c r="GRA28" s="662"/>
      <c r="GRB28" s="662"/>
      <c r="GRC28" s="662"/>
      <c r="GRD28" s="662"/>
      <c r="GRE28" s="662"/>
      <c r="GRF28" s="662"/>
      <c r="GRG28" s="662"/>
      <c r="GRH28" s="662"/>
      <c r="GRI28" s="662"/>
      <c r="GRJ28" s="662"/>
      <c r="GRK28" s="662"/>
      <c r="GRL28" s="662"/>
      <c r="GRM28" s="662"/>
      <c r="GRN28" s="662"/>
      <c r="GRO28" s="662"/>
      <c r="GRP28" s="662"/>
      <c r="GRQ28" s="662"/>
      <c r="GRR28" s="662"/>
      <c r="GRS28" s="662"/>
      <c r="GRT28" s="662"/>
      <c r="GRU28" s="662"/>
      <c r="GRV28" s="662"/>
      <c r="GRW28" s="662"/>
      <c r="GRX28" s="662"/>
      <c r="GRY28" s="662"/>
      <c r="GRZ28" s="662"/>
      <c r="GSA28" s="662"/>
      <c r="GSB28" s="662"/>
      <c r="GSC28" s="662"/>
      <c r="GSD28" s="662"/>
      <c r="GSE28" s="662"/>
      <c r="GSF28" s="662"/>
      <c r="GSG28" s="662"/>
      <c r="GSH28" s="662"/>
      <c r="GSI28" s="662"/>
      <c r="GSJ28" s="662"/>
      <c r="GSK28" s="662"/>
      <c r="GSL28" s="662"/>
      <c r="GSM28" s="662"/>
      <c r="GSN28" s="662"/>
      <c r="GSO28" s="662"/>
      <c r="GSP28" s="662"/>
      <c r="GSQ28" s="662"/>
      <c r="GSR28" s="662"/>
      <c r="GSS28" s="662"/>
      <c r="GST28" s="662"/>
      <c r="GSU28" s="662"/>
      <c r="GSV28" s="662"/>
      <c r="GSW28" s="662"/>
      <c r="GSX28" s="662"/>
      <c r="GSY28" s="662"/>
      <c r="GSZ28" s="662"/>
      <c r="GTA28" s="662"/>
      <c r="GTB28" s="662"/>
      <c r="GTC28" s="662"/>
      <c r="GTD28" s="662"/>
      <c r="GTE28" s="662"/>
      <c r="GTF28" s="662"/>
      <c r="GTG28" s="662"/>
      <c r="GTH28" s="662"/>
      <c r="GTI28" s="662"/>
      <c r="GTJ28" s="662"/>
      <c r="GTK28" s="662"/>
      <c r="GTL28" s="662"/>
      <c r="GTM28" s="662"/>
      <c r="GTN28" s="662"/>
      <c r="GTO28" s="662"/>
      <c r="GTP28" s="662"/>
      <c r="GTQ28" s="662"/>
      <c r="GTR28" s="662"/>
      <c r="GTS28" s="662"/>
      <c r="GTT28" s="662"/>
      <c r="GTU28" s="662"/>
      <c r="GTV28" s="662"/>
      <c r="GTW28" s="662"/>
      <c r="GTX28" s="662"/>
      <c r="GTY28" s="662"/>
      <c r="GTZ28" s="662"/>
      <c r="GUA28" s="662"/>
      <c r="GUB28" s="662"/>
      <c r="GUC28" s="662"/>
      <c r="GUD28" s="662"/>
      <c r="GUE28" s="662"/>
      <c r="GUF28" s="662"/>
      <c r="GUG28" s="662"/>
      <c r="GUH28" s="662"/>
      <c r="GUI28" s="662"/>
      <c r="GUJ28" s="662"/>
      <c r="GUK28" s="662"/>
      <c r="GUL28" s="662"/>
      <c r="GUM28" s="662"/>
      <c r="GUN28" s="662"/>
      <c r="GUO28" s="662"/>
      <c r="GUP28" s="662"/>
      <c r="GUQ28" s="662"/>
      <c r="GUR28" s="662"/>
      <c r="GUS28" s="662"/>
      <c r="GUT28" s="662"/>
      <c r="GUU28" s="662"/>
      <c r="GUV28" s="662"/>
      <c r="GUW28" s="662"/>
      <c r="GUX28" s="662"/>
      <c r="GUY28" s="662"/>
      <c r="GUZ28" s="662"/>
      <c r="GVA28" s="662"/>
      <c r="GVB28" s="662"/>
      <c r="GVC28" s="662"/>
      <c r="GVD28" s="662"/>
      <c r="GVE28" s="662"/>
      <c r="GVF28" s="662"/>
      <c r="GVG28" s="662"/>
      <c r="GVH28" s="662"/>
      <c r="GVI28" s="662"/>
      <c r="GVJ28" s="662"/>
      <c r="GVK28" s="662"/>
      <c r="GVL28" s="662"/>
      <c r="GVM28" s="662"/>
      <c r="GVN28" s="662"/>
      <c r="GVO28" s="662"/>
      <c r="GVP28" s="662"/>
      <c r="GVQ28" s="662"/>
      <c r="GVR28" s="662"/>
      <c r="GVS28" s="662"/>
      <c r="GVT28" s="662"/>
      <c r="GVU28" s="662"/>
      <c r="GVV28" s="662"/>
      <c r="GVW28" s="662"/>
      <c r="GVX28" s="662"/>
      <c r="GVY28" s="662"/>
      <c r="GVZ28" s="662"/>
      <c r="GWA28" s="662"/>
      <c r="GWB28" s="662"/>
      <c r="GWC28" s="662"/>
      <c r="GWD28" s="662"/>
      <c r="GWE28" s="662"/>
      <c r="GWF28" s="662"/>
      <c r="GWG28" s="662"/>
      <c r="GWH28" s="662"/>
      <c r="GWI28" s="662"/>
      <c r="GWJ28" s="662"/>
      <c r="GWK28" s="662"/>
      <c r="GWL28" s="662"/>
      <c r="GWM28" s="662"/>
      <c r="GWN28" s="662"/>
      <c r="GWO28" s="662"/>
      <c r="GWP28" s="662"/>
      <c r="GWQ28" s="662"/>
      <c r="GWR28" s="662"/>
      <c r="GWS28" s="662"/>
      <c r="GWT28" s="662"/>
      <c r="GWU28" s="662"/>
      <c r="GWV28" s="662"/>
      <c r="GWW28" s="662"/>
      <c r="GWX28" s="662"/>
      <c r="GWY28" s="662"/>
      <c r="GWZ28" s="662"/>
      <c r="GXA28" s="662"/>
      <c r="GXB28" s="662"/>
      <c r="GXC28" s="662"/>
      <c r="GXD28" s="662"/>
      <c r="GXE28" s="662"/>
      <c r="GXF28" s="662"/>
      <c r="GXG28" s="662"/>
      <c r="GXH28" s="662"/>
      <c r="GXI28" s="662"/>
      <c r="GXJ28" s="662"/>
      <c r="GXK28" s="662"/>
      <c r="GXL28" s="662"/>
      <c r="GXM28" s="662"/>
      <c r="GXN28" s="662"/>
      <c r="GXO28" s="662"/>
      <c r="GXP28" s="662"/>
      <c r="GXQ28" s="662"/>
      <c r="GXR28" s="662"/>
      <c r="GXS28" s="662"/>
      <c r="GXT28" s="662"/>
      <c r="GXU28" s="662"/>
      <c r="GXV28" s="662"/>
      <c r="GXW28" s="662"/>
      <c r="GXX28" s="662"/>
      <c r="GXY28" s="662"/>
      <c r="GXZ28" s="662"/>
      <c r="GYA28" s="662"/>
      <c r="GYB28" s="662"/>
      <c r="GYC28" s="662"/>
      <c r="GYD28" s="662"/>
      <c r="GYE28" s="662"/>
      <c r="GYF28" s="662"/>
      <c r="GYG28" s="662"/>
      <c r="GYH28" s="662"/>
      <c r="GYI28" s="662"/>
      <c r="GYJ28" s="662"/>
      <c r="GYK28" s="662"/>
      <c r="GYL28" s="662"/>
      <c r="GYM28" s="662"/>
      <c r="GYN28" s="662"/>
      <c r="GYO28" s="662"/>
      <c r="GYP28" s="662"/>
      <c r="GYQ28" s="662"/>
      <c r="GYR28" s="662"/>
      <c r="GYS28" s="662"/>
      <c r="GYT28" s="662"/>
      <c r="GYU28" s="662"/>
      <c r="GYV28" s="662"/>
      <c r="GYW28" s="662"/>
      <c r="GYX28" s="662"/>
      <c r="GYY28" s="662"/>
      <c r="GYZ28" s="662"/>
      <c r="GZA28" s="662"/>
      <c r="GZB28" s="662"/>
      <c r="GZC28" s="662"/>
      <c r="GZD28" s="662"/>
      <c r="GZE28" s="662"/>
      <c r="GZF28" s="662"/>
      <c r="GZG28" s="662"/>
      <c r="GZH28" s="662"/>
      <c r="GZI28" s="662"/>
      <c r="GZJ28" s="662"/>
      <c r="GZK28" s="662"/>
      <c r="GZL28" s="662"/>
      <c r="GZM28" s="662"/>
      <c r="GZN28" s="662"/>
      <c r="GZO28" s="662"/>
      <c r="GZP28" s="662"/>
      <c r="GZQ28" s="662"/>
      <c r="GZR28" s="662"/>
      <c r="GZS28" s="662"/>
      <c r="GZT28" s="662"/>
      <c r="GZU28" s="662"/>
      <c r="GZV28" s="662"/>
      <c r="GZW28" s="662"/>
      <c r="GZX28" s="662"/>
      <c r="GZY28" s="662"/>
      <c r="GZZ28" s="662"/>
      <c r="HAA28" s="662"/>
      <c r="HAB28" s="662"/>
      <c r="HAC28" s="662"/>
      <c r="HAD28" s="662"/>
      <c r="HAE28" s="662"/>
      <c r="HAF28" s="662"/>
      <c r="HAG28" s="662"/>
      <c r="HAH28" s="662"/>
      <c r="HAI28" s="662"/>
      <c r="HAJ28" s="662"/>
      <c r="HAK28" s="662"/>
      <c r="HAL28" s="662"/>
      <c r="HAM28" s="662"/>
      <c r="HAN28" s="662"/>
      <c r="HAO28" s="662"/>
      <c r="HAP28" s="662"/>
      <c r="HAQ28" s="662"/>
      <c r="HAR28" s="662"/>
      <c r="HAS28" s="662"/>
      <c r="HAT28" s="662"/>
      <c r="HAU28" s="662"/>
      <c r="HAV28" s="662"/>
      <c r="HAW28" s="662"/>
      <c r="HAX28" s="662"/>
      <c r="HAY28" s="662"/>
      <c r="HAZ28" s="662"/>
      <c r="HBA28" s="662"/>
      <c r="HBB28" s="662"/>
      <c r="HBC28" s="662"/>
      <c r="HBD28" s="662"/>
      <c r="HBE28" s="662"/>
      <c r="HBF28" s="662"/>
      <c r="HBG28" s="662"/>
      <c r="HBH28" s="662"/>
      <c r="HBI28" s="662"/>
      <c r="HBJ28" s="662"/>
      <c r="HBK28" s="662"/>
      <c r="HBL28" s="662"/>
      <c r="HBM28" s="662"/>
      <c r="HBN28" s="662"/>
      <c r="HBO28" s="662"/>
      <c r="HBP28" s="662"/>
      <c r="HBQ28" s="662"/>
      <c r="HBR28" s="662"/>
      <c r="HBS28" s="662"/>
      <c r="HBT28" s="662"/>
      <c r="HBU28" s="662"/>
      <c r="HBV28" s="662"/>
      <c r="HBW28" s="662"/>
      <c r="HBX28" s="662"/>
      <c r="HBY28" s="662"/>
      <c r="HBZ28" s="662"/>
      <c r="HCA28" s="662"/>
      <c r="HCB28" s="662"/>
      <c r="HCC28" s="662"/>
      <c r="HCD28" s="662"/>
      <c r="HCE28" s="662"/>
      <c r="HCF28" s="662"/>
      <c r="HCG28" s="662"/>
      <c r="HCH28" s="662"/>
      <c r="HCI28" s="662"/>
      <c r="HCJ28" s="662"/>
      <c r="HCK28" s="662"/>
      <c r="HCL28" s="662"/>
      <c r="HCM28" s="662"/>
      <c r="HCN28" s="662"/>
      <c r="HCO28" s="662"/>
      <c r="HCP28" s="662"/>
      <c r="HCQ28" s="662"/>
      <c r="HCR28" s="662"/>
      <c r="HCS28" s="662"/>
      <c r="HCT28" s="662"/>
      <c r="HCU28" s="662"/>
      <c r="HCV28" s="662"/>
      <c r="HCW28" s="662"/>
      <c r="HCX28" s="662"/>
      <c r="HCY28" s="662"/>
      <c r="HCZ28" s="662"/>
      <c r="HDA28" s="662"/>
      <c r="HDB28" s="662"/>
      <c r="HDC28" s="662"/>
      <c r="HDD28" s="662"/>
      <c r="HDE28" s="662"/>
      <c r="HDF28" s="662"/>
      <c r="HDG28" s="662"/>
      <c r="HDH28" s="662"/>
      <c r="HDI28" s="662"/>
      <c r="HDJ28" s="662"/>
      <c r="HDK28" s="662"/>
      <c r="HDL28" s="662"/>
      <c r="HDM28" s="662"/>
      <c r="HDN28" s="662"/>
      <c r="HDO28" s="662"/>
      <c r="HDP28" s="662"/>
      <c r="HDQ28" s="662"/>
      <c r="HDR28" s="662"/>
      <c r="HDS28" s="662"/>
      <c r="HDT28" s="662"/>
      <c r="HDU28" s="662"/>
      <c r="HDV28" s="662"/>
      <c r="HDW28" s="662"/>
      <c r="HDX28" s="662"/>
      <c r="HDY28" s="662"/>
      <c r="HDZ28" s="662"/>
      <c r="HEA28" s="662"/>
      <c r="HEB28" s="662"/>
      <c r="HEC28" s="662"/>
      <c r="HED28" s="662"/>
      <c r="HEE28" s="662"/>
      <c r="HEF28" s="662"/>
      <c r="HEG28" s="662"/>
      <c r="HEH28" s="662"/>
      <c r="HEI28" s="662"/>
      <c r="HEJ28" s="662"/>
      <c r="HEK28" s="662"/>
      <c r="HEL28" s="662"/>
      <c r="HEM28" s="662"/>
      <c r="HEN28" s="662"/>
      <c r="HEO28" s="662"/>
      <c r="HEP28" s="662"/>
      <c r="HEQ28" s="662"/>
      <c r="HER28" s="662"/>
      <c r="HES28" s="662"/>
      <c r="HET28" s="662"/>
      <c r="HEU28" s="662"/>
      <c r="HEV28" s="662"/>
      <c r="HEW28" s="662"/>
      <c r="HEX28" s="662"/>
      <c r="HEY28" s="662"/>
      <c r="HEZ28" s="662"/>
      <c r="HFA28" s="662"/>
      <c r="HFB28" s="662"/>
      <c r="HFC28" s="662"/>
      <c r="HFD28" s="662"/>
      <c r="HFE28" s="662"/>
      <c r="HFF28" s="662"/>
      <c r="HFG28" s="662"/>
      <c r="HFH28" s="662"/>
      <c r="HFI28" s="662"/>
      <c r="HFJ28" s="662"/>
      <c r="HFK28" s="662"/>
      <c r="HFL28" s="662"/>
      <c r="HFM28" s="662"/>
      <c r="HFN28" s="662"/>
      <c r="HFO28" s="662"/>
      <c r="HFP28" s="662"/>
      <c r="HFQ28" s="662"/>
      <c r="HFR28" s="662"/>
      <c r="HFS28" s="662"/>
      <c r="HFT28" s="662"/>
      <c r="HFU28" s="662"/>
      <c r="HFV28" s="662"/>
      <c r="HFW28" s="662"/>
      <c r="HFX28" s="662"/>
      <c r="HFY28" s="662"/>
      <c r="HFZ28" s="662"/>
      <c r="HGA28" s="662"/>
      <c r="HGB28" s="662"/>
      <c r="HGC28" s="662"/>
      <c r="HGD28" s="662"/>
      <c r="HGE28" s="662"/>
      <c r="HGF28" s="662"/>
      <c r="HGG28" s="662"/>
      <c r="HGH28" s="662"/>
      <c r="HGI28" s="662"/>
      <c r="HGJ28" s="662"/>
      <c r="HGK28" s="662"/>
      <c r="HGL28" s="662"/>
      <c r="HGM28" s="662"/>
      <c r="HGN28" s="662"/>
      <c r="HGO28" s="662"/>
      <c r="HGP28" s="662"/>
      <c r="HGQ28" s="662"/>
      <c r="HGR28" s="662"/>
      <c r="HGS28" s="662"/>
      <c r="HGT28" s="662"/>
      <c r="HGU28" s="662"/>
      <c r="HGV28" s="662"/>
      <c r="HGW28" s="662"/>
      <c r="HGX28" s="662"/>
      <c r="HGY28" s="662"/>
      <c r="HGZ28" s="662"/>
      <c r="HHA28" s="662"/>
      <c r="HHB28" s="662"/>
      <c r="HHC28" s="662"/>
      <c r="HHD28" s="662"/>
      <c r="HHE28" s="662"/>
      <c r="HHF28" s="662"/>
      <c r="HHG28" s="662"/>
      <c r="HHH28" s="662"/>
      <c r="HHI28" s="662"/>
      <c r="HHJ28" s="662"/>
      <c r="HHK28" s="662"/>
      <c r="HHL28" s="662"/>
      <c r="HHM28" s="662"/>
      <c r="HHN28" s="662"/>
      <c r="HHO28" s="662"/>
      <c r="HHP28" s="662"/>
      <c r="HHQ28" s="662"/>
      <c r="HHR28" s="662"/>
      <c r="HHS28" s="662"/>
      <c r="HHT28" s="662"/>
      <c r="HHU28" s="662"/>
      <c r="HHV28" s="662"/>
      <c r="HHW28" s="662"/>
      <c r="HHX28" s="662"/>
      <c r="HHY28" s="662"/>
      <c r="HHZ28" s="662"/>
      <c r="HIA28" s="662"/>
      <c r="HIB28" s="662"/>
      <c r="HIC28" s="662"/>
      <c r="HID28" s="662"/>
      <c r="HIE28" s="662"/>
      <c r="HIF28" s="662"/>
      <c r="HIG28" s="662"/>
      <c r="HIH28" s="662"/>
      <c r="HII28" s="662"/>
      <c r="HIJ28" s="662"/>
      <c r="HIK28" s="662"/>
      <c r="HIL28" s="662"/>
      <c r="HIM28" s="662"/>
      <c r="HIN28" s="662"/>
      <c r="HIO28" s="662"/>
      <c r="HIP28" s="662"/>
      <c r="HIQ28" s="662"/>
      <c r="HIR28" s="662"/>
      <c r="HIS28" s="662"/>
      <c r="HIT28" s="662"/>
      <c r="HIU28" s="662"/>
      <c r="HIV28" s="662"/>
      <c r="HIW28" s="662"/>
      <c r="HIX28" s="662"/>
      <c r="HIY28" s="662"/>
      <c r="HIZ28" s="662"/>
      <c r="HJA28" s="662"/>
      <c r="HJB28" s="662"/>
      <c r="HJC28" s="662"/>
      <c r="HJD28" s="662"/>
      <c r="HJE28" s="662"/>
      <c r="HJF28" s="662"/>
      <c r="HJG28" s="662"/>
      <c r="HJH28" s="662"/>
      <c r="HJI28" s="662"/>
      <c r="HJJ28" s="662"/>
      <c r="HJK28" s="662"/>
      <c r="HJL28" s="662"/>
      <c r="HJM28" s="662"/>
      <c r="HJN28" s="662"/>
      <c r="HJO28" s="662"/>
      <c r="HJP28" s="662"/>
      <c r="HJQ28" s="662"/>
      <c r="HJR28" s="662"/>
      <c r="HJS28" s="662"/>
      <c r="HJT28" s="662"/>
      <c r="HJU28" s="662"/>
      <c r="HJV28" s="662"/>
      <c r="HJW28" s="662"/>
      <c r="HJX28" s="662"/>
      <c r="HJY28" s="662"/>
      <c r="HJZ28" s="662"/>
      <c r="HKA28" s="662"/>
      <c r="HKB28" s="662"/>
      <c r="HKC28" s="662"/>
      <c r="HKD28" s="662"/>
      <c r="HKE28" s="662"/>
      <c r="HKF28" s="662"/>
      <c r="HKG28" s="662"/>
      <c r="HKH28" s="662"/>
      <c r="HKI28" s="662"/>
      <c r="HKJ28" s="662"/>
      <c r="HKK28" s="662"/>
      <c r="HKL28" s="662"/>
      <c r="HKM28" s="662"/>
      <c r="HKN28" s="662"/>
      <c r="HKO28" s="662"/>
      <c r="HKP28" s="662"/>
      <c r="HKQ28" s="662"/>
      <c r="HKR28" s="662"/>
      <c r="HKS28" s="662"/>
      <c r="HKT28" s="662"/>
      <c r="HKU28" s="662"/>
      <c r="HKV28" s="662"/>
      <c r="HKW28" s="662"/>
      <c r="HKX28" s="662"/>
      <c r="HKY28" s="662"/>
      <c r="HKZ28" s="662"/>
      <c r="HLA28" s="662"/>
      <c r="HLB28" s="662"/>
      <c r="HLC28" s="662"/>
      <c r="HLD28" s="662"/>
      <c r="HLE28" s="662"/>
      <c r="HLF28" s="662"/>
      <c r="HLG28" s="662"/>
      <c r="HLH28" s="662"/>
      <c r="HLI28" s="662"/>
      <c r="HLJ28" s="662"/>
      <c r="HLK28" s="662"/>
      <c r="HLL28" s="662"/>
      <c r="HLM28" s="662"/>
      <c r="HLN28" s="662"/>
      <c r="HLO28" s="662"/>
      <c r="HLP28" s="662"/>
      <c r="HLQ28" s="662"/>
      <c r="HLR28" s="662"/>
      <c r="HLS28" s="662"/>
      <c r="HLT28" s="662"/>
      <c r="HLU28" s="662"/>
      <c r="HLV28" s="662"/>
      <c r="HLW28" s="662"/>
      <c r="HLX28" s="662"/>
      <c r="HLY28" s="662"/>
      <c r="HLZ28" s="662"/>
      <c r="HMA28" s="662"/>
      <c r="HMB28" s="662"/>
      <c r="HMC28" s="662"/>
      <c r="HMD28" s="662"/>
      <c r="HME28" s="662"/>
      <c r="HMF28" s="662"/>
      <c r="HMG28" s="662"/>
      <c r="HMH28" s="662"/>
      <c r="HMI28" s="662"/>
      <c r="HMJ28" s="662"/>
      <c r="HMK28" s="662"/>
      <c r="HML28" s="662"/>
      <c r="HMM28" s="662"/>
      <c r="HMN28" s="662"/>
      <c r="HMO28" s="662"/>
      <c r="HMP28" s="662"/>
      <c r="HMQ28" s="662"/>
      <c r="HMR28" s="662"/>
      <c r="HMS28" s="662"/>
      <c r="HMT28" s="662"/>
      <c r="HMU28" s="662"/>
      <c r="HMV28" s="662"/>
      <c r="HMW28" s="662"/>
      <c r="HMX28" s="662"/>
      <c r="HMY28" s="662"/>
      <c r="HMZ28" s="662"/>
      <c r="HNA28" s="662"/>
      <c r="HNB28" s="662"/>
      <c r="HNC28" s="662"/>
      <c r="HND28" s="662"/>
      <c r="HNE28" s="662"/>
      <c r="HNF28" s="662"/>
      <c r="HNG28" s="662"/>
      <c r="HNH28" s="662"/>
      <c r="HNI28" s="662"/>
      <c r="HNJ28" s="662"/>
      <c r="HNK28" s="662"/>
      <c r="HNL28" s="662"/>
      <c r="HNM28" s="662"/>
      <c r="HNN28" s="662"/>
      <c r="HNO28" s="662"/>
      <c r="HNP28" s="662"/>
      <c r="HNQ28" s="662"/>
      <c r="HNR28" s="662"/>
      <c r="HNS28" s="662"/>
      <c r="HNT28" s="662"/>
      <c r="HNU28" s="662"/>
      <c r="HNV28" s="662"/>
      <c r="HNW28" s="662"/>
      <c r="HNX28" s="662"/>
      <c r="HNY28" s="662"/>
      <c r="HNZ28" s="662"/>
      <c r="HOA28" s="662"/>
      <c r="HOB28" s="662"/>
      <c r="HOC28" s="662"/>
      <c r="HOD28" s="662"/>
      <c r="HOE28" s="662"/>
      <c r="HOF28" s="662"/>
      <c r="HOG28" s="662"/>
      <c r="HOH28" s="662"/>
      <c r="HOI28" s="662"/>
      <c r="HOJ28" s="662"/>
      <c r="HOK28" s="662"/>
      <c r="HOL28" s="662"/>
      <c r="HOM28" s="662"/>
      <c r="HON28" s="662"/>
      <c r="HOO28" s="662"/>
      <c r="HOP28" s="662"/>
      <c r="HOQ28" s="662"/>
      <c r="HOR28" s="662"/>
      <c r="HOS28" s="662"/>
      <c r="HOT28" s="662"/>
      <c r="HOU28" s="662"/>
      <c r="HOV28" s="662"/>
      <c r="HOW28" s="662"/>
      <c r="HOX28" s="662"/>
      <c r="HOY28" s="662"/>
      <c r="HOZ28" s="662"/>
      <c r="HPA28" s="662"/>
      <c r="HPB28" s="662"/>
      <c r="HPC28" s="662"/>
      <c r="HPD28" s="662"/>
      <c r="HPE28" s="662"/>
      <c r="HPF28" s="662"/>
      <c r="HPG28" s="662"/>
      <c r="HPH28" s="662"/>
      <c r="HPI28" s="662"/>
      <c r="HPJ28" s="662"/>
      <c r="HPK28" s="662"/>
      <c r="HPL28" s="662"/>
      <c r="HPM28" s="662"/>
      <c r="HPN28" s="662"/>
      <c r="HPO28" s="662"/>
      <c r="HPP28" s="662"/>
      <c r="HPQ28" s="662"/>
      <c r="HPR28" s="662"/>
      <c r="HPS28" s="662"/>
      <c r="HPT28" s="662"/>
      <c r="HPU28" s="662"/>
      <c r="HPV28" s="662"/>
      <c r="HPW28" s="662"/>
      <c r="HPX28" s="662"/>
      <c r="HPY28" s="662"/>
      <c r="HPZ28" s="662"/>
      <c r="HQA28" s="662"/>
      <c r="HQB28" s="662"/>
      <c r="HQC28" s="662"/>
      <c r="HQD28" s="662"/>
      <c r="HQE28" s="662"/>
      <c r="HQF28" s="662"/>
      <c r="HQG28" s="662"/>
      <c r="HQH28" s="662"/>
      <c r="HQI28" s="662"/>
      <c r="HQJ28" s="662"/>
      <c r="HQK28" s="662"/>
      <c r="HQL28" s="662"/>
      <c r="HQM28" s="662"/>
      <c r="HQN28" s="662"/>
      <c r="HQO28" s="662"/>
      <c r="HQP28" s="662"/>
      <c r="HQQ28" s="662"/>
      <c r="HQR28" s="662"/>
      <c r="HQS28" s="662"/>
      <c r="HQT28" s="662"/>
      <c r="HQU28" s="662"/>
      <c r="HQV28" s="662"/>
      <c r="HQW28" s="662"/>
      <c r="HQX28" s="662"/>
      <c r="HQY28" s="662"/>
      <c r="HQZ28" s="662"/>
      <c r="HRA28" s="662"/>
      <c r="HRB28" s="662"/>
      <c r="HRC28" s="662"/>
      <c r="HRD28" s="662"/>
      <c r="HRE28" s="662"/>
      <c r="HRF28" s="662"/>
      <c r="HRG28" s="662"/>
      <c r="HRH28" s="662"/>
      <c r="HRI28" s="662"/>
      <c r="HRJ28" s="662"/>
      <c r="HRK28" s="662"/>
      <c r="HRL28" s="662"/>
      <c r="HRM28" s="662"/>
      <c r="HRN28" s="662"/>
      <c r="HRO28" s="662"/>
      <c r="HRP28" s="662"/>
      <c r="HRQ28" s="662"/>
      <c r="HRR28" s="662"/>
      <c r="HRS28" s="662"/>
      <c r="HRT28" s="662"/>
      <c r="HRU28" s="662"/>
      <c r="HRV28" s="662"/>
      <c r="HRW28" s="662"/>
      <c r="HRX28" s="662"/>
      <c r="HRY28" s="662"/>
      <c r="HRZ28" s="662"/>
      <c r="HSA28" s="662"/>
      <c r="HSB28" s="662"/>
      <c r="HSC28" s="662"/>
      <c r="HSD28" s="662"/>
      <c r="HSE28" s="662"/>
      <c r="HSF28" s="662"/>
      <c r="HSG28" s="662"/>
      <c r="HSH28" s="662"/>
      <c r="HSI28" s="662"/>
      <c r="HSJ28" s="662"/>
      <c r="HSK28" s="662"/>
      <c r="HSL28" s="662"/>
      <c r="HSM28" s="662"/>
      <c r="HSN28" s="662"/>
      <c r="HSO28" s="662"/>
      <c r="HSP28" s="662"/>
      <c r="HSQ28" s="662"/>
      <c r="HSR28" s="662"/>
      <c r="HSS28" s="662"/>
      <c r="HST28" s="662"/>
      <c r="HSU28" s="662"/>
      <c r="HSV28" s="662"/>
      <c r="HSW28" s="662"/>
      <c r="HSX28" s="662"/>
      <c r="HSY28" s="662"/>
      <c r="HSZ28" s="662"/>
      <c r="HTA28" s="662"/>
      <c r="HTB28" s="662"/>
      <c r="HTC28" s="662"/>
      <c r="HTD28" s="662"/>
      <c r="HTE28" s="662"/>
      <c r="HTF28" s="662"/>
      <c r="HTG28" s="662"/>
      <c r="HTH28" s="662"/>
      <c r="HTI28" s="662"/>
      <c r="HTJ28" s="662"/>
      <c r="HTK28" s="662"/>
      <c r="HTL28" s="662"/>
      <c r="HTM28" s="662"/>
      <c r="HTN28" s="662"/>
      <c r="HTO28" s="662"/>
      <c r="HTP28" s="662"/>
      <c r="HTQ28" s="662"/>
      <c r="HTR28" s="662"/>
      <c r="HTS28" s="662"/>
      <c r="HTT28" s="662"/>
      <c r="HTU28" s="662"/>
      <c r="HTV28" s="662"/>
      <c r="HTW28" s="662"/>
      <c r="HTX28" s="662"/>
      <c r="HTY28" s="662"/>
      <c r="HTZ28" s="662"/>
      <c r="HUA28" s="662"/>
      <c r="HUB28" s="662"/>
      <c r="HUC28" s="662"/>
      <c r="HUD28" s="662"/>
      <c r="HUE28" s="662"/>
      <c r="HUF28" s="662"/>
      <c r="HUG28" s="662"/>
      <c r="HUH28" s="662"/>
      <c r="HUI28" s="662"/>
      <c r="HUJ28" s="662"/>
      <c r="HUK28" s="662"/>
      <c r="HUL28" s="662"/>
      <c r="HUM28" s="662"/>
      <c r="HUN28" s="662"/>
      <c r="HUO28" s="662"/>
      <c r="HUP28" s="662"/>
      <c r="HUQ28" s="662"/>
      <c r="HUR28" s="662"/>
      <c r="HUS28" s="662"/>
      <c r="HUT28" s="662"/>
      <c r="HUU28" s="662"/>
      <c r="HUV28" s="662"/>
      <c r="HUW28" s="662"/>
      <c r="HUX28" s="662"/>
      <c r="HUY28" s="662"/>
      <c r="HUZ28" s="662"/>
      <c r="HVA28" s="662"/>
      <c r="HVB28" s="662"/>
      <c r="HVC28" s="662"/>
      <c r="HVD28" s="662"/>
      <c r="HVE28" s="662"/>
      <c r="HVF28" s="662"/>
      <c r="HVG28" s="662"/>
      <c r="HVH28" s="662"/>
      <c r="HVI28" s="662"/>
      <c r="HVJ28" s="662"/>
      <c r="HVK28" s="662"/>
      <c r="HVL28" s="662"/>
      <c r="HVM28" s="662"/>
      <c r="HVN28" s="662"/>
      <c r="HVO28" s="662"/>
      <c r="HVP28" s="662"/>
      <c r="HVQ28" s="662"/>
      <c r="HVR28" s="662"/>
      <c r="HVS28" s="662"/>
      <c r="HVT28" s="662"/>
      <c r="HVU28" s="662"/>
      <c r="HVV28" s="662"/>
      <c r="HVW28" s="662"/>
      <c r="HVX28" s="662"/>
      <c r="HVY28" s="662"/>
      <c r="HVZ28" s="662"/>
      <c r="HWA28" s="662"/>
      <c r="HWB28" s="662"/>
      <c r="HWC28" s="662"/>
      <c r="HWD28" s="662"/>
      <c r="HWE28" s="662"/>
      <c r="HWF28" s="662"/>
      <c r="HWG28" s="662"/>
      <c r="HWH28" s="662"/>
      <c r="HWI28" s="662"/>
      <c r="HWJ28" s="662"/>
      <c r="HWK28" s="662"/>
      <c r="HWL28" s="662"/>
      <c r="HWM28" s="662"/>
      <c r="HWN28" s="662"/>
      <c r="HWO28" s="662"/>
      <c r="HWP28" s="662"/>
      <c r="HWQ28" s="662"/>
      <c r="HWR28" s="662"/>
      <c r="HWS28" s="662"/>
      <c r="HWT28" s="662"/>
      <c r="HWU28" s="662"/>
      <c r="HWV28" s="662"/>
      <c r="HWW28" s="662"/>
      <c r="HWX28" s="662"/>
      <c r="HWY28" s="662"/>
      <c r="HWZ28" s="662"/>
      <c r="HXA28" s="662"/>
      <c r="HXB28" s="662"/>
      <c r="HXC28" s="662"/>
      <c r="HXD28" s="662"/>
      <c r="HXE28" s="662"/>
      <c r="HXF28" s="662"/>
      <c r="HXG28" s="662"/>
      <c r="HXH28" s="662"/>
      <c r="HXI28" s="662"/>
      <c r="HXJ28" s="662"/>
      <c r="HXK28" s="662"/>
      <c r="HXL28" s="662"/>
      <c r="HXM28" s="662"/>
      <c r="HXN28" s="662"/>
      <c r="HXO28" s="662"/>
      <c r="HXP28" s="662"/>
      <c r="HXQ28" s="662"/>
      <c r="HXR28" s="662"/>
      <c r="HXS28" s="662"/>
      <c r="HXT28" s="662"/>
      <c r="HXU28" s="662"/>
      <c r="HXV28" s="662"/>
      <c r="HXW28" s="662"/>
      <c r="HXX28" s="662"/>
      <c r="HXY28" s="662"/>
      <c r="HXZ28" s="662"/>
      <c r="HYA28" s="662"/>
      <c r="HYB28" s="662"/>
      <c r="HYC28" s="662"/>
      <c r="HYD28" s="662"/>
      <c r="HYE28" s="662"/>
      <c r="HYF28" s="662"/>
      <c r="HYG28" s="662"/>
      <c r="HYH28" s="662"/>
      <c r="HYI28" s="662"/>
      <c r="HYJ28" s="662"/>
      <c r="HYK28" s="662"/>
      <c r="HYL28" s="662"/>
      <c r="HYM28" s="662"/>
      <c r="HYN28" s="662"/>
      <c r="HYO28" s="662"/>
      <c r="HYP28" s="662"/>
      <c r="HYQ28" s="662"/>
      <c r="HYR28" s="662"/>
      <c r="HYS28" s="662"/>
      <c r="HYT28" s="662"/>
      <c r="HYU28" s="662"/>
      <c r="HYV28" s="662"/>
      <c r="HYW28" s="662"/>
      <c r="HYX28" s="662"/>
      <c r="HYY28" s="662"/>
      <c r="HYZ28" s="662"/>
      <c r="HZA28" s="662"/>
      <c r="HZB28" s="662"/>
      <c r="HZC28" s="662"/>
      <c r="HZD28" s="662"/>
      <c r="HZE28" s="662"/>
      <c r="HZF28" s="662"/>
      <c r="HZG28" s="662"/>
      <c r="HZH28" s="662"/>
      <c r="HZI28" s="662"/>
      <c r="HZJ28" s="662"/>
      <c r="HZK28" s="662"/>
      <c r="HZL28" s="662"/>
      <c r="HZM28" s="662"/>
      <c r="HZN28" s="662"/>
      <c r="HZO28" s="662"/>
      <c r="HZP28" s="662"/>
      <c r="HZQ28" s="662"/>
      <c r="HZR28" s="662"/>
      <c r="HZS28" s="662"/>
      <c r="HZT28" s="662"/>
      <c r="HZU28" s="662"/>
      <c r="HZV28" s="662"/>
      <c r="HZW28" s="662"/>
      <c r="HZX28" s="662"/>
      <c r="HZY28" s="662"/>
      <c r="HZZ28" s="662"/>
      <c r="IAA28" s="662"/>
      <c r="IAB28" s="662"/>
      <c r="IAC28" s="662"/>
      <c r="IAD28" s="662"/>
      <c r="IAE28" s="662"/>
      <c r="IAF28" s="662"/>
      <c r="IAG28" s="662"/>
      <c r="IAH28" s="662"/>
      <c r="IAI28" s="662"/>
      <c r="IAJ28" s="662"/>
      <c r="IAK28" s="662"/>
      <c r="IAL28" s="662"/>
      <c r="IAM28" s="662"/>
      <c r="IAN28" s="662"/>
      <c r="IAO28" s="662"/>
      <c r="IAP28" s="662"/>
      <c r="IAQ28" s="662"/>
      <c r="IAR28" s="662"/>
      <c r="IAS28" s="662"/>
      <c r="IAT28" s="662"/>
      <c r="IAU28" s="662"/>
      <c r="IAV28" s="662"/>
      <c r="IAW28" s="662"/>
      <c r="IAX28" s="662"/>
      <c r="IAY28" s="662"/>
      <c r="IAZ28" s="662"/>
      <c r="IBA28" s="662"/>
      <c r="IBB28" s="662"/>
      <c r="IBC28" s="662"/>
      <c r="IBD28" s="662"/>
      <c r="IBE28" s="662"/>
      <c r="IBF28" s="662"/>
      <c r="IBG28" s="662"/>
      <c r="IBH28" s="662"/>
      <c r="IBI28" s="662"/>
      <c r="IBJ28" s="662"/>
      <c r="IBK28" s="662"/>
      <c r="IBL28" s="662"/>
      <c r="IBM28" s="662"/>
      <c r="IBN28" s="662"/>
      <c r="IBO28" s="662"/>
      <c r="IBP28" s="662"/>
      <c r="IBQ28" s="662"/>
      <c r="IBR28" s="662"/>
      <c r="IBS28" s="662"/>
      <c r="IBT28" s="662"/>
      <c r="IBU28" s="662"/>
      <c r="IBV28" s="662"/>
      <c r="IBW28" s="662"/>
      <c r="IBX28" s="662"/>
      <c r="IBY28" s="662"/>
      <c r="IBZ28" s="662"/>
      <c r="ICA28" s="662"/>
      <c r="ICB28" s="662"/>
      <c r="ICC28" s="662"/>
      <c r="ICD28" s="662"/>
      <c r="ICE28" s="662"/>
      <c r="ICF28" s="662"/>
      <c r="ICG28" s="662"/>
      <c r="ICH28" s="662"/>
      <c r="ICI28" s="662"/>
      <c r="ICJ28" s="662"/>
      <c r="ICK28" s="662"/>
      <c r="ICL28" s="662"/>
      <c r="ICM28" s="662"/>
      <c r="ICN28" s="662"/>
      <c r="ICO28" s="662"/>
      <c r="ICP28" s="662"/>
      <c r="ICQ28" s="662"/>
      <c r="ICR28" s="662"/>
      <c r="ICS28" s="662"/>
      <c r="ICT28" s="662"/>
      <c r="ICU28" s="662"/>
      <c r="ICV28" s="662"/>
      <c r="ICW28" s="662"/>
      <c r="ICX28" s="662"/>
      <c r="ICY28" s="662"/>
      <c r="ICZ28" s="662"/>
      <c r="IDA28" s="662"/>
      <c r="IDB28" s="662"/>
      <c r="IDC28" s="662"/>
      <c r="IDD28" s="662"/>
      <c r="IDE28" s="662"/>
      <c r="IDF28" s="662"/>
      <c r="IDG28" s="662"/>
      <c r="IDH28" s="662"/>
      <c r="IDI28" s="662"/>
      <c r="IDJ28" s="662"/>
      <c r="IDK28" s="662"/>
      <c r="IDL28" s="662"/>
      <c r="IDM28" s="662"/>
      <c r="IDN28" s="662"/>
      <c r="IDO28" s="662"/>
      <c r="IDP28" s="662"/>
      <c r="IDQ28" s="662"/>
      <c r="IDR28" s="662"/>
      <c r="IDS28" s="662"/>
      <c r="IDT28" s="662"/>
      <c r="IDU28" s="662"/>
      <c r="IDV28" s="662"/>
      <c r="IDW28" s="662"/>
      <c r="IDX28" s="662"/>
      <c r="IDY28" s="662"/>
      <c r="IDZ28" s="662"/>
      <c r="IEA28" s="662"/>
      <c r="IEB28" s="662"/>
      <c r="IEC28" s="662"/>
      <c r="IED28" s="662"/>
      <c r="IEE28" s="662"/>
      <c r="IEF28" s="662"/>
      <c r="IEG28" s="662"/>
      <c r="IEH28" s="662"/>
      <c r="IEI28" s="662"/>
      <c r="IEJ28" s="662"/>
      <c r="IEK28" s="662"/>
      <c r="IEL28" s="662"/>
      <c r="IEM28" s="662"/>
      <c r="IEN28" s="662"/>
      <c r="IEO28" s="662"/>
      <c r="IEP28" s="662"/>
      <c r="IEQ28" s="662"/>
      <c r="IER28" s="662"/>
      <c r="IES28" s="662"/>
      <c r="IET28" s="662"/>
      <c r="IEU28" s="662"/>
      <c r="IEV28" s="662"/>
      <c r="IEW28" s="662"/>
      <c r="IEX28" s="662"/>
      <c r="IEY28" s="662"/>
      <c r="IEZ28" s="662"/>
      <c r="IFA28" s="662"/>
      <c r="IFB28" s="662"/>
      <c r="IFC28" s="662"/>
      <c r="IFD28" s="662"/>
      <c r="IFE28" s="662"/>
      <c r="IFF28" s="662"/>
      <c r="IFG28" s="662"/>
      <c r="IFH28" s="662"/>
      <c r="IFI28" s="662"/>
      <c r="IFJ28" s="662"/>
      <c r="IFK28" s="662"/>
      <c r="IFL28" s="662"/>
      <c r="IFM28" s="662"/>
      <c r="IFN28" s="662"/>
      <c r="IFO28" s="662"/>
      <c r="IFP28" s="662"/>
      <c r="IFQ28" s="662"/>
      <c r="IFR28" s="662"/>
      <c r="IFS28" s="662"/>
      <c r="IFT28" s="662"/>
      <c r="IFU28" s="662"/>
      <c r="IFV28" s="662"/>
      <c r="IFW28" s="662"/>
      <c r="IFX28" s="662"/>
      <c r="IFY28" s="662"/>
      <c r="IFZ28" s="662"/>
      <c r="IGA28" s="662"/>
      <c r="IGB28" s="662"/>
      <c r="IGC28" s="662"/>
      <c r="IGD28" s="662"/>
      <c r="IGE28" s="662"/>
      <c r="IGF28" s="662"/>
      <c r="IGG28" s="662"/>
      <c r="IGH28" s="662"/>
      <c r="IGI28" s="662"/>
      <c r="IGJ28" s="662"/>
      <c r="IGK28" s="662"/>
      <c r="IGL28" s="662"/>
      <c r="IGM28" s="662"/>
      <c r="IGN28" s="662"/>
      <c r="IGO28" s="662"/>
      <c r="IGP28" s="662"/>
      <c r="IGQ28" s="662"/>
      <c r="IGR28" s="662"/>
      <c r="IGS28" s="662"/>
      <c r="IGT28" s="662"/>
      <c r="IGU28" s="662"/>
      <c r="IGV28" s="662"/>
      <c r="IGW28" s="662"/>
      <c r="IGX28" s="662"/>
      <c r="IGY28" s="662"/>
      <c r="IGZ28" s="662"/>
      <c r="IHA28" s="662"/>
      <c r="IHB28" s="662"/>
      <c r="IHC28" s="662"/>
      <c r="IHD28" s="662"/>
      <c r="IHE28" s="662"/>
      <c r="IHF28" s="662"/>
      <c r="IHG28" s="662"/>
      <c r="IHH28" s="662"/>
      <c r="IHI28" s="662"/>
      <c r="IHJ28" s="662"/>
      <c r="IHK28" s="662"/>
      <c r="IHL28" s="662"/>
      <c r="IHM28" s="662"/>
      <c r="IHN28" s="662"/>
      <c r="IHO28" s="662"/>
      <c r="IHP28" s="662"/>
      <c r="IHQ28" s="662"/>
      <c r="IHR28" s="662"/>
      <c r="IHS28" s="662"/>
      <c r="IHT28" s="662"/>
      <c r="IHU28" s="662"/>
      <c r="IHV28" s="662"/>
      <c r="IHW28" s="662"/>
      <c r="IHX28" s="662"/>
      <c r="IHY28" s="662"/>
      <c r="IHZ28" s="662"/>
      <c r="IIA28" s="662"/>
      <c r="IIB28" s="662"/>
      <c r="IIC28" s="662"/>
      <c r="IID28" s="662"/>
      <c r="IIE28" s="662"/>
      <c r="IIF28" s="662"/>
      <c r="IIG28" s="662"/>
      <c r="IIH28" s="662"/>
      <c r="III28" s="662"/>
      <c r="IIJ28" s="662"/>
      <c r="IIK28" s="662"/>
      <c r="IIL28" s="662"/>
      <c r="IIM28" s="662"/>
      <c r="IIN28" s="662"/>
      <c r="IIO28" s="662"/>
      <c r="IIP28" s="662"/>
      <c r="IIQ28" s="662"/>
      <c r="IIR28" s="662"/>
      <c r="IIS28" s="662"/>
      <c r="IIT28" s="662"/>
      <c r="IIU28" s="662"/>
      <c r="IIV28" s="662"/>
      <c r="IIW28" s="662"/>
      <c r="IIX28" s="662"/>
      <c r="IIY28" s="662"/>
      <c r="IIZ28" s="662"/>
      <c r="IJA28" s="662"/>
      <c r="IJB28" s="662"/>
      <c r="IJC28" s="662"/>
      <c r="IJD28" s="662"/>
      <c r="IJE28" s="662"/>
      <c r="IJF28" s="662"/>
      <c r="IJG28" s="662"/>
      <c r="IJH28" s="662"/>
      <c r="IJI28" s="662"/>
      <c r="IJJ28" s="662"/>
      <c r="IJK28" s="662"/>
      <c r="IJL28" s="662"/>
      <c r="IJM28" s="662"/>
      <c r="IJN28" s="662"/>
      <c r="IJO28" s="662"/>
      <c r="IJP28" s="662"/>
      <c r="IJQ28" s="662"/>
      <c r="IJR28" s="662"/>
      <c r="IJS28" s="662"/>
      <c r="IJT28" s="662"/>
      <c r="IJU28" s="662"/>
      <c r="IJV28" s="662"/>
      <c r="IJW28" s="662"/>
      <c r="IJX28" s="662"/>
      <c r="IJY28" s="662"/>
      <c r="IJZ28" s="662"/>
      <c r="IKA28" s="662"/>
      <c r="IKB28" s="662"/>
      <c r="IKC28" s="662"/>
      <c r="IKD28" s="662"/>
      <c r="IKE28" s="662"/>
      <c r="IKF28" s="662"/>
      <c r="IKG28" s="662"/>
      <c r="IKH28" s="662"/>
      <c r="IKI28" s="662"/>
      <c r="IKJ28" s="662"/>
      <c r="IKK28" s="662"/>
      <c r="IKL28" s="662"/>
      <c r="IKM28" s="662"/>
      <c r="IKN28" s="662"/>
      <c r="IKO28" s="662"/>
      <c r="IKP28" s="662"/>
      <c r="IKQ28" s="662"/>
      <c r="IKR28" s="662"/>
      <c r="IKS28" s="662"/>
      <c r="IKT28" s="662"/>
      <c r="IKU28" s="662"/>
      <c r="IKV28" s="662"/>
      <c r="IKW28" s="662"/>
      <c r="IKX28" s="662"/>
      <c r="IKY28" s="662"/>
      <c r="IKZ28" s="662"/>
      <c r="ILA28" s="662"/>
      <c r="ILB28" s="662"/>
      <c r="ILC28" s="662"/>
      <c r="ILD28" s="662"/>
      <c r="ILE28" s="662"/>
      <c r="ILF28" s="662"/>
      <c r="ILG28" s="662"/>
      <c r="ILH28" s="662"/>
      <c r="ILI28" s="662"/>
      <c r="ILJ28" s="662"/>
      <c r="ILK28" s="662"/>
      <c r="ILL28" s="662"/>
      <c r="ILM28" s="662"/>
      <c r="ILN28" s="662"/>
      <c r="ILO28" s="662"/>
      <c r="ILP28" s="662"/>
      <c r="ILQ28" s="662"/>
      <c r="ILR28" s="662"/>
      <c r="ILS28" s="662"/>
      <c r="ILT28" s="662"/>
      <c r="ILU28" s="662"/>
      <c r="ILV28" s="662"/>
      <c r="ILW28" s="662"/>
      <c r="ILX28" s="662"/>
      <c r="ILY28" s="662"/>
      <c r="ILZ28" s="662"/>
      <c r="IMA28" s="662"/>
      <c r="IMB28" s="662"/>
      <c r="IMC28" s="662"/>
      <c r="IMD28" s="662"/>
      <c r="IME28" s="662"/>
      <c r="IMF28" s="662"/>
      <c r="IMG28" s="662"/>
      <c r="IMH28" s="662"/>
      <c r="IMI28" s="662"/>
      <c r="IMJ28" s="662"/>
      <c r="IMK28" s="662"/>
      <c r="IML28" s="662"/>
      <c r="IMM28" s="662"/>
      <c r="IMN28" s="662"/>
      <c r="IMO28" s="662"/>
      <c r="IMP28" s="662"/>
      <c r="IMQ28" s="662"/>
      <c r="IMR28" s="662"/>
      <c r="IMS28" s="662"/>
      <c r="IMT28" s="662"/>
      <c r="IMU28" s="662"/>
      <c r="IMV28" s="662"/>
      <c r="IMW28" s="662"/>
      <c r="IMX28" s="662"/>
      <c r="IMY28" s="662"/>
      <c r="IMZ28" s="662"/>
      <c r="INA28" s="662"/>
      <c r="INB28" s="662"/>
      <c r="INC28" s="662"/>
      <c r="IND28" s="662"/>
      <c r="INE28" s="662"/>
      <c r="INF28" s="662"/>
      <c r="ING28" s="662"/>
      <c r="INH28" s="662"/>
      <c r="INI28" s="662"/>
      <c r="INJ28" s="662"/>
      <c r="INK28" s="662"/>
      <c r="INL28" s="662"/>
      <c r="INM28" s="662"/>
      <c r="INN28" s="662"/>
      <c r="INO28" s="662"/>
      <c r="INP28" s="662"/>
      <c r="INQ28" s="662"/>
      <c r="INR28" s="662"/>
      <c r="INS28" s="662"/>
      <c r="INT28" s="662"/>
      <c r="INU28" s="662"/>
      <c r="INV28" s="662"/>
      <c r="INW28" s="662"/>
      <c r="INX28" s="662"/>
      <c r="INY28" s="662"/>
      <c r="INZ28" s="662"/>
      <c r="IOA28" s="662"/>
      <c r="IOB28" s="662"/>
      <c r="IOC28" s="662"/>
      <c r="IOD28" s="662"/>
      <c r="IOE28" s="662"/>
      <c r="IOF28" s="662"/>
      <c r="IOG28" s="662"/>
      <c r="IOH28" s="662"/>
      <c r="IOI28" s="662"/>
      <c r="IOJ28" s="662"/>
      <c r="IOK28" s="662"/>
      <c r="IOL28" s="662"/>
      <c r="IOM28" s="662"/>
      <c r="ION28" s="662"/>
      <c r="IOO28" s="662"/>
      <c r="IOP28" s="662"/>
      <c r="IOQ28" s="662"/>
      <c r="IOR28" s="662"/>
      <c r="IOS28" s="662"/>
      <c r="IOT28" s="662"/>
      <c r="IOU28" s="662"/>
      <c r="IOV28" s="662"/>
      <c r="IOW28" s="662"/>
      <c r="IOX28" s="662"/>
      <c r="IOY28" s="662"/>
      <c r="IOZ28" s="662"/>
      <c r="IPA28" s="662"/>
      <c r="IPB28" s="662"/>
      <c r="IPC28" s="662"/>
      <c r="IPD28" s="662"/>
      <c r="IPE28" s="662"/>
      <c r="IPF28" s="662"/>
      <c r="IPG28" s="662"/>
      <c r="IPH28" s="662"/>
      <c r="IPI28" s="662"/>
      <c r="IPJ28" s="662"/>
      <c r="IPK28" s="662"/>
      <c r="IPL28" s="662"/>
      <c r="IPM28" s="662"/>
      <c r="IPN28" s="662"/>
      <c r="IPO28" s="662"/>
      <c r="IPP28" s="662"/>
      <c r="IPQ28" s="662"/>
      <c r="IPR28" s="662"/>
      <c r="IPS28" s="662"/>
      <c r="IPT28" s="662"/>
      <c r="IPU28" s="662"/>
      <c r="IPV28" s="662"/>
      <c r="IPW28" s="662"/>
      <c r="IPX28" s="662"/>
      <c r="IPY28" s="662"/>
      <c r="IPZ28" s="662"/>
      <c r="IQA28" s="662"/>
      <c r="IQB28" s="662"/>
      <c r="IQC28" s="662"/>
      <c r="IQD28" s="662"/>
      <c r="IQE28" s="662"/>
      <c r="IQF28" s="662"/>
      <c r="IQG28" s="662"/>
      <c r="IQH28" s="662"/>
      <c r="IQI28" s="662"/>
      <c r="IQJ28" s="662"/>
      <c r="IQK28" s="662"/>
      <c r="IQL28" s="662"/>
      <c r="IQM28" s="662"/>
      <c r="IQN28" s="662"/>
      <c r="IQO28" s="662"/>
      <c r="IQP28" s="662"/>
      <c r="IQQ28" s="662"/>
      <c r="IQR28" s="662"/>
      <c r="IQS28" s="662"/>
      <c r="IQT28" s="662"/>
      <c r="IQU28" s="662"/>
      <c r="IQV28" s="662"/>
      <c r="IQW28" s="662"/>
      <c r="IQX28" s="662"/>
      <c r="IQY28" s="662"/>
      <c r="IQZ28" s="662"/>
      <c r="IRA28" s="662"/>
      <c r="IRB28" s="662"/>
      <c r="IRC28" s="662"/>
      <c r="IRD28" s="662"/>
      <c r="IRE28" s="662"/>
      <c r="IRF28" s="662"/>
      <c r="IRG28" s="662"/>
      <c r="IRH28" s="662"/>
      <c r="IRI28" s="662"/>
      <c r="IRJ28" s="662"/>
      <c r="IRK28" s="662"/>
      <c r="IRL28" s="662"/>
      <c r="IRM28" s="662"/>
      <c r="IRN28" s="662"/>
      <c r="IRO28" s="662"/>
      <c r="IRP28" s="662"/>
      <c r="IRQ28" s="662"/>
      <c r="IRR28" s="662"/>
      <c r="IRS28" s="662"/>
      <c r="IRT28" s="662"/>
      <c r="IRU28" s="662"/>
      <c r="IRV28" s="662"/>
      <c r="IRW28" s="662"/>
      <c r="IRX28" s="662"/>
      <c r="IRY28" s="662"/>
      <c r="IRZ28" s="662"/>
      <c r="ISA28" s="662"/>
      <c r="ISB28" s="662"/>
      <c r="ISC28" s="662"/>
      <c r="ISD28" s="662"/>
      <c r="ISE28" s="662"/>
      <c r="ISF28" s="662"/>
      <c r="ISG28" s="662"/>
      <c r="ISH28" s="662"/>
      <c r="ISI28" s="662"/>
      <c r="ISJ28" s="662"/>
      <c r="ISK28" s="662"/>
      <c r="ISL28" s="662"/>
      <c r="ISM28" s="662"/>
      <c r="ISN28" s="662"/>
      <c r="ISO28" s="662"/>
      <c r="ISP28" s="662"/>
      <c r="ISQ28" s="662"/>
      <c r="ISR28" s="662"/>
      <c r="ISS28" s="662"/>
      <c r="IST28" s="662"/>
      <c r="ISU28" s="662"/>
      <c r="ISV28" s="662"/>
      <c r="ISW28" s="662"/>
      <c r="ISX28" s="662"/>
      <c r="ISY28" s="662"/>
      <c r="ISZ28" s="662"/>
      <c r="ITA28" s="662"/>
      <c r="ITB28" s="662"/>
      <c r="ITC28" s="662"/>
      <c r="ITD28" s="662"/>
      <c r="ITE28" s="662"/>
      <c r="ITF28" s="662"/>
      <c r="ITG28" s="662"/>
      <c r="ITH28" s="662"/>
      <c r="ITI28" s="662"/>
      <c r="ITJ28" s="662"/>
      <c r="ITK28" s="662"/>
      <c r="ITL28" s="662"/>
      <c r="ITM28" s="662"/>
      <c r="ITN28" s="662"/>
      <c r="ITO28" s="662"/>
      <c r="ITP28" s="662"/>
      <c r="ITQ28" s="662"/>
      <c r="ITR28" s="662"/>
      <c r="ITS28" s="662"/>
      <c r="ITT28" s="662"/>
      <c r="ITU28" s="662"/>
      <c r="ITV28" s="662"/>
      <c r="ITW28" s="662"/>
      <c r="ITX28" s="662"/>
      <c r="ITY28" s="662"/>
      <c r="ITZ28" s="662"/>
      <c r="IUA28" s="662"/>
      <c r="IUB28" s="662"/>
      <c r="IUC28" s="662"/>
      <c r="IUD28" s="662"/>
      <c r="IUE28" s="662"/>
      <c r="IUF28" s="662"/>
      <c r="IUG28" s="662"/>
      <c r="IUH28" s="662"/>
      <c r="IUI28" s="662"/>
      <c r="IUJ28" s="662"/>
      <c r="IUK28" s="662"/>
      <c r="IUL28" s="662"/>
      <c r="IUM28" s="662"/>
      <c r="IUN28" s="662"/>
      <c r="IUO28" s="662"/>
      <c r="IUP28" s="662"/>
      <c r="IUQ28" s="662"/>
      <c r="IUR28" s="662"/>
      <c r="IUS28" s="662"/>
      <c r="IUT28" s="662"/>
      <c r="IUU28" s="662"/>
      <c r="IUV28" s="662"/>
      <c r="IUW28" s="662"/>
      <c r="IUX28" s="662"/>
      <c r="IUY28" s="662"/>
      <c r="IUZ28" s="662"/>
      <c r="IVA28" s="662"/>
      <c r="IVB28" s="662"/>
      <c r="IVC28" s="662"/>
      <c r="IVD28" s="662"/>
      <c r="IVE28" s="662"/>
      <c r="IVF28" s="662"/>
      <c r="IVG28" s="662"/>
      <c r="IVH28" s="662"/>
      <c r="IVI28" s="662"/>
      <c r="IVJ28" s="662"/>
      <c r="IVK28" s="662"/>
      <c r="IVL28" s="662"/>
      <c r="IVM28" s="662"/>
      <c r="IVN28" s="662"/>
      <c r="IVO28" s="662"/>
      <c r="IVP28" s="662"/>
      <c r="IVQ28" s="662"/>
      <c r="IVR28" s="662"/>
      <c r="IVS28" s="662"/>
      <c r="IVT28" s="662"/>
      <c r="IVU28" s="662"/>
      <c r="IVV28" s="662"/>
      <c r="IVW28" s="662"/>
      <c r="IVX28" s="662"/>
      <c r="IVY28" s="662"/>
      <c r="IVZ28" s="662"/>
      <c r="IWA28" s="662"/>
      <c r="IWB28" s="662"/>
      <c r="IWC28" s="662"/>
      <c r="IWD28" s="662"/>
      <c r="IWE28" s="662"/>
      <c r="IWF28" s="662"/>
      <c r="IWG28" s="662"/>
      <c r="IWH28" s="662"/>
      <c r="IWI28" s="662"/>
      <c r="IWJ28" s="662"/>
      <c r="IWK28" s="662"/>
      <c r="IWL28" s="662"/>
      <c r="IWM28" s="662"/>
      <c r="IWN28" s="662"/>
      <c r="IWO28" s="662"/>
      <c r="IWP28" s="662"/>
      <c r="IWQ28" s="662"/>
      <c r="IWR28" s="662"/>
      <c r="IWS28" s="662"/>
      <c r="IWT28" s="662"/>
      <c r="IWU28" s="662"/>
      <c r="IWV28" s="662"/>
      <c r="IWW28" s="662"/>
      <c r="IWX28" s="662"/>
      <c r="IWY28" s="662"/>
      <c r="IWZ28" s="662"/>
      <c r="IXA28" s="662"/>
      <c r="IXB28" s="662"/>
      <c r="IXC28" s="662"/>
      <c r="IXD28" s="662"/>
      <c r="IXE28" s="662"/>
      <c r="IXF28" s="662"/>
      <c r="IXG28" s="662"/>
      <c r="IXH28" s="662"/>
      <c r="IXI28" s="662"/>
      <c r="IXJ28" s="662"/>
      <c r="IXK28" s="662"/>
      <c r="IXL28" s="662"/>
      <c r="IXM28" s="662"/>
      <c r="IXN28" s="662"/>
      <c r="IXO28" s="662"/>
      <c r="IXP28" s="662"/>
      <c r="IXQ28" s="662"/>
      <c r="IXR28" s="662"/>
      <c r="IXS28" s="662"/>
      <c r="IXT28" s="662"/>
      <c r="IXU28" s="662"/>
      <c r="IXV28" s="662"/>
      <c r="IXW28" s="662"/>
      <c r="IXX28" s="662"/>
      <c r="IXY28" s="662"/>
      <c r="IXZ28" s="662"/>
      <c r="IYA28" s="662"/>
      <c r="IYB28" s="662"/>
      <c r="IYC28" s="662"/>
      <c r="IYD28" s="662"/>
      <c r="IYE28" s="662"/>
      <c r="IYF28" s="662"/>
      <c r="IYG28" s="662"/>
      <c r="IYH28" s="662"/>
      <c r="IYI28" s="662"/>
      <c r="IYJ28" s="662"/>
      <c r="IYK28" s="662"/>
      <c r="IYL28" s="662"/>
      <c r="IYM28" s="662"/>
      <c r="IYN28" s="662"/>
      <c r="IYO28" s="662"/>
      <c r="IYP28" s="662"/>
      <c r="IYQ28" s="662"/>
      <c r="IYR28" s="662"/>
      <c r="IYS28" s="662"/>
      <c r="IYT28" s="662"/>
      <c r="IYU28" s="662"/>
      <c r="IYV28" s="662"/>
      <c r="IYW28" s="662"/>
      <c r="IYX28" s="662"/>
      <c r="IYY28" s="662"/>
      <c r="IYZ28" s="662"/>
      <c r="IZA28" s="662"/>
      <c r="IZB28" s="662"/>
      <c r="IZC28" s="662"/>
      <c r="IZD28" s="662"/>
      <c r="IZE28" s="662"/>
      <c r="IZF28" s="662"/>
      <c r="IZG28" s="662"/>
      <c r="IZH28" s="662"/>
      <c r="IZI28" s="662"/>
      <c r="IZJ28" s="662"/>
      <c r="IZK28" s="662"/>
      <c r="IZL28" s="662"/>
      <c r="IZM28" s="662"/>
      <c r="IZN28" s="662"/>
      <c r="IZO28" s="662"/>
      <c r="IZP28" s="662"/>
      <c r="IZQ28" s="662"/>
      <c r="IZR28" s="662"/>
      <c r="IZS28" s="662"/>
      <c r="IZT28" s="662"/>
      <c r="IZU28" s="662"/>
      <c r="IZV28" s="662"/>
      <c r="IZW28" s="662"/>
      <c r="IZX28" s="662"/>
      <c r="IZY28" s="662"/>
      <c r="IZZ28" s="662"/>
      <c r="JAA28" s="662"/>
      <c r="JAB28" s="662"/>
      <c r="JAC28" s="662"/>
      <c r="JAD28" s="662"/>
      <c r="JAE28" s="662"/>
      <c r="JAF28" s="662"/>
      <c r="JAG28" s="662"/>
      <c r="JAH28" s="662"/>
      <c r="JAI28" s="662"/>
      <c r="JAJ28" s="662"/>
      <c r="JAK28" s="662"/>
      <c r="JAL28" s="662"/>
      <c r="JAM28" s="662"/>
      <c r="JAN28" s="662"/>
      <c r="JAO28" s="662"/>
      <c r="JAP28" s="662"/>
      <c r="JAQ28" s="662"/>
      <c r="JAR28" s="662"/>
      <c r="JAS28" s="662"/>
      <c r="JAT28" s="662"/>
      <c r="JAU28" s="662"/>
      <c r="JAV28" s="662"/>
      <c r="JAW28" s="662"/>
      <c r="JAX28" s="662"/>
      <c r="JAY28" s="662"/>
      <c r="JAZ28" s="662"/>
      <c r="JBA28" s="662"/>
      <c r="JBB28" s="662"/>
      <c r="JBC28" s="662"/>
      <c r="JBD28" s="662"/>
      <c r="JBE28" s="662"/>
      <c r="JBF28" s="662"/>
      <c r="JBG28" s="662"/>
      <c r="JBH28" s="662"/>
      <c r="JBI28" s="662"/>
      <c r="JBJ28" s="662"/>
      <c r="JBK28" s="662"/>
      <c r="JBL28" s="662"/>
      <c r="JBM28" s="662"/>
      <c r="JBN28" s="662"/>
      <c r="JBO28" s="662"/>
      <c r="JBP28" s="662"/>
      <c r="JBQ28" s="662"/>
      <c r="JBR28" s="662"/>
      <c r="JBS28" s="662"/>
      <c r="JBT28" s="662"/>
      <c r="JBU28" s="662"/>
      <c r="JBV28" s="662"/>
      <c r="JBW28" s="662"/>
      <c r="JBX28" s="662"/>
      <c r="JBY28" s="662"/>
      <c r="JBZ28" s="662"/>
      <c r="JCA28" s="662"/>
      <c r="JCB28" s="662"/>
      <c r="JCC28" s="662"/>
      <c r="JCD28" s="662"/>
      <c r="JCE28" s="662"/>
      <c r="JCF28" s="662"/>
      <c r="JCG28" s="662"/>
      <c r="JCH28" s="662"/>
      <c r="JCI28" s="662"/>
      <c r="JCJ28" s="662"/>
      <c r="JCK28" s="662"/>
      <c r="JCL28" s="662"/>
      <c r="JCM28" s="662"/>
      <c r="JCN28" s="662"/>
      <c r="JCO28" s="662"/>
      <c r="JCP28" s="662"/>
      <c r="JCQ28" s="662"/>
      <c r="JCR28" s="662"/>
      <c r="JCS28" s="662"/>
      <c r="JCT28" s="662"/>
      <c r="JCU28" s="662"/>
      <c r="JCV28" s="662"/>
      <c r="JCW28" s="662"/>
      <c r="JCX28" s="662"/>
      <c r="JCY28" s="662"/>
      <c r="JCZ28" s="662"/>
      <c r="JDA28" s="662"/>
      <c r="JDB28" s="662"/>
      <c r="JDC28" s="662"/>
      <c r="JDD28" s="662"/>
      <c r="JDE28" s="662"/>
      <c r="JDF28" s="662"/>
      <c r="JDG28" s="662"/>
      <c r="JDH28" s="662"/>
      <c r="JDI28" s="662"/>
      <c r="JDJ28" s="662"/>
      <c r="JDK28" s="662"/>
      <c r="JDL28" s="662"/>
      <c r="JDM28" s="662"/>
      <c r="JDN28" s="662"/>
      <c r="JDO28" s="662"/>
      <c r="JDP28" s="662"/>
      <c r="JDQ28" s="662"/>
      <c r="JDR28" s="662"/>
      <c r="JDS28" s="662"/>
      <c r="JDT28" s="662"/>
      <c r="JDU28" s="662"/>
      <c r="JDV28" s="662"/>
      <c r="JDW28" s="662"/>
      <c r="JDX28" s="662"/>
      <c r="JDY28" s="662"/>
      <c r="JDZ28" s="662"/>
      <c r="JEA28" s="662"/>
      <c r="JEB28" s="662"/>
      <c r="JEC28" s="662"/>
      <c r="JED28" s="662"/>
      <c r="JEE28" s="662"/>
      <c r="JEF28" s="662"/>
      <c r="JEG28" s="662"/>
      <c r="JEH28" s="662"/>
      <c r="JEI28" s="662"/>
      <c r="JEJ28" s="662"/>
      <c r="JEK28" s="662"/>
      <c r="JEL28" s="662"/>
      <c r="JEM28" s="662"/>
      <c r="JEN28" s="662"/>
      <c r="JEO28" s="662"/>
      <c r="JEP28" s="662"/>
      <c r="JEQ28" s="662"/>
      <c r="JER28" s="662"/>
      <c r="JES28" s="662"/>
      <c r="JET28" s="662"/>
      <c r="JEU28" s="662"/>
      <c r="JEV28" s="662"/>
      <c r="JEW28" s="662"/>
      <c r="JEX28" s="662"/>
      <c r="JEY28" s="662"/>
      <c r="JEZ28" s="662"/>
      <c r="JFA28" s="662"/>
      <c r="JFB28" s="662"/>
      <c r="JFC28" s="662"/>
      <c r="JFD28" s="662"/>
      <c r="JFE28" s="662"/>
      <c r="JFF28" s="662"/>
      <c r="JFG28" s="662"/>
      <c r="JFH28" s="662"/>
      <c r="JFI28" s="662"/>
      <c r="JFJ28" s="662"/>
      <c r="JFK28" s="662"/>
      <c r="JFL28" s="662"/>
      <c r="JFM28" s="662"/>
      <c r="JFN28" s="662"/>
      <c r="JFO28" s="662"/>
      <c r="JFP28" s="662"/>
      <c r="JFQ28" s="662"/>
      <c r="JFR28" s="662"/>
      <c r="JFS28" s="662"/>
      <c r="JFT28" s="662"/>
      <c r="JFU28" s="662"/>
      <c r="JFV28" s="662"/>
      <c r="JFW28" s="662"/>
      <c r="JFX28" s="662"/>
      <c r="JFY28" s="662"/>
      <c r="JFZ28" s="662"/>
      <c r="JGA28" s="662"/>
      <c r="JGB28" s="662"/>
      <c r="JGC28" s="662"/>
      <c r="JGD28" s="662"/>
      <c r="JGE28" s="662"/>
      <c r="JGF28" s="662"/>
      <c r="JGG28" s="662"/>
      <c r="JGH28" s="662"/>
      <c r="JGI28" s="662"/>
      <c r="JGJ28" s="662"/>
      <c r="JGK28" s="662"/>
      <c r="JGL28" s="662"/>
      <c r="JGM28" s="662"/>
      <c r="JGN28" s="662"/>
      <c r="JGO28" s="662"/>
      <c r="JGP28" s="662"/>
      <c r="JGQ28" s="662"/>
      <c r="JGR28" s="662"/>
      <c r="JGS28" s="662"/>
      <c r="JGT28" s="662"/>
      <c r="JGU28" s="662"/>
      <c r="JGV28" s="662"/>
      <c r="JGW28" s="662"/>
      <c r="JGX28" s="662"/>
      <c r="JGY28" s="662"/>
      <c r="JGZ28" s="662"/>
      <c r="JHA28" s="662"/>
      <c r="JHB28" s="662"/>
      <c r="JHC28" s="662"/>
      <c r="JHD28" s="662"/>
      <c r="JHE28" s="662"/>
      <c r="JHF28" s="662"/>
      <c r="JHG28" s="662"/>
      <c r="JHH28" s="662"/>
      <c r="JHI28" s="662"/>
      <c r="JHJ28" s="662"/>
      <c r="JHK28" s="662"/>
      <c r="JHL28" s="662"/>
      <c r="JHM28" s="662"/>
      <c r="JHN28" s="662"/>
      <c r="JHO28" s="662"/>
      <c r="JHP28" s="662"/>
      <c r="JHQ28" s="662"/>
      <c r="JHR28" s="662"/>
      <c r="JHS28" s="662"/>
      <c r="JHT28" s="662"/>
      <c r="JHU28" s="662"/>
      <c r="JHV28" s="662"/>
      <c r="JHW28" s="662"/>
      <c r="JHX28" s="662"/>
      <c r="JHY28" s="662"/>
      <c r="JHZ28" s="662"/>
      <c r="JIA28" s="662"/>
      <c r="JIB28" s="662"/>
      <c r="JIC28" s="662"/>
      <c r="JID28" s="662"/>
      <c r="JIE28" s="662"/>
      <c r="JIF28" s="662"/>
      <c r="JIG28" s="662"/>
      <c r="JIH28" s="662"/>
      <c r="JII28" s="662"/>
      <c r="JIJ28" s="662"/>
      <c r="JIK28" s="662"/>
      <c r="JIL28" s="662"/>
      <c r="JIM28" s="662"/>
      <c r="JIN28" s="662"/>
      <c r="JIO28" s="662"/>
      <c r="JIP28" s="662"/>
      <c r="JIQ28" s="662"/>
      <c r="JIR28" s="662"/>
      <c r="JIS28" s="662"/>
      <c r="JIT28" s="662"/>
      <c r="JIU28" s="662"/>
      <c r="JIV28" s="662"/>
      <c r="JIW28" s="662"/>
      <c r="JIX28" s="662"/>
      <c r="JIY28" s="662"/>
      <c r="JIZ28" s="662"/>
      <c r="JJA28" s="662"/>
      <c r="JJB28" s="662"/>
      <c r="JJC28" s="662"/>
      <c r="JJD28" s="662"/>
      <c r="JJE28" s="662"/>
      <c r="JJF28" s="662"/>
      <c r="JJG28" s="662"/>
      <c r="JJH28" s="662"/>
      <c r="JJI28" s="662"/>
      <c r="JJJ28" s="662"/>
      <c r="JJK28" s="662"/>
      <c r="JJL28" s="662"/>
      <c r="JJM28" s="662"/>
      <c r="JJN28" s="662"/>
      <c r="JJO28" s="662"/>
      <c r="JJP28" s="662"/>
      <c r="JJQ28" s="662"/>
      <c r="JJR28" s="662"/>
      <c r="JJS28" s="662"/>
      <c r="JJT28" s="662"/>
      <c r="JJU28" s="662"/>
      <c r="JJV28" s="662"/>
      <c r="JJW28" s="662"/>
      <c r="JJX28" s="662"/>
      <c r="JJY28" s="662"/>
      <c r="JJZ28" s="662"/>
      <c r="JKA28" s="662"/>
      <c r="JKB28" s="662"/>
      <c r="JKC28" s="662"/>
      <c r="JKD28" s="662"/>
      <c r="JKE28" s="662"/>
      <c r="JKF28" s="662"/>
      <c r="JKG28" s="662"/>
      <c r="JKH28" s="662"/>
      <c r="JKI28" s="662"/>
      <c r="JKJ28" s="662"/>
      <c r="JKK28" s="662"/>
      <c r="JKL28" s="662"/>
      <c r="JKM28" s="662"/>
      <c r="JKN28" s="662"/>
      <c r="JKO28" s="662"/>
      <c r="JKP28" s="662"/>
      <c r="JKQ28" s="662"/>
      <c r="JKR28" s="662"/>
      <c r="JKS28" s="662"/>
      <c r="JKT28" s="662"/>
      <c r="JKU28" s="662"/>
      <c r="JKV28" s="662"/>
      <c r="JKW28" s="662"/>
      <c r="JKX28" s="662"/>
      <c r="JKY28" s="662"/>
      <c r="JKZ28" s="662"/>
      <c r="JLA28" s="662"/>
      <c r="JLB28" s="662"/>
      <c r="JLC28" s="662"/>
      <c r="JLD28" s="662"/>
      <c r="JLE28" s="662"/>
      <c r="JLF28" s="662"/>
      <c r="JLG28" s="662"/>
      <c r="JLH28" s="662"/>
      <c r="JLI28" s="662"/>
      <c r="JLJ28" s="662"/>
      <c r="JLK28" s="662"/>
      <c r="JLL28" s="662"/>
      <c r="JLM28" s="662"/>
      <c r="JLN28" s="662"/>
      <c r="JLO28" s="662"/>
      <c r="JLP28" s="662"/>
      <c r="JLQ28" s="662"/>
      <c r="JLR28" s="662"/>
      <c r="JLS28" s="662"/>
      <c r="JLT28" s="662"/>
      <c r="JLU28" s="662"/>
      <c r="JLV28" s="662"/>
      <c r="JLW28" s="662"/>
      <c r="JLX28" s="662"/>
      <c r="JLY28" s="662"/>
      <c r="JLZ28" s="662"/>
      <c r="JMA28" s="662"/>
      <c r="JMB28" s="662"/>
      <c r="JMC28" s="662"/>
      <c r="JMD28" s="662"/>
      <c r="JME28" s="662"/>
      <c r="JMF28" s="662"/>
      <c r="JMG28" s="662"/>
      <c r="JMH28" s="662"/>
      <c r="JMI28" s="662"/>
      <c r="JMJ28" s="662"/>
      <c r="JMK28" s="662"/>
      <c r="JML28" s="662"/>
      <c r="JMM28" s="662"/>
      <c r="JMN28" s="662"/>
      <c r="JMO28" s="662"/>
      <c r="JMP28" s="662"/>
      <c r="JMQ28" s="662"/>
      <c r="JMR28" s="662"/>
      <c r="JMS28" s="662"/>
      <c r="JMT28" s="662"/>
      <c r="JMU28" s="662"/>
      <c r="JMV28" s="662"/>
      <c r="JMW28" s="662"/>
      <c r="JMX28" s="662"/>
      <c r="JMY28" s="662"/>
      <c r="JMZ28" s="662"/>
      <c r="JNA28" s="662"/>
      <c r="JNB28" s="662"/>
      <c r="JNC28" s="662"/>
      <c r="JND28" s="662"/>
      <c r="JNE28" s="662"/>
      <c r="JNF28" s="662"/>
      <c r="JNG28" s="662"/>
      <c r="JNH28" s="662"/>
      <c r="JNI28" s="662"/>
      <c r="JNJ28" s="662"/>
      <c r="JNK28" s="662"/>
      <c r="JNL28" s="662"/>
      <c r="JNM28" s="662"/>
      <c r="JNN28" s="662"/>
      <c r="JNO28" s="662"/>
      <c r="JNP28" s="662"/>
      <c r="JNQ28" s="662"/>
      <c r="JNR28" s="662"/>
      <c r="JNS28" s="662"/>
      <c r="JNT28" s="662"/>
      <c r="JNU28" s="662"/>
      <c r="JNV28" s="662"/>
      <c r="JNW28" s="662"/>
      <c r="JNX28" s="662"/>
      <c r="JNY28" s="662"/>
      <c r="JNZ28" s="662"/>
      <c r="JOA28" s="662"/>
      <c r="JOB28" s="662"/>
      <c r="JOC28" s="662"/>
      <c r="JOD28" s="662"/>
      <c r="JOE28" s="662"/>
      <c r="JOF28" s="662"/>
      <c r="JOG28" s="662"/>
      <c r="JOH28" s="662"/>
      <c r="JOI28" s="662"/>
      <c r="JOJ28" s="662"/>
      <c r="JOK28" s="662"/>
      <c r="JOL28" s="662"/>
      <c r="JOM28" s="662"/>
      <c r="JON28" s="662"/>
      <c r="JOO28" s="662"/>
      <c r="JOP28" s="662"/>
      <c r="JOQ28" s="662"/>
      <c r="JOR28" s="662"/>
      <c r="JOS28" s="662"/>
      <c r="JOT28" s="662"/>
      <c r="JOU28" s="662"/>
      <c r="JOV28" s="662"/>
      <c r="JOW28" s="662"/>
      <c r="JOX28" s="662"/>
      <c r="JOY28" s="662"/>
      <c r="JOZ28" s="662"/>
      <c r="JPA28" s="662"/>
      <c r="JPB28" s="662"/>
      <c r="JPC28" s="662"/>
      <c r="JPD28" s="662"/>
      <c r="JPE28" s="662"/>
      <c r="JPF28" s="662"/>
      <c r="JPG28" s="662"/>
      <c r="JPH28" s="662"/>
      <c r="JPI28" s="662"/>
      <c r="JPJ28" s="662"/>
      <c r="JPK28" s="662"/>
      <c r="JPL28" s="662"/>
      <c r="JPM28" s="662"/>
      <c r="JPN28" s="662"/>
      <c r="JPO28" s="662"/>
      <c r="JPP28" s="662"/>
      <c r="JPQ28" s="662"/>
      <c r="JPR28" s="662"/>
      <c r="JPS28" s="662"/>
      <c r="JPT28" s="662"/>
      <c r="JPU28" s="662"/>
      <c r="JPV28" s="662"/>
      <c r="JPW28" s="662"/>
      <c r="JPX28" s="662"/>
      <c r="JPY28" s="662"/>
      <c r="JPZ28" s="662"/>
      <c r="JQA28" s="662"/>
      <c r="JQB28" s="662"/>
      <c r="JQC28" s="662"/>
      <c r="JQD28" s="662"/>
      <c r="JQE28" s="662"/>
      <c r="JQF28" s="662"/>
      <c r="JQG28" s="662"/>
      <c r="JQH28" s="662"/>
      <c r="JQI28" s="662"/>
      <c r="JQJ28" s="662"/>
      <c r="JQK28" s="662"/>
      <c r="JQL28" s="662"/>
      <c r="JQM28" s="662"/>
      <c r="JQN28" s="662"/>
      <c r="JQO28" s="662"/>
      <c r="JQP28" s="662"/>
      <c r="JQQ28" s="662"/>
      <c r="JQR28" s="662"/>
      <c r="JQS28" s="662"/>
      <c r="JQT28" s="662"/>
      <c r="JQU28" s="662"/>
      <c r="JQV28" s="662"/>
      <c r="JQW28" s="662"/>
      <c r="JQX28" s="662"/>
      <c r="JQY28" s="662"/>
      <c r="JQZ28" s="662"/>
      <c r="JRA28" s="662"/>
      <c r="JRB28" s="662"/>
      <c r="JRC28" s="662"/>
      <c r="JRD28" s="662"/>
      <c r="JRE28" s="662"/>
      <c r="JRF28" s="662"/>
      <c r="JRG28" s="662"/>
      <c r="JRH28" s="662"/>
      <c r="JRI28" s="662"/>
      <c r="JRJ28" s="662"/>
      <c r="JRK28" s="662"/>
      <c r="JRL28" s="662"/>
      <c r="JRM28" s="662"/>
      <c r="JRN28" s="662"/>
      <c r="JRO28" s="662"/>
      <c r="JRP28" s="662"/>
      <c r="JRQ28" s="662"/>
      <c r="JRR28" s="662"/>
      <c r="JRS28" s="662"/>
      <c r="JRT28" s="662"/>
      <c r="JRU28" s="662"/>
      <c r="JRV28" s="662"/>
      <c r="JRW28" s="662"/>
      <c r="JRX28" s="662"/>
      <c r="JRY28" s="662"/>
      <c r="JRZ28" s="662"/>
      <c r="JSA28" s="662"/>
      <c r="JSB28" s="662"/>
      <c r="JSC28" s="662"/>
      <c r="JSD28" s="662"/>
      <c r="JSE28" s="662"/>
      <c r="JSF28" s="662"/>
      <c r="JSG28" s="662"/>
      <c r="JSH28" s="662"/>
      <c r="JSI28" s="662"/>
      <c r="JSJ28" s="662"/>
      <c r="JSK28" s="662"/>
      <c r="JSL28" s="662"/>
      <c r="JSM28" s="662"/>
      <c r="JSN28" s="662"/>
      <c r="JSO28" s="662"/>
      <c r="JSP28" s="662"/>
      <c r="JSQ28" s="662"/>
      <c r="JSR28" s="662"/>
      <c r="JSS28" s="662"/>
      <c r="JST28" s="662"/>
      <c r="JSU28" s="662"/>
      <c r="JSV28" s="662"/>
      <c r="JSW28" s="662"/>
      <c r="JSX28" s="662"/>
      <c r="JSY28" s="662"/>
      <c r="JSZ28" s="662"/>
      <c r="JTA28" s="662"/>
      <c r="JTB28" s="662"/>
      <c r="JTC28" s="662"/>
      <c r="JTD28" s="662"/>
      <c r="JTE28" s="662"/>
      <c r="JTF28" s="662"/>
      <c r="JTG28" s="662"/>
      <c r="JTH28" s="662"/>
      <c r="JTI28" s="662"/>
      <c r="JTJ28" s="662"/>
      <c r="JTK28" s="662"/>
      <c r="JTL28" s="662"/>
      <c r="JTM28" s="662"/>
      <c r="JTN28" s="662"/>
      <c r="JTO28" s="662"/>
      <c r="JTP28" s="662"/>
      <c r="JTQ28" s="662"/>
      <c r="JTR28" s="662"/>
      <c r="JTS28" s="662"/>
      <c r="JTT28" s="662"/>
      <c r="JTU28" s="662"/>
      <c r="JTV28" s="662"/>
      <c r="JTW28" s="662"/>
      <c r="JTX28" s="662"/>
      <c r="JTY28" s="662"/>
      <c r="JTZ28" s="662"/>
      <c r="JUA28" s="662"/>
      <c r="JUB28" s="662"/>
      <c r="JUC28" s="662"/>
      <c r="JUD28" s="662"/>
      <c r="JUE28" s="662"/>
      <c r="JUF28" s="662"/>
      <c r="JUG28" s="662"/>
      <c r="JUH28" s="662"/>
      <c r="JUI28" s="662"/>
      <c r="JUJ28" s="662"/>
      <c r="JUK28" s="662"/>
      <c r="JUL28" s="662"/>
      <c r="JUM28" s="662"/>
      <c r="JUN28" s="662"/>
      <c r="JUO28" s="662"/>
      <c r="JUP28" s="662"/>
      <c r="JUQ28" s="662"/>
      <c r="JUR28" s="662"/>
      <c r="JUS28" s="662"/>
      <c r="JUT28" s="662"/>
      <c r="JUU28" s="662"/>
      <c r="JUV28" s="662"/>
      <c r="JUW28" s="662"/>
      <c r="JUX28" s="662"/>
      <c r="JUY28" s="662"/>
      <c r="JUZ28" s="662"/>
      <c r="JVA28" s="662"/>
      <c r="JVB28" s="662"/>
      <c r="JVC28" s="662"/>
      <c r="JVD28" s="662"/>
      <c r="JVE28" s="662"/>
      <c r="JVF28" s="662"/>
      <c r="JVG28" s="662"/>
      <c r="JVH28" s="662"/>
      <c r="JVI28" s="662"/>
      <c r="JVJ28" s="662"/>
      <c r="JVK28" s="662"/>
      <c r="JVL28" s="662"/>
      <c r="JVM28" s="662"/>
      <c r="JVN28" s="662"/>
      <c r="JVO28" s="662"/>
      <c r="JVP28" s="662"/>
      <c r="JVQ28" s="662"/>
      <c r="JVR28" s="662"/>
      <c r="JVS28" s="662"/>
      <c r="JVT28" s="662"/>
      <c r="JVU28" s="662"/>
      <c r="JVV28" s="662"/>
      <c r="JVW28" s="662"/>
      <c r="JVX28" s="662"/>
      <c r="JVY28" s="662"/>
      <c r="JVZ28" s="662"/>
      <c r="JWA28" s="662"/>
      <c r="JWB28" s="662"/>
      <c r="JWC28" s="662"/>
      <c r="JWD28" s="662"/>
      <c r="JWE28" s="662"/>
      <c r="JWF28" s="662"/>
      <c r="JWG28" s="662"/>
      <c r="JWH28" s="662"/>
      <c r="JWI28" s="662"/>
      <c r="JWJ28" s="662"/>
      <c r="JWK28" s="662"/>
      <c r="JWL28" s="662"/>
      <c r="JWM28" s="662"/>
      <c r="JWN28" s="662"/>
      <c r="JWO28" s="662"/>
      <c r="JWP28" s="662"/>
      <c r="JWQ28" s="662"/>
      <c r="JWR28" s="662"/>
      <c r="JWS28" s="662"/>
      <c r="JWT28" s="662"/>
      <c r="JWU28" s="662"/>
      <c r="JWV28" s="662"/>
      <c r="JWW28" s="662"/>
      <c r="JWX28" s="662"/>
      <c r="JWY28" s="662"/>
      <c r="JWZ28" s="662"/>
      <c r="JXA28" s="662"/>
      <c r="JXB28" s="662"/>
      <c r="JXC28" s="662"/>
      <c r="JXD28" s="662"/>
      <c r="JXE28" s="662"/>
      <c r="JXF28" s="662"/>
      <c r="JXG28" s="662"/>
      <c r="JXH28" s="662"/>
      <c r="JXI28" s="662"/>
      <c r="JXJ28" s="662"/>
      <c r="JXK28" s="662"/>
      <c r="JXL28" s="662"/>
      <c r="JXM28" s="662"/>
      <c r="JXN28" s="662"/>
      <c r="JXO28" s="662"/>
      <c r="JXP28" s="662"/>
      <c r="JXQ28" s="662"/>
      <c r="JXR28" s="662"/>
      <c r="JXS28" s="662"/>
      <c r="JXT28" s="662"/>
      <c r="JXU28" s="662"/>
      <c r="JXV28" s="662"/>
      <c r="JXW28" s="662"/>
      <c r="JXX28" s="662"/>
      <c r="JXY28" s="662"/>
      <c r="JXZ28" s="662"/>
      <c r="JYA28" s="662"/>
      <c r="JYB28" s="662"/>
      <c r="JYC28" s="662"/>
      <c r="JYD28" s="662"/>
      <c r="JYE28" s="662"/>
      <c r="JYF28" s="662"/>
      <c r="JYG28" s="662"/>
      <c r="JYH28" s="662"/>
      <c r="JYI28" s="662"/>
      <c r="JYJ28" s="662"/>
      <c r="JYK28" s="662"/>
      <c r="JYL28" s="662"/>
      <c r="JYM28" s="662"/>
      <c r="JYN28" s="662"/>
      <c r="JYO28" s="662"/>
      <c r="JYP28" s="662"/>
      <c r="JYQ28" s="662"/>
      <c r="JYR28" s="662"/>
      <c r="JYS28" s="662"/>
      <c r="JYT28" s="662"/>
      <c r="JYU28" s="662"/>
      <c r="JYV28" s="662"/>
      <c r="JYW28" s="662"/>
      <c r="JYX28" s="662"/>
      <c r="JYY28" s="662"/>
      <c r="JYZ28" s="662"/>
      <c r="JZA28" s="662"/>
      <c r="JZB28" s="662"/>
      <c r="JZC28" s="662"/>
      <c r="JZD28" s="662"/>
      <c r="JZE28" s="662"/>
      <c r="JZF28" s="662"/>
      <c r="JZG28" s="662"/>
      <c r="JZH28" s="662"/>
      <c r="JZI28" s="662"/>
      <c r="JZJ28" s="662"/>
      <c r="JZK28" s="662"/>
      <c r="JZL28" s="662"/>
      <c r="JZM28" s="662"/>
      <c r="JZN28" s="662"/>
      <c r="JZO28" s="662"/>
      <c r="JZP28" s="662"/>
      <c r="JZQ28" s="662"/>
      <c r="JZR28" s="662"/>
      <c r="JZS28" s="662"/>
      <c r="JZT28" s="662"/>
      <c r="JZU28" s="662"/>
      <c r="JZV28" s="662"/>
      <c r="JZW28" s="662"/>
      <c r="JZX28" s="662"/>
      <c r="JZY28" s="662"/>
      <c r="JZZ28" s="662"/>
      <c r="KAA28" s="662"/>
      <c r="KAB28" s="662"/>
      <c r="KAC28" s="662"/>
      <c r="KAD28" s="662"/>
      <c r="KAE28" s="662"/>
      <c r="KAF28" s="662"/>
      <c r="KAG28" s="662"/>
      <c r="KAH28" s="662"/>
      <c r="KAI28" s="662"/>
      <c r="KAJ28" s="662"/>
      <c r="KAK28" s="662"/>
      <c r="KAL28" s="662"/>
      <c r="KAM28" s="662"/>
      <c r="KAN28" s="662"/>
      <c r="KAO28" s="662"/>
      <c r="KAP28" s="662"/>
      <c r="KAQ28" s="662"/>
      <c r="KAR28" s="662"/>
      <c r="KAS28" s="662"/>
      <c r="KAT28" s="662"/>
      <c r="KAU28" s="662"/>
      <c r="KAV28" s="662"/>
      <c r="KAW28" s="662"/>
      <c r="KAX28" s="662"/>
      <c r="KAY28" s="662"/>
      <c r="KAZ28" s="662"/>
      <c r="KBA28" s="662"/>
      <c r="KBB28" s="662"/>
      <c r="KBC28" s="662"/>
      <c r="KBD28" s="662"/>
      <c r="KBE28" s="662"/>
      <c r="KBF28" s="662"/>
      <c r="KBG28" s="662"/>
      <c r="KBH28" s="662"/>
      <c r="KBI28" s="662"/>
      <c r="KBJ28" s="662"/>
      <c r="KBK28" s="662"/>
      <c r="KBL28" s="662"/>
      <c r="KBM28" s="662"/>
      <c r="KBN28" s="662"/>
      <c r="KBO28" s="662"/>
      <c r="KBP28" s="662"/>
      <c r="KBQ28" s="662"/>
      <c r="KBR28" s="662"/>
      <c r="KBS28" s="662"/>
      <c r="KBT28" s="662"/>
      <c r="KBU28" s="662"/>
      <c r="KBV28" s="662"/>
      <c r="KBW28" s="662"/>
      <c r="KBX28" s="662"/>
      <c r="KBY28" s="662"/>
      <c r="KBZ28" s="662"/>
      <c r="KCA28" s="662"/>
      <c r="KCB28" s="662"/>
      <c r="KCC28" s="662"/>
      <c r="KCD28" s="662"/>
      <c r="KCE28" s="662"/>
      <c r="KCF28" s="662"/>
      <c r="KCG28" s="662"/>
      <c r="KCH28" s="662"/>
      <c r="KCI28" s="662"/>
      <c r="KCJ28" s="662"/>
      <c r="KCK28" s="662"/>
      <c r="KCL28" s="662"/>
      <c r="KCM28" s="662"/>
      <c r="KCN28" s="662"/>
      <c r="KCO28" s="662"/>
      <c r="KCP28" s="662"/>
      <c r="KCQ28" s="662"/>
      <c r="KCR28" s="662"/>
      <c r="KCS28" s="662"/>
      <c r="KCT28" s="662"/>
      <c r="KCU28" s="662"/>
      <c r="KCV28" s="662"/>
      <c r="KCW28" s="662"/>
      <c r="KCX28" s="662"/>
      <c r="KCY28" s="662"/>
      <c r="KCZ28" s="662"/>
      <c r="KDA28" s="662"/>
      <c r="KDB28" s="662"/>
      <c r="KDC28" s="662"/>
      <c r="KDD28" s="662"/>
      <c r="KDE28" s="662"/>
      <c r="KDF28" s="662"/>
      <c r="KDG28" s="662"/>
      <c r="KDH28" s="662"/>
      <c r="KDI28" s="662"/>
      <c r="KDJ28" s="662"/>
      <c r="KDK28" s="662"/>
      <c r="KDL28" s="662"/>
      <c r="KDM28" s="662"/>
      <c r="KDN28" s="662"/>
      <c r="KDO28" s="662"/>
      <c r="KDP28" s="662"/>
      <c r="KDQ28" s="662"/>
      <c r="KDR28" s="662"/>
      <c r="KDS28" s="662"/>
      <c r="KDT28" s="662"/>
      <c r="KDU28" s="662"/>
      <c r="KDV28" s="662"/>
      <c r="KDW28" s="662"/>
      <c r="KDX28" s="662"/>
      <c r="KDY28" s="662"/>
      <c r="KDZ28" s="662"/>
      <c r="KEA28" s="662"/>
      <c r="KEB28" s="662"/>
      <c r="KEC28" s="662"/>
      <c r="KED28" s="662"/>
      <c r="KEE28" s="662"/>
      <c r="KEF28" s="662"/>
      <c r="KEG28" s="662"/>
      <c r="KEH28" s="662"/>
      <c r="KEI28" s="662"/>
      <c r="KEJ28" s="662"/>
      <c r="KEK28" s="662"/>
      <c r="KEL28" s="662"/>
      <c r="KEM28" s="662"/>
      <c r="KEN28" s="662"/>
      <c r="KEO28" s="662"/>
      <c r="KEP28" s="662"/>
      <c r="KEQ28" s="662"/>
      <c r="KER28" s="662"/>
      <c r="KES28" s="662"/>
      <c r="KET28" s="662"/>
      <c r="KEU28" s="662"/>
      <c r="KEV28" s="662"/>
      <c r="KEW28" s="662"/>
      <c r="KEX28" s="662"/>
      <c r="KEY28" s="662"/>
      <c r="KEZ28" s="662"/>
      <c r="KFA28" s="662"/>
      <c r="KFB28" s="662"/>
      <c r="KFC28" s="662"/>
      <c r="KFD28" s="662"/>
      <c r="KFE28" s="662"/>
      <c r="KFF28" s="662"/>
      <c r="KFG28" s="662"/>
      <c r="KFH28" s="662"/>
      <c r="KFI28" s="662"/>
      <c r="KFJ28" s="662"/>
      <c r="KFK28" s="662"/>
      <c r="KFL28" s="662"/>
      <c r="KFM28" s="662"/>
      <c r="KFN28" s="662"/>
      <c r="KFO28" s="662"/>
      <c r="KFP28" s="662"/>
      <c r="KFQ28" s="662"/>
      <c r="KFR28" s="662"/>
      <c r="KFS28" s="662"/>
      <c r="KFT28" s="662"/>
      <c r="KFU28" s="662"/>
      <c r="KFV28" s="662"/>
      <c r="KFW28" s="662"/>
      <c r="KFX28" s="662"/>
      <c r="KFY28" s="662"/>
      <c r="KFZ28" s="662"/>
      <c r="KGA28" s="662"/>
      <c r="KGB28" s="662"/>
      <c r="KGC28" s="662"/>
      <c r="KGD28" s="662"/>
      <c r="KGE28" s="662"/>
      <c r="KGF28" s="662"/>
      <c r="KGG28" s="662"/>
      <c r="KGH28" s="662"/>
      <c r="KGI28" s="662"/>
      <c r="KGJ28" s="662"/>
      <c r="KGK28" s="662"/>
      <c r="KGL28" s="662"/>
      <c r="KGM28" s="662"/>
      <c r="KGN28" s="662"/>
      <c r="KGO28" s="662"/>
      <c r="KGP28" s="662"/>
      <c r="KGQ28" s="662"/>
      <c r="KGR28" s="662"/>
      <c r="KGS28" s="662"/>
      <c r="KGT28" s="662"/>
      <c r="KGU28" s="662"/>
      <c r="KGV28" s="662"/>
      <c r="KGW28" s="662"/>
      <c r="KGX28" s="662"/>
      <c r="KGY28" s="662"/>
      <c r="KGZ28" s="662"/>
      <c r="KHA28" s="662"/>
      <c r="KHB28" s="662"/>
      <c r="KHC28" s="662"/>
      <c r="KHD28" s="662"/>
      <c r="KHE28" s="662"/>
      <c r="KHF28" s="662"/>
      <c r="KHG28" s="662"/>
      <c r="KHH28" s="662"/>
      <c r="KHI28" s="662"/>
      <c r="KHJ28" s="662"/>
      <c r="KHK28" s="662"/>
      <c r="KHL28" s="662"/>
      <c r="KHM28" s="662"/>
      <c r="KHN28" s="662"/>
      <c r="KHO28" s="662"/>
      <c r="KHP28" s="662"/>
      <c r="KHQ28" s="662"/>
      <c r="KHR28" s="662"/>
      <c r="KHS28" s="662"/>
      <c r="KHT28" s="662"/>
      <c r="KHU28" s="662"/>
      <c r="KHV28" s="662"/>
      <c r="KHW28" s="662"/>
      <c r="KHX28" s="662"/>
      <c r="KHY28" s="662"/>
      <c r="KHZ28" s="662"/>
      <c r="KIA28" s="662"/>
      <c r="KIB28" s="662"/>
      <c r="KIC28" s="662"/>
      <c r="KID28" s="662"/>
      <c r="KIE28" s="662"/>
      <c r="KIF28" s="662"/>
      <c r="KIG28" s="662"/>
      <c r="KIH28" s="662"/>
      <c r="KII28" s="662"/>
      <c r="KIJ28" s="662"/>
      <c r="KIK28" s="662"/>
      <c r="KIL28" s="662"/>
      <c r="KIM28" s="662"/>
      <c r="KIN28" s="662"/>
      <c r="KIO28" s="662"/>
      <c r="KIP28" s="662"/>
      <c r="KIQ28" s="662"/>
      <c r="KIR28" s="662"/>
      <c r="KIS28" s="662"/>
      <c r="KIT28" s="662"/>
      <c r="KIU28" s="662"/>
      <c r="KIV28" s="662"/>
      <c r="KIW28" s="662"/>
      <c r="KIX28" s="662"/>
      <c r="KIY28" s="662"/>
      <c r="KIZ28" s="662"/>
      <c r="KJA28" s="662"/>
      <c r="KJB28" s="662"/>
      <c r="KJC28" s="662"/>
      <c r="KJD28" s="662"/>
      <c r="KJE28" s="662"/>
      <c r="KJF28" s="662"/>
      <c r="KJG28" s="662"/>
      <c r="KJH28" s="662"/>
      <c r="KJI28" s="662"/>
      <c r="KJJ28" s="662"/>
      <c r="KJK28" s="662"/>
      <c r="KJL28" s="662"/>
      <c r="KJM28" s="662"/>
      <c r="KJN28" s="662"/>
      <c r="KJO28" s="662"/>
      <c r="KJP28" s="662"/>
      <c r="KJQ28" s="662"/>
      <c r="KJR28" s="662"/>
      <c r="KJS28" s="662"/>
      <c r="KJT28" s="662"/>
      <c r="KJU28" s="662"/>
      <c r="KJV28" s="662"/>
      <c r="KJW28" s="662"/>
      <c r="KJX28" s="662"/>
      <c r="KJY28" s="662"/>
      <c r="KJZ28" s="662"/>
      <c r="KKA28" s="662"/>
      <c r="KKB28" s="662"/>
      <c r="KKC28" s="662"/>
      <c r="KKD28" s="662"/>
      <c r="KKE28" s="662"/>
      <c r="KKF28" s="662"/>
      <c r="KKG28" s="662"/>
      <c r="KKH28" s="662"/>
      <c r="KKI28" s="662"/>
      <c r="KKJ28" s="662"/>
      <c r="KKK28" s="662"/>
      <c r="KKL28" s="662"/>
      <c r="KKM28" s="662"/>
      <c r="KKN28" s="662"/>
      <c r="KKO28" s="662"/>
      <c r="KKP28" s="662"/>
      <c r="KKQ28" s="662"/>
      <c r="KKR28" s="662"/>
      <c r="KKS28" s="662"/>
      <c r="KKT28" s="662"/>
      <c r="KKU28" s="662"/>
      <c r="KKV28" s="662"/>
      <c r="KKW28" s="662"/>
      <c r="KKX28" s="662"/>
      <c r="KKY28" s="662"/>
      <c r="KKZ28" s="662"/>
      <c r="KLA28" s="662"/>
      <c r="KLB28" s="662"/>
      <c r="KLC28" s="662"/>
      <c r="KLD28" s="662"/>
      <c r="KLE28" s="662"/>
      <c r="KLF28" s="662"/>
      <c r="KLG28" s="662"/>
      <c r="KLH28" s="662"/>
      <c r="KLI28" s="662"/>
      <c r="KLJ28" s="662"/>
      <c r="KLK28" s="662"/>
      <c r="KLL28" s="662"/>
      <c r="KLM28" s="662"/>
      <c r="KLN28" s="662"/>
      <c r="KLO28" s="662"/>
      <c r="KLP28" s="662"/>
      <c r="KLQ28" s="662"/>
      <c r="KLR28" s="662"/>
      <c r="KLS28" s="662"/>
      <c r="KLT28" s="662"/>
      <c r="KLU28" s="662"/>
      <c r="KLV28" s="662"/>
      <c r="KLW28" s="662"/>
      <c r="KLX28" s="662"/>
      <c r="KLY28" s="662"/>
      <c r="KLZ28" s="662"/>
      <c r="KMA28" s="662"/>
      <c r="KMB28" s="662"/>
      <c r="KMC28" s="662"/>
      <c r="KMD28" s="662"/>
      <c r="KME28" s="662"/>
      <c r="KMF28" s="662"/>
      <c r="KMG28" s="662"/>
      <c r="KMH28" s="662"/>
      <c r="KMI28" s="662"/>
      <c r="KMJ28" s="662"/>
      <c r="KMK28" s="662"/>
      <c r="KML28" s="662"/>
      <c r="KMM28" s="662"/>
      <c r="KMN28" s="662"/>
      <c r="KMO28" s="662"/>
      <c r="KMP28" s="662"/>
      <c r="KMQ28" s="662"/>
      <c r="KMR28" s="662"/>
      <c r="KMS28" s="662"/>
      <c r="KMT28" s="662"/>
      <c r="KMU28" s="662"/>
      <c r="KMV28" s="662"/>
      <c r="KMW28" s="662"/>
      <c r="KMX28" s="662"/>
      <c r="KMY28" s="662"/>
      <c r="KMZ28" s="662"/>
      <c r="KNA28" s="662"/>
      <c r="KNB28" s="662"/>
      <c r="KNC28" s="662"/>
      <c r="KND28" s="662"/>
      <c r="KNE28" s="662"/>
      <c r="KNF28" s="662"/>
      <c r="KNG28" s="662"/>
      <c r="KNH28" s="662"/>
      <c r="KNI28" s="662"/>
      <c r="KNJ28" s="662"/>
      <c r="KNK28" s="662"/>
      <c r="KNL28" s="662"/>
      <c r="KNM28" s="662"/>
      <c r="KNN28" s="662"/>
      <c r="KNO28" s="662"/>
      <c r="KNP28" s="662"/>
      <c r="KNQ28" s="662"/>
      <c r="KNR28" s="662"/>
      <c r="KNS28" s="662"/>
      <c r="KNT28" s="662"/>
      <c r="KNU28" s="662"/>
      <c r="KNV28" s="662"/>
      <c r="KNW28" s="662"/>
      <c r="KNX28" s="662"/>
      <c r="KNY28" s="662"/>
      <c r="KNZ28" s="662"/>
      <c r="KOA28" s="662"/>
      <c r="KOB28" s="662"/>
      <c r="KOC28" s="662"/>
      <c r="KOD28" s="662"/>
      <c r="KOE28" s="662"/>
      <c r="KOF28" s="662"/>
      <c r="KOG28" s="662"/>
      <c r="KOH28" s="662"/>
      <c r="KOI28" s="662"/>
      <c r="KOJ28" s="662"/>
      <c r="KOK28" s="662"/>
      <c r="KOL28" s="662"/>
      <c r="KOM28" s="662"/>
      <c r="KON28" s="662"/>
      <c r="KOO28" s="662"/>
      <c r="KOP28" s="662"/>
      <c r="KOQ28" s="662"/>
      <c r="KOR28" s="662"/>
      <c r="KOS28" s="662"/>
      <c r="KOT28" s="662"/>
      <c r="KOU28" s="662"/>
      <c r="KOV28" s="662"/>
      <c r="KOW28" s="662"/>
      <c r="KOX28" s="662"/>
      <c r="KOY28" s="662"/>
      <c r="KOZ28" s="662"/>
      <c r="KPA28" s="662"/>
      <c r="KPB28" s="662"/>
      <c r="KPC28" s="662"/>
      <c r="KPD28" s="662"/>
      <c r="KPE28" s="662"/>
      <c r="KPF28" s="662"/>
      <c r="KPG28" s="662"/>
      <c r="KPH28" s="662"/>
      <c r="KPI28" s="662"/>
      <c r="KPJ28" s="662"/>
      <c r="KPK28" s="662"/>
      <c r="KPL28" s="662"/>
      <c r="KPM28" s="662"/>
      <c r="KPN28" s="662"/>
      <c r="KPO28" s="662"/>
      <c r="KPP28" s="662"/>
      <c r="KPQ28" s="662"/>
      <c r="KPR28" s="662"/>
      <c r="KPS28" s="662"/>
      <c r="KPT28" s="662"/>
      <c r="KPU28" s="662"/>
      <c r="KPV28" s="662"/>
      <c r="KPW28" s="662"/>
      <c r="KPX28" s="662"/>
      <c r="KPY28" s="662"/>
      <c r="KPZ28" s="662"/>
      <c r="KQA28" s="662"/>
      <c r="KQB28" s="662"/>
      <c r="KQC28" s="662"/>
      <c r="KQD28" s="662"/>
      <c r="KQE28" s="662"/>
      <c r="KQF28" s="662"/>
      <c r="KQG28" s="662"/>
      <c r="KQH28" s="662"/>
      <c r="KQI28" s="662"/>
      <c r="KQJ28" s="662"/>
      <c r="KQK28" s="662"/>
      <c r="KQL28" s="662"/>
      <c r="KQM28" s="662"/>
      <c r="KQN28" s="662"/>
      <c r="KQO28" s="662"/>
      <c r="KQP28" s="662"/>
      <c r="KQQ28" s="662"/>
      <c r="KQR28" s="662"/>
      <c r="KQS28" s="662"/>
      <c r="KQT28" s="662"/>
      <c r="KQU28" s="662"/>
      <c r="KQV28" s="662"/>
      <c r="KQW28" s="662"/>
      <c r="KQX28" s="662"/>
      <c r="KQY28" s="662"/>
      <c r="KQZ28" s="662"/>
      <c r="KRA28" s="662"/>
      <c r="KRB28" s="662"/>
      <c r="KRC28" s="662"/>
      <c r="KRD28" s="662"/>
      <c r="KRE28" s="662"/>
      <c r="KRF28" s="662"/>
      <c r="KRG28" s="662"/>
      <c r="KRH28" s="662"/>
      <c r="KRI28" s="662"/>
      <c r="KRJ28" s="662"/>
      <c r="KRK28" s="662"/>
      <c r="KRL28" s="662"/>
      <c r="KRM28" s="662"/>
      <c r="KRN28" s="662"/>
      <c r="KRO28" s="662"/>
      <c r="KRP28" s="662"/>
      <c r="KRQ28" s="662"/>
      <c r="KRR28" s="662"/>
      <c r="KRS28" s="662"/>
      <c r="KRT28" s="662"/>
      <c r="KRU28" s="662"/>
      <c r="KRV28" s="662"/>
      <c r="KRW28" s="662"/>
      <c r="KRX28" s="662"/>
      <c r="KRY28" s="662"/>
      <c r="KRZ28" s="662"/>
      <c r="KSA28" s="662"/>
      <c r="KSB28" s="662"/>
      <c r="KSC28" s="662"/>
      <c r="KSD28" s="662"/>
      <c r="KSE28" s="662"/>
      <c r="KSF28" s="662"/>
      <c r="KSG28" s="662"/>
      <c r="KSH28" s="662"/>
      <c r="KSI28" s="662"/>
      <c r="KSJ28" s="662"/>
      <c r="KSK28" s="662"/>
      <c r="KSL28" s="662"/>
      <c r="KSM28" s="662"/>
      <c r="KSN28" s="662"/>
      <c r="KSO28" s="662"/>
      <c r="KSP28" s="662"/>
      <c r="KSQ28" s="662"/>
      <c r="KSR28" s="662"/>
      <c r="KSS28" s="662"/>
      <c r="KST28" s="662"/>
      <c r="KSU28" s="662"/>
      <c r="KSV28" s="662"/>
      <c r="KSW28" s="662"/>
      <c r="KSX28" s="662"/>
      <c r="KSY28" s="662"/>
      <c r="KSZ28" s="662"/>
      <c r="KTA28" s="662"/>
      <c r="KTB28" s="662"/>
      <c r="KTC28" s="662"/>
      <c r="KTD28" s="662"/>
      <c r="KTE28" s="662"/>
      <c r="KTF28" s="662"/>
      <c r="KTG28" s="662"/>
      <c r="KTH28" s="662"/>
      <c r="KTI28" s="662"/>
      <c r="KTJ28" s="662"/>
      <c r="KTK28" s="662"/>
      <c r="KTL28" s="662"/>
      <c r="KTM28" s="662"/>
      <c r="KTN28" s="662"/>
      <c r="KTO28" s="662"/>
      <c r="KTP28" s="662"/>
      <c r="KTQ28" s="662"/>
      <c r="KTR28" s="662"/>
      <c r="KTS28" s="662"/>
      <c r="KTT28" s="662"/>
      <c r="KTU28" s="662"/>
      <c r="KTV28" s="662"/>
      <c r="KTW28" s="662"/>
      <c r="KTX28" s="662"/>
      <c r="KTY28" s="662"/>
      <c r="KTZ28" s="662"/>
      <c r="KUA28" s="662"/>
      <c r="KUB28" s="662"/>
      <c r="KUC28" s="662"/>
      <c r="KUD28" s="662"/>
      <c r="KUE28" s="662"/>
      <c r="KUF28" s="662"/>
      <c r="KUG28" s="662"/>
      <c r="KUH28" s="662"/>
      <c r="KUI28" s="662"/>
      <c r="KUJ28" s="662"/>
      <c r="KUK28" s="662"/>
      <c r="KUL28" s="662"/>
      <c r="KUM28" s="662"/>
      <c r="KUN28" s="662"/>
      <c r="KUO28" s="662"/>
      <c r="KUP28" s="662"/>
      <c r="KUQ28" s="662"/>
      <c r="KUR28" s="662"/>
      <c r="KUS28" s="662"/>
      <c r="KUT28" s="662"/>
      <c r="KUU28" s="662"/>
      <c r="KUV28" s="662"/>
      <c r="KUW28" s="662"/>
      <c r="KUX28" s="662"/>
      <c r="KUY28" s="662"/>
      <c r="KUZ28" s="662"/>
      <c r="KVA28" s="662"/>
      <c r="KVB28" s="662"/>
      <c r="KVC28" s="662"/>
      <c r="KVD28" s="662"/>
      <c r="KVE28" s="662"/>
      <c r="KVF28" s="662"/>
      <c r="KVG28" s="662"/>
      <c r="KVH28" s="662"/>
      <c r="KVI28" s="662"/>
      <c r="KVJ28" s="662"/>
      <c r="KVK28" s="662"/>
      <c r="KVL28" s="662"/>
      <c r="KVM28" s="662"/>
      <c r="KVN28" s="662"/>
      <c r="KVO28" s="662"/>
      <c r="KVP28" s="662"/>
      <c r="KVQ28" s="662"/>
      <c r="KVR28" s="662"/>
      <c r="KVS28" s="662"/>
      <c r="KVT28" s="662"/>
      <c r="KVU28" s="662"/>
      <c r="KVV28" s="662"/>
      <c r="KVW28" s="662"/>
      <c r="KVX28" s="662"/>
      <c r="KVY28" s="662"/>
      <c r="KVZ28" s="662"/>
      <c r="KWA28" s="662"/>
      <c r="KWB28" s="662"/>
      <c r="KWC28" s="662"/>
      <c r="KWD28" s="662"/>
      <c r="KWE28" s="662"/>
      <c r="KWF28" s="662"/>
      <c r="KWG28" s="662"/>
      <c r="KWH28" s="662"/>
      <c r="KWI28" s="662"/>
      <c r="KWJ28" s="662"/>
      <c r="KWK28" s="662"/>
      <c r="KWL28" s="662"/>
      <c r="KWM28" s="662"/>
      <c r="KWN28" s="662"/>
      <c r="KWO28" s="662"/>
      <c r="KWP28" s="662"/>
      <c r="KWQ28" s="662"/>
      <c r="KWR28" s="662"/>
      <c r="KWS28" s="662"/>
      <c r="KWT28" s="662"/>
      <c r="KWU28" s="662"/>
      <c r="KWV28" s="662"/>
      <c r="KWW28" s="662"/>
      <c r="KWX28" s="662"/>
      <c r="KWY28" s="662"/>
      <c r="KWZ28" s="662"/>
      <c r="KXA28" s="662"/>
      <c r="KXB28" s="662"/>
      <c r="KXC28" s="662"/>
      <c r="KXD28" s="662"/>
      <c r="KXE28" s="662"/>
      <c r="KXF28" s="662"/>
      <c r="KXG28" s="662"/>
      <c r="KXH28" s="662"/>
      <c r="KXI28" s="662"/>
      <c r="KXJ28" s="662"/>
      <c r="KXK28" s="662"/>
      <c r="KXL28" s="662"/>
      <c r="KXM28" s="662"/>
      <c r="KXN28" s="662"/>
      <c r="KXO28" s="662"/>
      <c r="KXP28" s="662"/>
      <c r="KXQ28" s="662"/>
      <c r="KXR28" s="662"/>
      <c r="KXS28" s="662"/>
      <c r="KXT28" s="662"/>
      <c r="KXU28" s="662"/>
      <c r="KXV28" s="662"/>
      <c r="KXW28" s="662"/>
      <c r="KXX28" s="662"/>
      <c r="KXY28" s="662"/>
      <c r="KXZ28" s="662"/>
      <c r="KYA28" s="662"/>
      <c r="KYB28" s="662"/>
      <c r="KYC28" s="662"/>
      <c r="KYD28" s="662"/>
      <c r="KYE28" s="662"/>
      <c r="KYF28" s="662"/>
      <c r="KYG28" s="662"/>
      <c r="KYH28" s="662"/>
      <c r="KYI28" s="662"/>
      <c r="KYJ28" s="662"/>
      <c r="KYK28" s="662"/>
      <c r="KYL28" s="662"/>
      <c r="KYM28" s="662"/>
      <c r="KYN28" s="662"/>
      <c r="KYO28" s="662"/>
      <c r="KYP28" s="662"/>
      <c r="KYQ28" s="662"/>
      <c r="KYR28" s="662"/>
      <c r="KYS28" s="662"/>
      <c r="KYT28" s="662"/>
      <c r="KYU28" s="662"/>
      <c r="KYV28" s="662"/>
      <c r="KYW28" s="662"/>
      <c r="KYX28" s="662"/>
      <c r="KYY28" s="662"/>
      <c r="KYZ28" s="662"/>
      <c r="KZA28" s="662"/>
      <c r="KZB28" s="662"/>
      <c r="KZC28" s="662"/>
      <c r="KZD28" s="662"/>
      <c r="KZE28" s="662"/>
      <c r="KZF28" s="662"/>
      <c r="KZG28" s="662"/>
      <c r="KZH28" s="662"/>
      <c r="KZI28" s="662"/>
      <c r="KZJ28" s="662"/>
      <c r="KZK28" s="662"/>
      <c r="KZL28" s="662"/>
      <c r="KZM28" s="662"/>
      <c r="KZN28" s="662"/>
      <c r="KZO28" s="662"/>
      <c r="KZP28" s="662"/>
      <c r="KZQ28" s="662"/>
      <c r="KZR28" s="662"/>
      <c r="KZS28" s="662"/>
      <c r="KZT28" s="662"/>
      <c r="KZU28" s="662"/>
      <c r="KZV28" s="662"/>
      <c r="KZW28" s="662"/>
      <c r="KZX28" s="662"/>
      <c r="KZY28" s="662"/>
      <c r="KZZ28" s="662"/>
      <c r="LAA28" s="662"/>
      <c r="LAB28" s="662"/>
      <c r="LAC28" s="662"/>
      <c r="LAD28" s="662"/>
      <c r="LAE28" s="662"/>
      <c r="LAF28" s="662"/>
      <c r="LAG28" s="662"/>
      <c r="LAH28" s="662"/>
      <c r="LAI28" s="662"/>
      <c r="LAJ28" s="662"/>
      <c r="LAK28" s="662"/>
      <c r="LAL28" s="662"/>
      <c r="LAM28" s="662"/>
      <c r="LAN28" s="662"/>
      <c r="LAO28" s="662"/>
      <c r="LAP28" s="662"/>
      <c r="LAQ28" s="662"/>
      <c r="LAR28" s="662"/>
      <c r="LAS28" s="662"/>
      <c r="LAT28" s="662"/>
      <c r="LAU28" s="662"/>
      <c r="LAV28" s="662"/>
      <c r="LAW28" s="662"/>
      <c r="LAX28" s="662"/>
      <c r="LAY28" s="662"/>
      <c r="LAZ28" s="662"/>
      <c r="LBA28" s="662"/>
      <c r="LBB28" s="662"/>
      <c r="LBC28" s="662"/>
      <c r="LBD28" s="662"/>
      <c r="LBE28" s="662"/>
      <c r="LBF28" s="662"/>
      <c r="LBG28" s="662"/>
      <c r="LBH28" s="662"/>
      <c r="LBI28" s="662"/>
      <c r="LBJ28" s="662"/>
      <c r="LBK28" s="662"/>
      <c r="LBL28" s="662"/>
      <c r="LBM28" s="662"/>
      <c r="LBN28" s="662"/>
      <c r="LBO28" s="662"/>
      <c r="LBP28" s="662"/>
      <c r="LBQ28" s="662"/>
      <c r="LBR28" s="662"/>
      <c r="LBS28" s="662"/>
      <c r="LBT28" s="662"/>
      <c r="LBU28" s="662"/>
      <c r="LBV28" s="662"/>
      <c r="LBW28" s="662"/>
      <c r="LBX28" s="662"/>
      <c r="LBY28" s="662"/>
      <c r="LBZ28" s="662"/>
      <c r="LCA28" s="662"/>
      <c r="LCB28" s="662"/>
      <c r="LCC28" s="662"/>
      <c r="LCD28" s="662"/>
      <c r="LCE28" s="662"/>
      <c r="LCF28" s="662"/>
      <c r="LCG28" s="662"/>
      <c r="LCH28" s="662"/>
      <c r="LCI28" s="662"/>
      <c r="LCJ28" s="662"/>
      <c r="LCK28" s="662"/>
      <c r="LCL28" s="662"/>
      <c r="LCM28" s="662"/>
      <c r="LCN28" s="662"/>
      <c r="LCO28" s="662"/>
      <c r="LCP28" s="662"/>
      <c r="LCQ28" s="662"/>
      <c r="LCR28" s="662"/>
      <c r="LCS28" s="662"/>
      <c r="LCT28" s="662"/>
      <c r="LCU28" s="662"/>
      <c r="LCV28" s="662"/>
      <c r="LCW28" s="662"/>
      <c r="LCX28" s="662"/>
      <c r="LCY28" s="662"/>
      <c r="LCZ28" s="662"/>
      <c r="LDA28" s="662"/>
      <c r="LDB28" s="662"/>
      <c r="LDC28" s="662"/>
      <c r="LDD28" s="662"/>
      <c r="LDE28" s="662"/>
      <c r="LDF28" s="662"/>
      <c r="LDG28" s="662"/>
      <c r="LDH28" s="662"/>
      <c r="LDI28" s="662"/>
      <c r="LDJ28" s="662"/>
      <c r="LDK28" s="662"/>
      <c r="LDL28" s="662"/>
      <c r="LDM28" s="662"/>
      <c r="LDN28" s="662"/>
      <c r="LDO28" s="662"/>
      <c r="LDP28" s="662"/>
      <c r="LDQ28" s="662"/>
      <c r="LDR28" s="662"/>
      <c r="LDS28" s="662"/>
      <c r="LDT28" s="662"/>
      <c r="LDU28" s="662"/>
      <c r="LDV28" s="662"/>
      <c r="LDW28" s="662"/>
      <c r="LDX28" s="662"/>
      <c r="LDY28" s="662"/>
      <c r="LDZ28" s="662"/>
      <c r="LEA28" s="662"/>
      <c r="LEB28" s="662"/>
      <c r="LEC28" s="662"/>
      <c r="LED28" s="662"/>
      <c r="LEE28" s="662"/>
      <c r="LEF28" s="662"/>
      <c r="LEG28" s="662"/>
      <c r="LEH28" s="662"/>
      <c r="LEI28" s="662"/>
      <c r="LEJ28" s="662"/>
      <c r="LEK28" s="662"/>
      <c r="LEL28" s="662"/>
      <c r="LEM28" s="662"/>
      <c r="LEN28" s="662"/>
      <c r="LEO28" s="662"/>
      <c r="LEP28" s="662"/>
      <c r="LEQ28" s="662"/>
      <c r="LER28" s="662"/>
      <c r="LES28" s="662"/>
      <c r="LET28" s="662"/>
      <c r="LEU28" s="662"/>
      <c r="LEV28" s="662"/>
      <c r="LEW28" s="662"/>
      <c r="LEX28" s="662"/>
      <c r="LEY28" s="662"/>
      <c r="LEZ28" s="662"/>
      <c r="LFA28" s="662"/>
      <c r="LFB28" s="662"/>
      <c r="LFC28" s="662"/>
      <c r="LFD28" s="662"/>
      <c r="LFE28" s="662"/>
      <c r="LFF28" s="662"/>
      <c r="LFG28" s="662"/>
      <c r="LFH28" s="662"/>
      <c r="LFI28" s="662"/>
      <c r="LFJ28" s="662"/>
      <c r="LFK28" s="662"/>
      <c r="LFL28" s="662"/>
      <c r="LFM28" s="662"/>
      <c r="LFN28" s="662"/>
      <c r="LFO28" s="662"/>
      <c r="LFP28" s="662"/>
      <c r="LFQ28" s="662"/>
      <c r="LFR28" s="662"/>
      <c r="LFS28" s="662"/>
      <c r="LFT28" s="662"/>
      <c r="LFU28" s="662"/>
      <c r="LFV28" s="662"/>
      <c r="LFW28" s="662"/>
      <c r="LFX28" s="662"/>
      <c r="LFY28" s="662"/>
      <c r="LFZ28" s="662"/>
      <c r="LGA28" s="662"/>
      <c r="LGB28" s="662"/>
      <c r="LGC28" s="662"/>
      <c r="LGD28" s="662"/>
      <c r="LGE28" s="662"/>
      <c r="LGF28" s="662"/>
      <c r="LGG28" s="662"/>
      <c r="LGH28" s="662"/>
      <c r="LGI28" s="662"/>
      <c r="LGJ28" s="662"/>
      <c r="LGK28" s="662"/>
      <c r="LGL28" s="662"/>
      <c r="LGM28" s="662"/>
      <c r="LGN28" s="662"/>
      <c r="LGO28" s="662"/>
      <c r="LGP28" s="662"/>
      <c r="LGQ28" s="662"/>
      <c r="LGR28" s="662"/>
      <c r="LGS28" s="662"/>
      <c r="LGT28" s="662"/>
      <c r="LGU28" s="662"/>
      <c r="LGV28" s="662"/>
      <c r="LGW28" s="662"/>
      <c r="LGX28" s="662"/>
      <c r="LGY28" s="662"/>
      <c r="LGZ28" s="662"/>
      <c r="LHA28" s="662"/>
      <c r="LHB28" s="662"/>
      <c r="LHC28" s="662"/>
      <c r="LHD28" s="662"/>
      <c r="LHE28" s="662"/>
      <c r="LHF28" s="662"/>
      <c r="LHG28" s="662"/>
      <c r="LHH28" s="662"/>
      <c r="LHI28" s="662"/>
      <c r="LHJ28" s="662"/>
      <c r="LHK28" s="662"/>
      <c r="LHL28" s="662"/>
      <c r="LHM28" s="662"/>
      <c r="LHN28" s="662"/>
      <c r="LHO28" s="662"/>
      <c r="LHP28" s="662"/>
      <c r="LHQ28" s="662"/>
      <c r="LHR28" s="662"/>
      <c r="LHS28" s="662"/>
      <c r="LHT28" s="662"/>
      <c r="LHU28" s="662"/>
      <c r="LHV28" s="662"/>
      <c r="LHW28" s="662"/>
      <c r="LHX28" s="662"/>
      <c r="LHY28" s="662"/>
      <c r="LHZ28" s="662"/>
      <c r="LIA28" s="662"/>
      <c r="LIB28" s="662"/>
      <c r="LIC28" s="662"/>
      <c r="LID28" s="662"/>
      <c r="LIE28" s="662"/>
      <c r="LIF28" s="662"/>
      <c r="LIG28" s="662"/>
      <c r="LIH28" s="662"/>
      <c r="LII28" s="662"/>
      <c r="LIJ28" s="662"/>
      <c r="LIK28" s="662"/>
      <c r="LIL28" s="662"/>
      <c r="LIM28" s="662"/>
      <c r="LIN28" s="662"/>
      <c r="LIO28" s="662"/>
      <c r="LIP28" s="662"/>
      <c r="LIQ28" s="662"/>
      <c r="LIR28" s="662"/>
      <c r="LIS28" s="662"/>
      <c r="LIT28" s="662"/>
      <c r="LIU28" s="662"/>
      <c r="LIV28" s="662"/>
      <c r="LIW28" s="662"/>
      <c r="LIX28" s="662"/>
      <c r="LIY28" s="662"/>
      <c r="LIZ28" s="662"/>
      <c r="LJA28" s="662"/>
      <c r="LJB28" s="662"/>
      <c r="LJC28" s="662"/>
      <c r="LJD28" s="662"/>
      <c r="LJE28" s="662"/>
      <c r="LJF28" s="662"/>
      <c r="LJG28" s="662"/>
      <c r="LJH28" s="662"/>
      <c r="LJI28" s="662"/>
      <c r="LJJ28" s="662"/>
      <c r="LJK28" s="662"/>
      <c r="LJL28" s="662"/>
      <c r="LJM28" s="662"/>
      <c r="LJN28" s="662"/>
      <c r="LJO28" s="662"/>
      <c r="LJP28" s="662"/>
      <c r="LJQ28" s="662"/>
      <c r="LJR28" s="662"/>
      <c r="LJS28" s="662"/>
      <c r="LJT28" s="662"/>
      <c r="LJU28" s="662"/>
      <c r="LJV28" s="662"/>
      <c r="LJW28" s="662"/>
      <c r="LJX28" s="662"/>
      <c r="LJY28" s="662"/>
      <c r="LJZ28" s="662"/>
      <c r="LKA28" s="662"/>
      <c r="LKB28" s="662"/>
      <c r="LKC28" s="662"/>
      <c r="LKD28" s="662"/>
      <c r="LKE28" s="662"/>
      <c r="LKF28" s="662"/>
      <c r="LKG28" s="662"/>
      <c r="LKH28" s="662"/>
      <c r="LKI28" s="662"/>
      <c r="LKJ28" s="662"/>
      <c r="LKK28" s="662"/>
      <c r="LKL28" s="662"/>
      <c r="LKM28" s="662"/>
      <c r="LKN28" s="662"/>
      <c r="LKO28" s="662"/>
      <c r="LKP28" s="662"/>
      <c r="LKQ28" s="662"/>
      <c r="LKR28" s="662"/>
      <c r="LKS28" s="662"/>
      <c r="LKT28" s="662"/>
      <c r="LKU28" s="662"/>
      <c r="LKV28" s="662"/>
      <c r="LKW28" s="662"/>
      <c r="LKX28" s="662"/>
      <c r="LKY28" s="662"/>
      <c r="LKZ28" s="662"/>
      <c r="LLA28" s="662"/>
      <c r="LLB28" s="662"/>
      <c r="LLC28" s="662"/>
      <c r="LLD28" s="662"/>
      <c r="LLE28" s="662"/>
      <c r="LLF28" s="662"/>
      <c r="LLG28" s="662"/>
      <c r="LLH28" s="662"/>
      <c r="LLI28" s="662"/>
      <c r="LLJ28" s="662"/>
      <c r="LLK28" s="662"/>
      <c r="LLL28" s="662"/>
      <c r="LLM28" s="662"/>
      <c r="LLN28" s="662"/>
      <c r="LLO28" s="662"/>
      <c r="LLP28" s="662"/>
      <c r="LLQ28" s="662"/>
      <c r="LLR28" s="662"/>
      <c r="LLS28" s="662"/>
      <c r="LLT28" s="662"/>
      <c r="LLU28" s="662"/>
      <c r="LLV28" s="662"/>
      <c r="LLW28" s="662"/>
      <c r="LLX28" s="662"/>
      <c r="LLY28" s="662"/>
      <c r="LLZ28" s="662"/>
      <c r="LMA28" s="662"/>
      <c r="LMB28" s="662"/>
      <c r="LMC28" s="662"/>
      <c r="LMD28" s="662"/>
      <c r="LME28" s="662"/>
      <c r="LMF28" s="662"/>
      <c r="LMG28" s="662"/>
      <c r="LMH28" s="662"/>
      <c r="LMI28" s="662"/>
      <c r="LMJ28" s="662"/>
      <c r="LMK28" s="662"/>
      <c r="LML28" s="662"/>
      <c r="LMM28" s="662"/>
      <c r="LMN28" s="662"/>
      <c r="LMO28" s="662"/>
      <c r="LMP28" s="662"/>
      <c r="LMQ28" s="662"/>
      <c r="LMR28" s="662"/>
      <c r="LMS28" s="662"/>
      <c r="LMT28" s="662"/>
      <c r="LMU28" s="662"/>
      <c r="LMV28" s="662"/>
      <c r="LMW28" s="662"/>
      <c r="LMX28" s="662"/>
      <c r="LMY28" s="662"/>
      <c r="LMZ28" s="662"/>
      <c r="LNA28" s="662"/>
      <c r="LNB28" s="662"/>
      <c r="LNC28" s="662"/>
      <c r="LND28" s="662"/>
      <c r="LNE28" s="662"/>
      <c r="LNF28" s="662"/>
      <c r="LNG28" s="662"/>
      <c r="LNH28" s="662"/>
      <c r="LNI28" s="662"/>
      <c r="LNJ28" s="662"/>
      <c r="LNK28" s="662"/>
      <c r="LNL28" s="662"/>
      <c r="LNM28" s="662"/>
      <c r="LNN28" s="662"/>
      <c r="LNO28" s="662"/>
      <c r="LNP28" s="662"/>
      <c r="LNQ28" s="662"/>
      <c r="LNR28" s="662"/>
      <c r="LNS28" s="662"/>
      <c r="LNT28" s="662"/>
      <c r="LNU28" s="662"/>
      <c r="LNV28" s="662"/>
      <c r="LNW28" s="662"/>
      <c r="LNX28" s="662"/>
      <c r="LNY28" s="662"/>
      <c r="LNZ28" s="662"/>
      <c r="LOA28" s="662"/>
      <c r="LOB28" s="662"/>
      <c r="LOC28" s="662"/>
      <c r="LOD28" s="662"/>
      <c r="LOE28" s="662"/>
      <c r="LOF28" s="662"/>
      <c r="LOG28" s="662"/>
      <c r="LOH28" s="662"/>
      <c r="LOI28" s="662"/>
      <c r="LOJ28" s="662"/>
      <c r="LOK28" s="662"/>
      <c r="LOL28" s="662"/>
      <c r="LOM28" s="662"/>
      <c r="LON28" s="662"/>
      <c r="LOO28" s="662"/>
      <c r="LOP28" s="662"/>
      <c r="LOQ28" s="662"/>
      <c r="LOR28" s="662"/>
      <c r="LOS28" s="662"/>
      <c r="LOT28" s="662"/>
      <c r="LOU28" s="662"/>
      <c r="LOV28" s="662"/>
      <c r="LOW28" s="662"/>
      <c r="LOX28" s="662"/>
      <c r="LOY28" s="662"/>
      <c r="LOZ28" s="662"/>
      <c r="LPA28" s="662"/>
      <c r="LPB28" s="662"/>
      <c r="LPC28" s="662"/>
      <c r="LPD28" s="662"/>
      <c r="LPE28" s="662"/>
      <c r="LPF28" s="662"/>
      <c r="LPG28" s="662"/>
      <c r="LPH28" s="662"/>
      <c r="LPI28" s="662"/>
      <c r="LPJ28" s="662"/>
      <c r="LPK28" s="662"/>
      <c r="LPL28" s="662"/>
      <c r="LPM28" s="662"/>
      <c r="LPN28" s="662"/>
      <c r="LPO28" s="662"/>
      <c r="LPP28" s="662"/>
      <c r="LPQ28" s="662"/>
      <c r="LPR28" s="662"/>
      <c r="LPS28" s="662"/>
      <c r="LPT28" s="662"/>
      <c r="LPU28" s="662"/>
      <c r="LPV28" s="662"/>
      <c r="LPW28" s="662"/>
      <c r="LPX28" s="662"/>
      <c r="LPY28" s="662"/>
      <c r="LPZ28" s="662"/>
      <c r="LQA28" s="662"/>
      <c r="LQB28" s="662"/>
      <c r="LQC28" s="662"/>
      <c r="LQD28" s="662"/>
      <c r="LQE28" s="662"/>
      <c r="LQF28" s="662"/>
      <c r="LQG28" s="662"/>
      <c r="LQH28" s="662"/>
      <c r="LQI28" s="662"/>
      <c r="LQJ28" s="662"/>
      <c r="LQK28" s="662"/>
      <c r="LQL28" s="662"/>
      <c r="LQM28" s="662"/>
      <c r="LQN28" s="662"/>
      <c r="LQO28" s="662"/>
      <c r="LQP28" s="662"/>
      <c r="LQQ28" s="662"/>
      <c r="LQR28" s="662"/>
      <c r="LQS28" s="662"/>
      <c r="LQT28" s="662"/>
      <c r="LQU28" s="662"/>
      <c r="LQV28" s="662"/>
      <c r="LQW28" s="662"/>
      <c r="LQX28" s="662"/>
      <c r="LQY28" s="662"/>
      <c r="LQZ28" s="662"/>
      <c r="LRA28" s="662"/>
      <c r="LRB28" s="662"/>
      <c r="LRC28" s="662"/>
      <c r="LRD28" s="662"/>
      <c r="LRE28" s="662"/>
      <c r="LRF28" s="662"/>
      <c r="LRG28" s="662"/>
      <c r="LRH28" s="662"/>
      <c r="LRI28" s="662"/>
      <c r="LRJ28" s="662"/>
      <c r="LRK28" s="662"/>
      <c r="LRL28" s="662"/>
      <c r="LRM28" s="662"/>
      <c r="LRN28" s="662"/>
      <c r="LRO28" s="662"/>
      <c r="LRP28" s="662"/>
      <c r="LRQ28" s="662"/>
      <c r="LRR28" s="662"/>
      <c r="LRS28" s="662"/>
      <c r="LRT28" s="662"/>
      <c r="LRU28" s="662"/>
      <c r="LRV28" s="662"/>
      <c r="LRW28" s="662"/>
      <c r="LRX28" s="662"/>
      <c r="LRY28" s="662"/>
      <c r="LRZ28" s="662"/>
      <c r="LSA28" s="662"/>
      <c r="LSB28" s="662"/>
      <c r="LSC28" s="662"/>
      <c r="LSD28" s="662"/>
      <c r="LSE28" s="662"/>
      <c r="LSF28" s="662"/>
      <c r="LSG28" s="662"/>
      <c r="LSH28" s="662"/>
      <c r="LSI28" s="662"/>
      <c r="LSJ28" s="662"/>
      <c r="LSK28" s="662"/>
      <c r="LSL28" s="662"/>
      <c r="LSM28" s="662"/>
      <c r="LSN28" s="662"/>
      <c r="LSO28" s="662"/>
      <c r="LSP28" s="662"/>
      <c r="LSQ28" s="662"/>
      <c r="LSR28" s="662"/>
      <c r="LSS28" s="662"/>
      <c r="LST28" s="662"/>
      <c r="LSU28" s="662"/>
      <c r="LSV28" s="662"/>
      <c r="LSW28" s="662"/>
      <c r="LSX28" s="662"/>
      <c r="LSY28" s="662"/>
      <c r="LSZ28" s="662"/>
      <c r="LTA28" s="662"/>
      <c r="LTB28" s="662"/>
      <c r="LTC28" s="662"/>
      <c r="LTD28" s="662"/>
      <c r="LTE28" s="662"/>
      <c r="LTF28" s="662"/>
      <c r="LTG28" s="662"/>
      <c r="LTH28" s="662"/>
      <c r="LTI28" s="662"/>
      <c r="LTJ28" s="662"/>
      <c r="LTK28" s="662"/>
      <c r="LTL28" s="662"/>
      <c r="LTM28" s="662"/>
      <c r="LTN28" s="662"/>
      <c r="LTO28" s="662"/>
      <c r="LTP28" s="662"/>
      <c r="LTQ28" s="662"/>
      <c r="LTR28" s="662"/>
      <c r="LTS28" s="662"/>
      <c r="LTT28" s="662"/>
      <c r="LTU28" s="662"/>
      <c r="LTV28" s="662"/>
      <c r="LTW28" s="662"/>
      <c r="LTX28" s="662"/>
      <c r="LTY28" s="662"/>
      <c r="LTZ28" s="662"/>
      <c r="LUA28" s="662"/>
      <c r="LUB28" s="662"/>
      <c r="LUC28" s="662"/>
      <c r="LUD28" s="662"/>
      <c r="LUE28" s="662"/>
      <c r="LUF28" s="662"/>
      <c r="LUG28" s="662"/>
      <c r="LUH28" s="662"/>
      <c r="LUI28" s="662"/>
      <c r="LUJ28" s="662"/>
      <c r="LUK28" s="662"/>
      <c r="LUL28" s="662"/>
      <c r="LUM28" s="662"/>
      <c r="LUN28" s="662"/>
      <c r="LUO28" s="662"/>
      <c r="LUP28" s="662"/>
      <c r="LUQ28" s="662"/>
      <c r="LUR28" s="662"/>
      <c r="LUS28" s="662"/>
      <c r="LUT28" s="662"/>
      <c r="LUU28" s="662"/>
      <c r="LUV28" s="662"/>
      <c r="LUW28" s="662"/>
      <c r="LUX28" s="662"/>
      <c r="LUY28" s="662"/>
      <c r="LUZ28" s="662"/>
      <c r="LVA28" s="662"/>
      <c r="LVB28" s="662"/>
      <c r="LVC28" s="662"/>
      <c r="LVD28" s="662"/>
      <c r="LVE28" s="662"/>
      <c r="LVF28" s="662"/>
      <c r="LVG28" s="662"/>
      <c r="LVH28" s="662"/>
      <c r="LVI28" s="662"/>
      <c r="LVJ28" s="662"/>
      <c r="LVK28" s="662"/>
      <c r="LVL28" s="662"/>
      <c r="LVM28" s="662"/>
      <c r="LVN28" s="662"/>
      <c r="LVO28" s="662"/>
      <c r="LVP28" s="662"/>
      <c r="LVQ28" s="662"/>
      <c r="LVR28" s="662"/>
      <c r="LVS28" s="662"/>
      <c r="LVT28" s="662"/>
      <c r="LVU28" s="662"/>
      <c r="LVV28" s="662"/>
      <c r="LVW28" s="662"/>
      <c r="LVX28" s="662"/>
      <c r="LVY28" s="662"/>
      <c r="LVZ28" s="662"/>
      <c r="LWA28" s="662"/>
      <c r="LWB28" s="662"/>
      <c r="LWC28" s="662"/>
      <c r="LWD28" s="662"/>
      <c r="LWE28" s="662"/>
      <c r="LWF28" s="662"/>
      <c r="LWG28" s="662"/>
      <c r="LWH28" s="662"/>
      <c r="LWI28" s="662"/>
      <c r="LWJ28" s="662"/>
      <c r="LWK28" s="662"/>
      <c r="LWL28" s="662"/>
      <c r="LWM28" s="662"/>
      <c r="LWN28" s="662"/>
      <c r="LWO28" s="662"/>
      <c r="LWP28" s="662"/>
      <c r="LWQ28" s="662"/>
      <c r="LWR28" s="662"/>
      <c r="LWS28" s="662"/>
      <c r="LWT28" s="662"/>
      <c r="LWU28" s="662"/>
      <c r="LWV28" s="662"/>
      <c r="LWW28" s="662"/>
      <c r="LWX28" s="662"/>
      <c r="LWY28" s="662"/>
      <c r="LWZ28" s="662"/>
      <c r="LXA28" s="662"/>
      <c r="LXB28" s="662"/>
      <c r="LXC28" s="662"/>
      <c r="LXD28" s="662"/>
      <c r="LXE28" s="662"/>
      <c r="LXF28" s="662"/>
      <c r="LXG28" s="662"/>
      <c r="LXH28" s="662"/>
      <c r="LXI28" s="662"/>
      <c r="LXJ28" s="662"/>
      <c r="LXK28" s="662"/>
      <c r="LXL28" s="662"/>
      <c r="LXM28" s="662"/>
      <c r="LXN28" s="662"/>
      <c r="LXO28" s="662"/>
      <c r="LXP28" s="662"/>
      <c r="LXQ28" s="662"/>
      <c r="LXR28" s="662"/>
      <c r="LXS28" s="662"/>
      <c r="LXT28" s="662"/>
      <c r="LXU28" s="662"/>
      <c r="LXV28" s="662"/>
      <c r="LXW28" s="662"/>
      <c r="LXX28" s="662"/>
      <c r="LXY28" s="662"/>
      <c r="LXZ28" s="662"/>
      <c r="LYA28" s="662"/>
      <c r="LYB28" s="662"/>
      <c r="LYC28" s="662"/>
      <c r="LYD28" s="662"/>
      <c r="LYE28" s="662"/>
      <c r="LYF28" s="662"/>
      <c r="LYG28" s="662"/>
      <c r="LYH28" s="662"/>
      <c r="LYI28" s="662"/>
      <c r="LYJ28" s="662"/>
      <c r="LYK28" s="662"/>
      <c r="LYL28" s="662"/>
      <c r="LYM28" s="662"/>
      <c r="LYN28" s="662"/>
      <c r="LYO28" s="662"/>
      <c r="LYP28" s="662"/>
      <c r="LYQ28" s="662"/>
      <c r="LYR28" s="662"/>
      <c r="LYS28" s="662"/>
      <c r="LYT28" s="662"/>
      <c r="LYU28" s="662"/>
      <c r="LYV28" s="662"/>
      <c r="LYW28" s="662"/>
      <c r="LYX28" s="662"/>
      <c r="LYY28" s="662"/>
      <c r="LYZ28" s="662"/>
      <c r="LZA28" s="662"/>
      <c r="LZB28" s="662"/>
      <c r="LZC28" s="662"/>
      <c r="LZD28" s="662"/>
      <c r="LZE28" s="662"/>
      <c r="LZF28" s="662"/>
      <c r="LZG28" s="662"/>
      <c r="LZH28" s="662"/>
      <c r="LZI28" s="662"/>
      <c r="LZJ28" s="662"/>
      <c r="LZK28" s="662"/>
      <c r="LZL28" s="662"/>
      <c r="LZM28" s="662"/>
      <c r="LZN28" s="662"/>
      <c r="LZO28" s="662"/>
      <c r="LZP28" s="662"/>
      <c r="LZQ28" s="662"/>
      <c r="LZR28" s="662"/>
      <c r="LZS28" s="662"/>
      <c r="LZT28" s="662"/>
      <c r="LZU28" s="662"/>
      <c r="LZV28" s="662"/>
      <c r="LZW28" s="662"/>
      <c r="LZX28" s="662"/>
      <c r="LZY28" s="662"/>
      <c r="LZZ28" s="662"/>
      <c r="MAA28" s="662"/>
      <c r="MAB28" s="662"/>
      <c r="MAC28" s="662"/>
      <c r="MAD28" s="662"/>
      <c r="MAE28" s="662"/>
      <c r="MAF28" s="662"/>
      <c r="MAG28" s="662"/>
      <c r="MAH28" s="662"/>
      <c r="MAI28" s="662"/>
      <c r="MAJ28" s="662"/>
      <c r="MAK28" s="662"/>
      <c r="MAL28" s="662"/>
      <c r="MAM28" s="662"/>
      <c r="MAN28" s="662"/>
      <c r="MAO28" s="662"/>
      <c r="MAP28" s="662"/>
      <c r="MAQ28" s="662"/>
      <c r="MAR28" s="662"/>
      <c r="MAS28" s="662"/>
      <c r="MAT28" s="662"/>
      <c r="MAU28" s="662"/>
      <c r="MAV28" s="662"/>
      <c r="MAW28" s="662"/>
      <c r="MAX28" s="662"/>
      <c r="MAY28" s="662"/>
      <c r="MAZ28" s="662"/>
      <c r="MBA28" s="662"/>
      <c r="MBB28" s="662"/>
      <c r="MBC28" s="662"/>
      <c r="MBD28" s="662"/>
      <c r="MBE28" s="662"/>
      <c r="MBF28" s="662"/>
      <c r="MBG28" s="662"/>
      <c r="MBH28" s="662"/>
      <c r="MBI28" s="662"/>
      <c r="MBJ28" s="662"/>
      <c r="MBK28" s="662"/>
      <c r="MBL28" s="662"/>
      <c r="MBM28" s="662"/>
      <c r="MBN28" s="662"/>
      <c r="MBO28" s="662"/>
      <c r="MBP28" s="662"/>
      <c r="MBQ28" s="662"/>
      <c r="MBR28" s="662"/>
      <c r="MBS28" s="662"/>
      <c r="MBT28" s="662"/>
      <c r="MBU28" s="662"/>
      <c r="MBV28" s="662"/>
      <c r="MBW28" s="662"/>
      <c r="MBX28" s="662"/>
      <c r="MBY28" s="662"/>
      <c r="MBZ28" s="662"/>
      <c r="MCA28" s="662"/>
      <c r="MCB28" s="662"/>
      <c r="MCC28" s="662"/>
      <c r="MCD28" s="662"/>
      <c r="MCE28" s="662"/>
      <c r="MCF28" s="662"/>
      <c r="MCG28" s="662"/>
      <c r="MCH28" s="662"/>
      <c r="MCI28" s="662"/>
      <c r="MCJ28" s="662"/>
      <c r="MCK28" s="662"/>
      <c r="MCL28" s="662"/>
      <c r="MCM28" s="662"/>
      <c r="MCN28" s="662"/>
      <c r="MCO28" s="662"/>
      <c r="MCP28" s="662"/>
      <c r="MCQ28" s="662"/>
      <c r="MCR28" s="662"/>
      <c r="MCS28" s="662"/>
      <c r="MCT28" s="662"/>
      <c r="MCU28" s="662"/>
      <c r="MCV28" s="662"/>
      <c r="MCW28" s="662"/>
      <c r="MCX28" s="662"/>
      <c r="MCY28" s="662"/>
      <c r="MCZ28" s="662"/>
      <c r="MDA28" s="662"/>
      <c r="MDB28" s="662"/>
      <c r="MDC28" s="662"/>
      <c r="MDD28" s="662"/>
      <c r="MDE28" s="662"/>
      <c r="MDF28" s="662"/>
      <c r="MDG28" s="662"/>
      <c r="MDH28" s="662"/>
      <c r="MDI28" s="662"/>
      <c r="MDJ28" s="662"/>
      <c r="MDK28" s="662"/>
      <c r="MDL28" s="662"/>
      <c r="MDM28" s="662"/>
      <c r="MDN28" s="662"/>
      <c r="MDO28" s="662"/>
      <c r="MDP28" s="662"/>
      <c r="MDQ28" s="662"/>
      <c r="MDR28" s="662"/>
      <c r="MDS28" s="662"/>
      <c r="MDT28" s="662"/>
      <c r="MDU28" s="662"/>
      <c r="MDV28" s="662"/>
      <c r="MDW28" s="662"/>
      <c r="MDX28" s="662"/>
      <c r="MDY28" s="662"/>
      <c r="MDZ28" s="662"/>
      <c r="MEA28" s="662"/>
      <c r="MEB28" s="662"/>
      <c r="MEC28" s="662"/>
      <c r="MED28" s="662"/>
      <c r="MEE28" s="662"/>
      <c r="MEF28" s="662"/>
      <c r="MEG28" s="662"/>
      <c r="MEH28" s="662"/>
      <c r="MEI28" s="662"/>
      <c r="MEJ28" s="662"/>
      <c r="MEK28" s="662"/>
      <c r="MEL28" s="662"/>
      <c r="MEM28" s="662"/>
      <c r="MEN28" s="662"/>
      <c r="MEO28" s="662"/>
      <c r="MEP28" s="662"/>
      <c r="MEQ28" s="662"/>
      <c r="MER28" s="662"/>
      <c r="MES28" s="662"/>
      <c r="MET28" s="662"/>
      <c r="MEU28" s="662"/>
      <c r="MEV28" s="662"/>
      <c r="MEW28" s="662"/>
      <c r="MEX28" s="662"/>
      <c r="MEY28" s="662"/>
      <c r="MEZ28" s="662"/>
      <c r="MFA28" s="662"/>
      <c r="MFB28" s="662"/>
      <c r="MFC28" s="662"/>
      <c r="MFD28" s="662"/>
      <c r="MFE28" s="662"/>
      <c r="MFF28" s="662"/>
      <c r="MFG28" s="662"/>
      <c r="MFH28" s="662"/>
      <c r="MFI28" s="662"/>
      <c r="MFJ28" s="662"/>
      <c r="MFK28" s="662"/>
      <c r="MFL28" s="662"/>
      <c r="MFM28" s="662"/>
      <c r="MFN28" s="662"/>
      <c r="MFO28" s="662"/>
      <c r="MFP28" s="662"/>
      <c r="MFQ28" s="662"/>
      <c r="MFR28" s="662"/>
      <c r="MFS28" s="662"/>
      <c r="MFT28" s="662"/>
      <c r="MFU28" s="662"/>
      <c r="MFV28" s="662"/>
      <c r="MFW28" s="662"/>
      <c r="MFX28" s="662"/>
      <c r="MFY28" s="662"/>
      <c r="MFZ28" s="662"/>
      <c r="MGA28" s="662"/>
      <c r="MGB28" s="662"/>
      <c r="MGC28" s="662"/>
      <c r="MGD28" s="662"/>
      <c r="MGE28" s="662"/>
      <c r="MGF28" s="662"/>
      <c r="MGG28" s="662"/>
      <c r="MGH28" s="662"/>
      <c r="MGI28" s="662"/>
      <c r="MGJ28" s="662"/>
      <c r="MGK28" s="662"/>
      <c r="MGL28" s="662"/>
      <c r="MGM28" s="662"/>
      <c r="MGN28" s="662"/>
      <c r="MGO28" s="662"/>
      <c r="MGP28" s="662"/>
      <c r="MGQ28" s="662"/>
      <c r="MGR28" s="662"/>
      <c r="MGS28" s="662"/>
      <c r="MGT28" s="662"/>
      <c r="MGU28" s="662"/>
      <c r="MGV28" s="662"/>
      <c r="MGW28" s="662"/>
      <c r="MGX28" s="662"/>
      <c r="MGY28" s="662"/>
      <c r="MGZ28" s="662"/>
      <c r="MHA28" s="662"/>
      <c r="MHB28" s="662"/>
      <c r="MHC28" s="662"/>
      <c r="MHD28" s="662"/>
      <c r="MHE28" s="662"/>
      <c r="MHF28" s="662"/>
      <c r="MHG28" s="662"/>
      <c r="MHH28" s="662"/>
      <c r="MHI28" s="662"/>
      <c r="MHJ28" s="662"/>
      <c r="MHK28" s="662"/>
      <c r="MHL28" s="662"/>
      <c r="MHM28" s="662"/>
      <c r="MHN28" s="662"/>
      <c r="MHO28" s="662"/>
      <c r="MHP28" s="662"/>
      <c r="MHQ28" s="662"/>
      <c r="MHR28" s="662"/>
      <c r="MHS28" s="662"/>
      <c r="MHT28" s="662"/>
      <c r="MHU28" s="662"/>
      <c r="MHV28" s="662"/>
      <c r="MHW28" s="662"/>
      <c r="MHX28" s="662"/>
      <c r="MHY28" s="662"/>
      <c r="MHZ28" s="662"/>
      <c r="MIA28" s="662"/>
      <c r="MIB28" s="662"/>
      <c r="MIC28" s="662"/>
      <c r="MID28" s="662"/>
      <c r="MIE28" s="662"/>
      <c r="MIF28" s="662"/>
      <c r="MIG28" s="662"/>
      <c r="MIH28" s="662"/>
      <c r="MII28" s="662"/>
      <c r="MIJ28" s="662"/>
      <c r="MIK28" s="662"/>
      <c r="MIL28" s="662"/>
      <c r="MIM28" s="662"/>
      <c r="MIN28" s="662"/>
      <c r="MIO28" s="662"/>
      <c r="MIP28" s="662"/>
      <c r="MIQ28" s="662"/>
      <c r="MIR28" s="662"/>
      <c r="MIS28" s="662"/>
      <c r="MIT28" s="662"/>
      <c r="MIU28" s="662"/>
      <c r="MIV28" s="662"/>
      <c r="MIW28" s="662"/>
      <c r="MIX28" s="662"/>
      <c r="MIY28" s="662"/>
      <c r="MIZ28" s="662"/>
      <c r="MJA28" s="662"/>
      <c r="MJB28" s="662"/>
      <c r="MJC28" s="662"/>
      <c r="MJD28" s="662"/>
      <c r="MJE28" s="662"/>
      <c r="MJF28" s="662"/>
      <c r="MJG28" s="662"/>
      <c r="MJH28" s="662"/>
      <c r="MJI28" s="662"/>
      <c r="MJJ28" s="662"/>
      <c r="MJK28" s="662"/>
      <c r="MJL28" s="662"/>
      <c r="MJM28" s="662"/>
      <c r="MJN28" s="662"/>
      <c r="MJO28" s="662"/>
      <c r="MJP28" s="662"/>
      <c r="MJQ28" s="662"/>
      <c r="MJR28" s="662"/>
      <c r="MJS28" s="662"/>
      <c r="MJT28" s="662"/>
      <c r="MJU28" s="662"/>
      <c r="MJV28" s="662"/>
      <c r="MJW28" s="662"/>
      <c r="MJX28" s="662"/>
      <c r="MJY28" s="662"/>
      <c r="MJZ28" s="662"/>
      <c r="MKA28" s="662"/>
      <c r="MKB28" s="662"/>
      <c r="MKC28" s="662"/>
      <c r="MKD28" s="662"/>
      <c r="MKE28" s="662"/>
      <c r="MKF28" s="662"/>
      <c r="MKG28" s="662"/>
      <c r="MKH28" s="662"/>
      <c r="MKI28" s="662"/>
      <c r="MKJ28" s="662"/>
      <c r="MKK28" s="662"/>
      <c r="MKL28" s="662"/>
      <c r="MKM28" s="662"/>
      <c r="MKN28" s="662"/>
      <c r="MKO28" s="662"/>
      <c r="MKP28" s="662"/>
      <c r="MKQ28" s="662"/>
      <c r="MKR28" s="662"/>
      <c r="MKS28" s="662"/>
      <c r="MKT28" s="662"/>
      <c r="MKU28" s="662"/>
      <c r="MKV28" s="662"/>
      <c r="MKW28" s="662"/>
      <c r="MKX28" s="662"/>
      <c r="MKY28" s="662"/>
      <c r="MKZ28" s="662"/>
      <c r="MLA28" s="662"/>
      <c r="MLB28" s="662"/>
      <c r="MLC28" s="662"/>
      <c r="MLD28" s="662"/>
      <c r="MLE28" s="662"/>
      <c r="MLF28" s="662"/>
      <c r="MLG28" s="662"/>
      <c r="MLH28" s="662"/>
      <c r="MLI28" s="662"/>
      <c r="MLJ28" s="662"/>
      <c r="MLK28" s="662"/>
      <c r="MLL28" s="662"/>
      <c r="MLM28" s="662"/>
      <c r="MLN28" s="662"/>
      <c r="MLO28" s="662"/>
      <c r="MLP28" s="662"/>
      <c r="MLQ28" s="662"/>
      <c r="MLR28" s="662"/>
      <c r="MLS28" s="662"/>
      <c r="MLT28" s="662"/>
      <c r="MLU28" s="662"/>
      <c r="MLV28" s="662"/>
      <c r="MLW28" s="662"/>
      <c r="MLX28" s="662"/>
      <c r="MLY28" s="662"/>
      <c r="MLZ28" s="662"/>
      <c r="MMA28" s="662"/>
      <c r="MMB28" s="662"/>
      <c r="MMC28" s="662"/>
      <c r="MMD28" s="662"/>
      <c r="MME28" s="662"/>
      <c r="MMF28" s="662"/>
      <c r="MMG28" s="662"/>
      <c r="MMH28" s="662"/>
      <c r="MMI28" s="662"/>
      <c r="MMJ28" s="662"/>
      <c r="MMK28" s="662"/>
      <c r="MML28" s="662"/>
      <c r="MMM28" s="662"/>
      <c r="MMN28" s="662"/>
      <c r="MMO28" s="662"/>
      <c r="MMP28" s="662"/>
      <c r="MMQ28" s="662"/>
      <c r="MMR28" s="662"/>
      <c r="MMS28" s="662"/>
      <c r="MMT28" s="662"/>
      <c r="MMU28" s="662"/>
      <c r="MMV28" s="662"/>
      <c r="MMW28" s="662"/>
      <c r="MMX28" s="662"/>
      <c r="MMY28" s="662"/>
      <c r="MMZ28" s="662"/>
      <c r="MNA28" s="662"/>
      <c r="MNB28" s="662"/>
      <c r="MNC28" s="662"/>
      <c r="MND28" s="662"/>
      <c r="MNE28" s="662"/>
      <c r="MNF28" s="662"/>
      <c r="MNG28" s="662"/>
      <c r="MNH28" s="662"/>
      <c r="MNI28" s="662"/>
      <c r="MNJ28" s="662"/>
      <c r="MNK28" s="662"/>
      <c r="MNL28" s="662"/>
      <c r="MNM28" s="662"/>
      <c r="MNN28" s="662"/>
      <c r="MNO28" s="662"/>
      <c r="MNP28" s="662"/>
      <c r="MNQ28" s="662"/>
      <c r="MNR28" s="662"/>
      <c r="MNS28" s="662"/>
      <c r="MNT28" s="662"/>
      <c r="MNU28" s="662"/>
      <c r="MNV28" s="662"/>
      <c r="MNW28" s="662"/>
      <c r="MNX28" s="662"/>
      <c r="MNY28" s="662"/>
      <c r="MNZ28" s="662"/>
      <c r="MOA28" s="662"/>
      <c r="MOB28" s="662"/>
      <c r="MOC28" s="662"/>
      <c r="MOD28" s="662"/>
      <c r="MOE28" s="662"/>
      <c r="MOF28" s="662"/>
      <c r="MOG28" s="662"/>
      <c r="MOH28" s="662"/>
      <c r="MOI28" s="662"/>
      <c r="MOJ28" s="662"/>
      <c r="MOK28" s="662"/>
      <c r="MOL28" s="662"/>
      <c r="MOM28" s="662"/>
      <c r="MON28" s="662"/>
      <c r="MOO28" s="662"/>
      <c r="MOP28" s="662"/>
      <c r="MOQ28" s="662"/>
      <c r="MOR28" s="662"/>
      <c r="MOS28" s="662"/>
      <c r="MOT28" s="662"/>
      <c r="MOU28" s="662"/>
      <c r="MOV28" s="662"/>
      <c r="MOW28" s="662"/>
      <c r="MOX28" s="662"/>
      <c r="MOY28" s="662"/>
      <c r="MOZ28" s="662"/>
      <c r="MPA28" s="662"/>
      <c r="MPB28" s="662"/>
      <c r="MPC28" s="662"/>
      <c r="MPD28" s="662"/>
      <c r="MPE28" s="662"/>
      <c r="MPF28" s="662"/>
      <c r="MPG28" s="662"/>
      <c r="MPH28" s="662"/>
      <c r="MPI28" s="662"/>
      <c r="MPJ28" s="662"/>
      <c r="MPK28" s="662"/>
      <c r="MPL28" s="662"/>
      <c r="MPM28" s="662"/>
      <c r="MPN28" s="662"/>
      <c r="MPO28" s="662"/>
      <c r="MPP28" s="662"/>
      <c r="MPQ28" s="662"/>
      <c r="MPR28" s="662"/>
      <c r="MPS28" s="662"/>
      <c r="MPT28" s="662"/>
      <c r="MPU28" s="662"/>
      <c r="MPV28" s="662"/>
      <c r="MPW28" s="662"/>
      <c r="MPX28" s="662"/>
      <c r="MPY28" s="662"/>
      <c r="MPZ28" s="662"/>
      <c r="MQA28" s="662"/>
      <c r="MQB28" s="662"/>
      <c r="MQC28" s="662"/>
      <c r="MQD28" s="662"/>
      <c r="MQE28" s="662"/>
      <c r="MQF28" s="662"/>
      <c r="MQG28" s="662"/>
      <c r="MQH28" s="662"/>
      <c r="MQI28" s="662"/>
      <c r="MQJ28" s="662"/>
      <c r="MQK28" s="662"/>
      <c r="MQL28" s="662"/>
      <c r="MQM28" s="662"/>
      <c r="MQN28" s="662"/>
      <c r="MQO28" s="662"/>
      <c r="MQP28" s="662"/>
      <c r="MQQ28" s="662"/>
      <c r="MQR28" s="662"/>
      <c r="MQS28" s="662"/>
      <c r="MQT28" s="662"/>
      <c r="MQU28" s="662"/>
      <c r="MQV28" s="662"/>
      <c r="MQW28" s="662"/>
      <c r="MQX28" s="662"/>
      <c r="MQY28" s="662"/>
      <c r="MQZ28" s="662"/>
      <c r="MRA28" s="662"/>
      <c r="MRB28" s="662"/>
      <c r="MRC28" s="662"/>
      <c r="MRD28" s="662"/>
      <c r="MRE28" s="662"/>
      <c r="MRF28" s="662"/>
      <c r="MRG28" s="662"/>
      <c r="MRH28" s="662"/>
      <c r="MRI28" s="662"/>
      <c r="MRJ28" s="662"/>
      <c r="MRK28" s="662"/>
      <c r="MRL28" s="662"/>
      <c r="MRM28" s="662"/>
      <c r="MRN28" s="662"/>
      <c r="MRO28" s="662"/>
      <c r="MRP28" s="662"/>
      <c r="MRQ28" s="662"/>
      <c r="MRR28" s="662"/>
      <c r="MRS28" s="662"/>
      <c r="MRT28" s="662"/>
      <c r="MRU28" s="662"/>
      <c r="MRV28" s="662"/>
      <c r="MRW28" s="662"/>
      <c r="MRX28" s="662"/>
      <c r="MRY28" s="662"/>
      <c r="MRZ28" s="662"/>
      <c r="MSA28" s="662"/>
      <c r="MSB28" s="662"/>
      <c r="MSC28" s="662"/>
      <c r="MSD28" s="662"/>
      <c r="MSE28" s="662"/>
      <c r="MSF28" s="662"/>
      <c r="MSG28" s="662"/>
      <c r="MSH28" s="662"/>
      <c r="MSI28" s="662"/>
      <c r="MSJ28" s="662"/>
      <c r="MSK28" s="662"/>
      <c r="MSL28" s="662"/>
      <c r="MSM28" s="662"/>
      <c r="MSN28" s="662"/>
      <c r="MSO28" s="662"/>
      <c r="MSP28" s="662"/>
      <c r="MSQ28" s="662"/>
      <c r="MSR28" s="662"/>
      <c r="MSS28" s="662"/>
      <c r="MST28" s="662"/>
      <c r="MSU28" s="662"/>
      <c r="MSV28" s="662"/>
      <c r="MSW28" s="662"/>
      <c r="MSX28" s="662"/>
      <c r="MSY28" s="662"/>
      <c r="MSZ28" s="662"/>
      <c r="MTA28" s="662"/>
      <c r="MTB28" s="662"/>
      <c r="MTC28" s="662"/>
      <c r="MTD28" s="662"/>
      <c r="MTE28" s="662"/>
      <c r="MTF28" s="662"/>
      <c r="MTG28" s="662"/>
      <c r="MTH28" s="662"/>
      <c r="MTI28" s="662"/>
      <c r="MTJ28" s="662"/>
      <c r="MTK28" s="662"/>
      <c r="MTL28" s="662"/>
      <c r="MTM28" s="662"/>
      <c r="MTN28" s="662"/>
      <c r="MTO28" s="662"/>
      <c r="MTP28" s="662"/>
      <c r="MTQ28" s="662"/>
      <c r="MTR28" s="662"/>
      <c r="MTS28" s="662"/>
      <c r="MTT28" s="662"/>
      <c r="MTU28" s="662"/>
      <c r="MTV28" s="662"/>
      <c r="MTW28" s="662"/>
      <c r="MTX28" s="662"/>
      <c r="MTY28" s="662"/>
      <c r="MTZ28" s="662"/>
      <c r="MUA28" s="662"/>
      <c r="MUB28" s="662"/>
      <c r="MUC28" s="662"/>
      <c r="MUD28" s="662"/>
      <c r="MUE28" s="662"/>
      <c r="MUF28" s="662"/>
      <c r="MUG28" s="662"/>
      <c r="MUH28" s="662"/>
      <c r="MUI28" s="662"/>
      <c r="MUJ28" s="662"/>
      <c r="MUK28" s="662"/>
      <c r="MUL28" s="662"/>
      <c r="MUM28" s="662"/>
      <c r="MUN28" s="662"/>
      <c r="MUO28" s="662"/>
      <c r="MUP28" s="662"/>
      <c r="MUQ28" s="662"/>
      <c r="MUR28" s="662"/>
      <c r="MUS28" s="662"/>
      <c r="MUT28" s="662"/>
      <c r="MUU28" s="662"/>
      <c r="MUV28" s="662"/>
      <c r="MUW28" s="662"/>
      <c r="MUX28" s="662"/>
      <c r="MUY28" s="662"/>
      <c r="MUZ28" s="662"/>
      <c r="MVA28" s="662"/>
      <c r="MVB28" s="662"/>
      <c r="MVC28" s="662"/>
      <c r="MVD28" s="662"/>
      <c r="MVE28" s="662"/>
      <c r="MVF28" s="662"/>
      <c r="MVG28" s="662"/>
      <c r="MVH28" s="662"/>
      <c r="MVI28" s="662"/>
      <c r="MVJ28" s="662"/>
      <c r="MVK28" s="662"/>
      <c r="MVL28" s="662"/>
      <c r="MVM28" s="662"/>
      <c r="MVN28" s="662"/>
      <c r="MVO28" s="662"/>
      <c r="MVP28" s="662"/>
      <c r="MVQ28" s="662"/>
      <c r="MVR28" s="662"/>
      <c r="MVS28" s="662"/>
      <c r="MVT28" s="662"/>
      <c r="MVU28" s="662"/>
      <c r="MVV28" s="662"/>
      <c r="MVW28" s="662"/>
      <c r="MVX28" s="662"/>
      <c r="MVY28" s="662"/>
      <c r="MVZ28" s="662"/>
      <c r="MWA28" s="662"/>
      <c r="MWB28" s="662"/>
      <c r="MWC28" s="662"/>
      <c r="MWD28" s="662"/>
      <c r="MWE28" s="662"/>
      <c r="MWF28" s="662"/>
      <c r="MWG28" s="662"/>
      <c r="MWH28" s="662"/>
      <c r="MWI28" s="662"/>
      <c r="MWJ28" s="662"/>
      <c r="MWK28" s="662"/>
      <c r="MWL28" s="662"/>
      <c r="MWM28" s="662"/>
      <c r="MWN28" s="662"/>
      <c r="MWO28" s="662"/>
      <c r="MWP28" s="662"/>
      <c r="MWQ28" s="662"/>
      <c r="MWR28" s="662"/>
      <c r="MWS28" s="662"/>
      <c r="MWT28" s="662"/>
      <c r="MWU28" s="662"/>
      <c r="MWV28" s="662"/>
      <c r="MWW28" s="662"/>
      <c r="MWX28" s="662"/>
      <c r="MWY28" s="662"/>
      <c r="MWZ28" s="662"/>
      <c r="MXA28" s="662"/>
      <c r="MXB28" s="662"/>
      <c r="MXC28" s="662"/>
      <c r="MXD28" s="662"/>
      <c r="MXE28" s="662"/>
      <c r="MXF28" s="662"/>
      <c r="MXG28" s="662"/>
      <c r="MXH28" s="662"/>
      <c r="MXI28" s="662"/>
      <c r="MXJ28" s="662"/>
      <c r="MXK28" s="662"/>
      <c r="MXL28" s="662"/>
      <c r="MXM28" s="662"/>
      <c r="MXN28" s="662"/>
      <c r="MXO28" s="662"/>
      <c r="MXP28" s="662"/>
      <c r="MXQ28" s="662"/>
      <c r="MXR28" s="662"/>
      <c r="MXS28" s="662"/>
      <c r="MXT28" s="662"/>
      <c r="MXU28" s="662"/>
      <c r="MXV28" s="662"/>
      <c r="MXW28" s="662"/>
      <c r="MXX28" s="662"/>
      <c r="MXY28" s="662"/>
      <c r="MXZ28" s="662"/>
      <c r="MYA28" s="662"/>
      <c r="MYB28" s="662"/>
      <c r="MYC28" s="662"/>
      <c r="MYD28" s="662"/>
      <c r="MYE28" s="662"/>
      <c r="MYF28" s="662"/>
      <c r="MYG28" s="662"/>
      <c r="MYH28" s="662"/>
      <c r="MYI28" s="662"/>
      <c r="MYJ28" s="662"/>
      <c r="MYK28" s="662"/>
      <c r="MYL28" s="662"/>
      <c r="MYM28" s="662"/>
      <c r="MYN28" s="662"/>
      <c r="MYO28" s="662"/>
      <c r="MYP28" s="662"/>
      <c r="MYQ28" s="662"/>
      <c r="MYR28" s="662"/>
      <c r="MYS28" s="662"/>
      <c r="MYT28" s="662"/>
      <c r="MYU28" s="662"/>
      <c r="MYV28" s="662"/>
      <c r="MYW28" s="662"/>
      <c r="MYX28" s="662"/>
      <c r="MYY28" s="662"/>
      <c r="MYZ28" s="662"/>
      <c r="MZA28" s="662"/>
      <c r="MZB28" s="662"/>
      <c r="MZC28" s="662"/>
      <c r="MZD28" s="662"/>
      <c r="MZE28" s="662"/>
      <c r="MZF28" s="662"/>
      <c r="MZG28" s="662"/>
      <c r="MZH28" s="662"/>
      <c r="MZI28" s="662"/>
      <c r="MZJ28" s="662"/>
      <c r="MZK28" s="662"/>
      <c r="MZL28" s="662"/>
      <c r="MZM28" s="662"/>
      <c r="MZN28" s="662"/>
      <c r="MZO28" s="662"/>
      <c r="MZP28" s="662"/>
      <c r="MZQ28" s="662"/>
      <c r="MZR28" s="662"/>
      <c r="MZS28" s="662"/>
      <c r="MZT28" s="662"/>
      <c r="MZU28" s="662"/>
      <c r="MZV28" s="662"/>
      <c r="MZW28" s="662"/>
      <c r="MZX28" s="662"/>
      <c r="MZY28" s="662"/>
      <c r="MZZ28" s="662"/>
      <c r="NAA28" s="662"/>
      <c r="NAB28" s="662"/>
      <c r="NAC28" s="662"/>
      <c r="NAD28" s="662"/>
      <c r="NAE28" s="662"/>
      <c r="NAF28" s="662"/>
      <c r="NAG28" s="662"/>
      <c r="NAH28" s="662"/>
      <c r="NAI28" s="662"/>
      <c r="NAJ28" s="662"/>
      <c r="NAK28" s="662"/>
      <c r="NAL28" s="662"/>
      <c r="NAM28" s="662"/>
      <c r="NAN28" s="662"/>
      <c r="NAO28" s="662"/>
      <c r="NAP28" s="662"/>
      <c r="NAQ28" s="662"/>
      <c r="NAR28" s="662"/>
      <c r="NAS28" s="662"/>
      <c r="NAT28" s="662"/>
      <c r="NAU28" s="662"/>
      <c r="NAV28" s="662"/>
      <c r="NAW28" s="662"/>
      <c r="NAX28" s="662"/>
      <c r="NAY28" s="662"/>
      <c r="NAZ28" s="662"/>
      <c r="NBA28" s="662"/>
      <c r="NBB28" s="662"/>
      <c r="NBC28" s="662"/>
      <c r="NBD28" s="662"/>
      <c r="NBE28" s="662"/>
      <c r="NBF28" s="662"/>
      <c r="NBG28" s="662"/>
      <c r="NBH28" s="662"/>
      <c r="NBI28" s="662"/>
      <c r="NBJ28" s="662"/>
      <c r="NBK28" s="662"/>
      <c r="NBL28" s="662"/>
      <c r="NBM28" s="662"/>
      <c r="NBN28" s="662"/>
      <c r="NBO28" s="662"/>
      <c r="NBP28" s="662"/>
      <c r="NBQ28" s="662"/>
      <c r="NBR28" s="662"/>
      <c r="NBS28" s="662"/>
      <c r="NBT28" s="662"/>
      <c r="NBU28" s="662"/>
      <c r="NBV28" s="662"/>
      <c r="NBW28" s="662"/>
      <c r="NBX28" s="662"/>
      <c r="NBY28" s="662"/>
      <c r="NBZ28" s="662"/>
      <c r="NCA28" s="662"/>
      <c r="NCB28" s="662"/>
      <c r="NCC28" s="662"/>
      <c r="NCD28" s="662"/>
      <c r="NCE28" s="662"/>
      <c r="NCF28" s="662"/>
      <c r="NCG28" s="662"/>
      <c r="NCH28" s="662"/>
      <c r="NCI28" s="662"/>
      <c r="NCJ28" s="662"/>
      <c r="NCK28" s="662"/>
      <c r="NCL28" s="662"/>
      <c r="NCM28" s="662"/>
      <c r="NCN28" s="662"/>
      <c r="NCO28" s="662"/>
      <c r="NCP28" s="662"/>
      <c r="NCQ28" s="662"/>
      <c r="NCR28" s="662"/>
      <c r="NCS28" s="662"/>
      <c r="NCT28" s="662"/>
      <c r="NCU28" s="662"/>
      <c r="NCV28" s="662"/>
      <c r="NCW28" s="662"/>
      <c r="NCX28" s="662"/>
      <c r="NCY28" s="662"/>
      <c r="NCZ28" s="662"/>
      <c r="NDA28" s="662"/>
      <c r="NDB28" s="662"/>
      <c r="NDC28" s="662"/>
      <c r="NDD28" s="662"/>
      <c r="NDE28" s="662"/>
      <c r="NDF28" s="662"/>
      <c r="NDG28" s="662"/>
      <c r="NDH28" s="662"/>
      <c r="NDI28" s="662"/>
      <c r="NDJ28" s="662"/>
      <c r="NDK28" s="662"/>
      <c r="NDL28" s="662"/>
      <c r="NDM28" s="662"/>
      <c r="NDN28" s="662"/>
      <c r="NDO28" s="662"/>
      <c r="NDP28" s="662"/>
      <c r="NDQ28" s="662"/>
      <c r="NDR28" s="662"/>
      <c r="NDS28" s="662"/>
      <c r="NDT28" s="662"/>
      <c r="NDU28" s="662"/>
      <c r="NDV28" s="662"/>
      <c r="NDW28" s="662"/>
      <c r="NDX28" s="662"/>
      <c r="NDY28" s="662"/>
      <c r="NDZ28" s="662"/>
      <c r="NEA28" s="662"/>
      <c r="NEB28" s="662"/>
      <c r="NEC28" s="662"/>
      <c r="NED28" s="662"/>
      <c r="NEE28" s="662"/>
      <c r="NEF28" s="662"/>
      <c r="NEG28" s="662"/>
      <c r="NEH28" s="662"/>
      <c r="NEI28" s="662"/>
      <c r="NEJ28" s="662"/>
      <c r="NEK28" s="662"/>
      <c r="NEL28" s="662"/>
      <c r="NEM28" s="662"/>
      <c r="NEN28" s="662"/>
      <c r="NEO28" s="662"/>
      <c r="NEP28" s="662"/>
      <c r="NEQ28" s="662"/>
      <c r="NER28" s="662"/>
      <c r="NES28" s="662"/>
      <c r="NET28" s="662"/>
      <c r="NEU28" s="662"/>
      <c r="NEV28" s="662"/>
      <c r="NEW28" s="662"/>
      <c r="NEX28" s="662"/>
      <c r="NEY28" s="662"/>
      <c r="NEZ28" s="662"/>
      <c r="NFA28" s="662"/>
      <c r="NFB28" s="662"/>
      <c r="NFC28" s="662"/>
      <c r="NFD28" s="662"/>
      <c r="NFE28" s="662"/>
      <c r="NFF28" s="662"/>
      <c r="NFG28" s="662"/>
      <c r="NFH28" s="662"/>
      <c r="NFI28" s="662"/>
      <c r="NFJ28" s="662"/>
      <c r="NFK28" s="662"/>
      <c r="NFL28" s="662"/>
      <c r="NFM28" s="662"/>
      <c r="NFN28" s="662"/>
      <c r="NFO28" s="662"/>
      <c r="NFP28" s="662"/>
      <c r="NFQ28" s="662"/>
      <c r="NFR28" s="662"/>
      <c r="NFS28" s="662"/>
      <c r="NFT28" s="662"/>
      <c r="NFU28" s="662"/>
      <c r="NFV28" s="662"/>
      <c r="NFW28" s="662"/>
      <c r="NFX28" s="662"/>
      <c r="NFY28" s="662"/>
      <c r="NFZ28" s="662"/>
      <c r="NGA28" s="662"/>
      <c r="NGB28" s="662"/>
      <c r="NGC28" s="662"/>
      <c r="NGD28" s="662"/>
      <c r="NGE28" s="662"/>
      <c r="NGF28" s="662"/>
      <c r="NGG28" s="662"/>
      <c r="NGH28" s="662"/>
      <c r="NGI28" s="662"/>
      <c r="NGJ28" s="662"/>
      <c r="NGK28" s="662"/>
      <c r="NGL28" s="662"/>
      <c r="NGM28" s="662"/>
      <c r="NGN28" s="662"/>
      <c r="NGO28" s="662"/>
      <c r="NGP28" s="662"/>
      <c r="NGQ28" s="662"/>
      <c r="NGR28" s="662"/>
      <c r="NGS28" s="662"/>
      <c r="NGT28" s="662"/>
      <c r="NGU28" s="662"/>
      <c r="NGV28" s="662"/>
      <c r="NGW28" s="662"/>
      <c r="NGX28" s="662"/>
      <c r="NGY28" s="662"/>
      <c r="NGZ28" s="662"/>
      <c r="NHA28" s="662"/>
      <c r="NHB28" s="662"/>
      <c r="NHC28" s="662"/>
      <c r="NHD28" s="662"/>
      <c r="NHE28" s="662"/>
      <c r="NHF28" s="662"/>
      <c r="NHG28" s="662"/>
      <c r="NHH28" s="662"/>
      <c r="NHI28" s="662"/>
      <c r="NHJ28" s="662"/>
      <c r="NHK28" s="662"/>
      <c r="NHL28" s="662"/>
      <c r="NHM28" s="662"/>
      <c r="NHN28" s="662"/>
      <c r="NHO28" s="662"/>
      <c r="NHP28" s="662"/>
      <c r="NHQ28" s="662"/>
      <c r="NHR28" s="662"/>
      <c r="NHS28" s="662"/>
      <c r="NHT28" s="662"/>
      <c r="NHU28" s="662"/>
      <c r="NHV28" s="662"/>
      <c r="NHW28" s="662"/>
      <c r="NHX28" s="662"/>
      <c r="NHY28" s="662"/>
      <c r="NHZ28" s="662"/>
      <c r="NIA28" s="662"/>
      <c r="NIB28" s="662"/>
      <c r="NIC28" s="662"/>
      <c r="NID28" s="662"/>
      <c r="NIE28" s="662"/>
      <c r="NIF28" s="662"/>
      <c r="NIG28" s="662"/>
      <c r="NIH28" s="662"/>
      <c r="NII28" s="662"/>
      <c r="NIJ28" s="662"/>
      <c r="NIK28" s="662"/>
      <c r="NIL28" s="662"/>
      <c r="NIM28" s="662"/>
      <c r="NIN28" s="662"/>
      <c r="NIO28" s="662"/>
      <c r="NIP28" s="662"/>
      <c r="NIQ28" s="662"/>
      <c r="NIR28" s="662"/>
      <c r="NIS28" s="662"/>
      <c r="NIT28" s="662"/>
      <c r="NIU28" s="662"/>
      <c r="NIV28" s="662"/>
      <c r="NIW28" s="662"/>
      <c r="NIX28" s="662"/>
      <c r="NIY28" s="662"/>
      <c r="NIZ28" s="662"/>
      <c r="NJA28" s="662"/>
      <c r="NJB28" s="662"/>
      <c r="NJC28" s="662"/>
      <c r="NJD28" s="662"/>
      <c r="NJE28" s="662"/>
      <c r="NJF28" s="662"/>
      <c r="NJG28" s="662"/>
      <c r="NJH28" s="662"/>
      <c r="NJI28" s="662"/>
      <c r="NJJ28" s="662"/>
      <c r="NJK28" s="662"/>
      <c r="NJL28" s="662"/>
      <c r="NJM28" s="662"/>
      <c r="NJN28" s="662"/>
      <c r="NJO28" s="662"/>
      <c r="NJP28" s="662"/>
      <c r="NJQ28" s="662"/>
      <c r="NJR28" s="662"/>
      <c r="NJS28" s="662"/>
      <c r="NJT28" s="662"/>
      <c r="NJU28" s="662"/>
      <c r="NJV28" s="662"/>
      <c r="NJW28" s="662"/>
      <c r="NJX28" s="662"/>
      <c r="NJY28" s="662"/>
      <c r="NJZ28" s="662"/>
      <c r="NKA28" s="662"/>
      <c r="NKB28" s="662"/>
      <c r="NKC28" s="662"/>
      <c r="NKD28" s="662"/>
      <c r="NKE28" s="662"/>
      <c r="NKF28" s="662"/>
      <c r="NKG28" s="662"/>
      <c r="NKH28" s="662"/>
      <c r="NKI28" s="662"/>
      <c r="NKJ28" s="662"/>
      <c r="NKK28" s="662"/>
      <c r="NKL28" s="662"/>
      <c r="NKM28" s="662"/>
      <c r="NKN28" s="662"/>
      <c r="NKO28" s="662"/>
      <c r="NKP28" s="662"/>
      <c r="NKQ28" s="662"/>
      <c r="NKR28" s="662"/>
      <c r="NKS28" s="662"/>
      <c r="NKT28" s="662"/>
      <c r="NKU28" s="662"/>
      <c r="NKV28" s="662"/>
      <c r="NKW28" s="662"/>
      <c r="NKX28" s="662"/>
      <c r="NKY28" s="662"/>
      <c r="NKZ28" s="662"/>
      <c r="NLA28" s="662"/>
      <c r="NLB28" s="662"/>
      <c r="NLC28" s="662"/>
      <c r="NLD28" s="662"/>
      <c r="NLE28" s="662"/>
      <c r="NLF28" s="662"/>
      <c r="NLG28" s="662"/>
      <c r="NLH28" s="662"/>
      <c r="NLI28" s="662"/>
      <c r="NLJ28" s="662"/>
      <c r="NLK28" s="662"/>
      <c r="NLL28" s="662"/>
      <c r="NLM28" s="662"/>
      <c r="NLN28" s="662"/>
      <c r="NLO28" s="662"/>
      <c r="NLP28" s="662"/>
      <c r="NLQ28" s="662"/>
      <c r="NLR28" s="662"/>
      <c r="NLS28" s="662"/>
      <c r="NLT28" s="662"/>
      <c r="NLU28" s="662"/>
      <c r="NLV28" s="662"/>
      <c r="NLW28" s="662"/>
      <c r="NLX28" s="662"/>
      <c r="NLY28" s="662"/>
      <c r="NLZ28" s="662"/>
      <c r="NMA28" s="662"/>
      <c r="NMB28" s="662"/>
      <c r="NMC28" s="662"/>
      <c r="NMD28" s="662"/>
      <c r="NME28" s="662"/>
      <c r="NMF28" s="662"/>
      <c r="NMG28" s="662"/>
      <c r="NMH28" s="662"/>
      <c r="NMI28" s="662"/>
      <c r="NMJ28" s="662"/>
      <c r="NMK28" s="662"/>
      <c r="NML28" s="662"/>
      <c r="NMM28" s="662"/>
      <c r="NMN28" s="662"/>
      <c r="NMO28" s="662"/>
      <c r="NMP28" s="662"/>
      <c r="NMQ28" s="662"/>
      <c r="NMR28" s="662"/>
      <c r="NMS28" s="662"/>
      <c r="NMT28" s="662"/>
      <c r="NMU28" s="662"/>
      <c r="NMV28" s="662"/>
      <c r="NMW28" s="662"/>
      <c r="NMX28" s="662"/>
      <c r="NMY28" s="662"/>
      <c r="NMZ28" s="662"/>
      <c r="NNA28" s="662"/>
      <c r="NNB28" s="662"/>
      <c r="NNC28" s="662"/>
      <c r="NND28" s="662"/>
      <c r="NNE28" s="662"/>
      <c r="NNF28" s="662"/>
      <c r="NNG28" s="662"/>
      <c r="NNH28" s="662"/>
      <c r="NNI28" s="662"/>
      <c r="NNJ28" s="662"/>
      <c r="NNK28" s="662"/>
      <c r="NNL28" s="662"/>
      <c r="NNM28" s="662"/>
      <c r="NNN28" s="662"/>
      <c r="NNO28" s="662"/>
      <c r="NNP28" s="662"/>
      <c r="NNQ28" s="662"/>
      <c r="NNR28" s="662"/>
      <c r="NNS28" s="662"/>
      <c r="NNT28" s="662"/>
      <c r="NNU28" s="662"/>
      <c r="NNV28" s="662"/>
      <c r="NNW28" s="662"/>
      <c r="NNX28" s="662"/>
      <c r="NNY28" s="662"/>
      <c r="NNZ28" s="662"/>
      <c r="NOA28" s="662"/>
      <c r="NOB28" s="662"/>
      <c r="NOC28" s="662"/>
      <c r="NOD28" s="662"/>
      <c r="NOE28" s="662"/>
      <c r="NOF28" s="662"/>
      <c r="NOG28" s="662"/>
      <c r="NOH28" s="662"/>
      <c r="NOI28" s="662"/>
      <c r="NOJ28" s="662"/>
      <c r="NOK28" s="662"/>
      <c r="NOL28" s="662"/>
      <c r="NOM28" s="662"/>
      <c r="NON28" s="662"/>
      <c r="NOO28" s="662"/>
      <c r="NOP28" s="662"/>
      <c r="NOQ28" s="662"/>
      <c r="NOR28" s="662"/>
      <c r="NOS28" s="662"/>
      <c r="NOT28" s="662"/>
      <c r="NOU28" s="662"/>
      <c r="NOV28" s="662"/>
      <c r="NOW28" s="662"/>
      <c r="NOX28" s="662"/>
      <c r="NOY28" s="662"/>
      <c r="NOZ28" s="662"/>
      <c r="NPA28" s="662"/>
      <c r="NPB28" s="662"/>
      <c r="NPC28" s="662"/>
      <c r="NPD28" s="662"/>
      <c r="NPE28" s="662"/>
      <c r="NPF28" s="662"/>
      <c r="NPG28" s="662"/>
      <c r="NPH28" s="662"/>
      <c r="NPI28" s="662"/>
      <c r="NPJ28" s="662"/>
      <c r="NPK28" s="662"/>
      <c r="NPL28" s="662"/>
      <c r="NPM28" s="662"/>
      <c r="NPN28" s="662"/>
      <c r="NPO28" s="662"/>
      <c r="NPP28" s="662"/>
      <c r="NPQ28" s="662"/>
      <c r="NPR28" s="662"/>
      <c r="NPS28" s="662"/>
      <c r="NPT28" s="662"/>
      <c r="NPU28" s="662"/>
      <c r="NPV28" s="662"/>
      <c r="NPW28" s="662"/>
      <c r="NPX28" s="662"/>
      <c r="NPY28" s="662"/>
      <c r="NPZ28" s="662"/>
      <c r="NQA28" s="662"/>
      <c r="NQB28" s="662"/>
      <c r="NQC28" s="662"/>
      <c r="NQD28" s="662"/>
      <c r="NQE28" s="662"/>
      <c r="NQF28" s="662"/>
      <c r="NQG28" s="662"/>
      <c r="NQH28" s="662"/>
      <c r="NQI28" s="662"/>
      <c r="NQJ28" s="662"/>
      <c r="NQK28" s="662"/>
      <c r="NQL28" s="662"/>
      <c r="NQM28" s="662"/>
      <c r="NQN28" s="662"/>
      <c r="NQO28" s="662"/>
      <c r="NQP28" s="662"/>
      <c r="NQQ28" s="662"/>
      <c r="NQR28" s="662"/>
      <c r="NQS28" s="662"/>
      <c r="NQT28" s="662"/>
      <c r="NQU28" s="662"/>
      <c r="NQV28" s="662"/>
      <c r="NQW28" s="662"/>
      <c r="NQX28" s="662"/>
      <c r="NQY28" s="662"/>
      <c r="NQZ28" s="662"/>
      <c r="NRA28" s="662"/>
      <c r="NRB28" s="662"/>
      <c r="NRC28" s="662"/>
      <c r="NRD28" s="662"/>
      <c r="NRE28" s="662"/>
      <c r="NRF28" s="662"/>
      <c r="NRG28" s="662"/>
      <c r="NRH28" s="662"/>
      <c r="NRI28" s="662"/>
      <c r="NRJ28" s="662"/>
      <c r="NRK28" s="662"/>
      <c r="NRL28" s="662"/>
      <c r="NRM28" s="662"/>
      <c r="NRN28" s="662"/>
      <c r="NRO28" s="662"/>
      <c r="NRP28" s="662"/>
      <c r="NRQ28" s="662"/>
      <c r="NRR28" s="662"/>
      <c r="NRS28" s="662"/>
      <c r="NRT28" s="662"/>
      <c r="NRU28" s="662"/>
      <c r="NRV28" s="662"/>
      <c r="NRW28" s="662"/>
      <c r="NRX28" s="662"/>
      <c r="NRY28" s="662"/>
      <c r="NRZ28" s="662"/>
      <c r="NSA28" s="662"/>
      <c r="NSB28" s="662"/>
      <c r="NSC28" s="662"/>
      <c r="NSD28" s="662"/>
      <c r="NSE28" s="662"/>
      <c r="NSF28" s="662"/>
      <c r="NSG28" s="662"/>
      <c r="NSH28" s="662"/>
      <c r="NSI28" s="662"/>
      <c r="NSJ28" s="662"/>
      <c r="NSK28" s="662"/>
      <c r="NSL28" s="662"/>
      <c r="NSM28" s="662"/>
      <c r="NSN28" s="662"/>
      <c r="NSO28" s="662"/>
      <c r="NSP28" s="662"/>
      <c r="NSQ28" s="662"/>
      <c r="NSR28" s="662"/>
      <c r="NSS28" s="662"/>
      <c r="NST28" s="662"/>
      <c r="NSU28" s="662"/>
      <c r="NSV28" s="662"/>
      <c r="NSW28" s="662"/>
      <c r="NSX28" s="662"/>
      <c r="NSY28" s="662"/>
      <c r="NSZ28" s="662"/>
      <c r="NTA28" s="662"/>
      <c r="NTB28" s="662"/>
      <c r="NTC28" s="662"/>
      <c r="NTD28" s="662"/>
      <c r="NTE28" s="662"/>
      <c r="NTF28" s="662"/>
      <c r="NTG28" s="662"/>
      <c r="NTH28" s="662"/>
      <c r="NTI28" s="662"/>
      <c r="NTJ28" s="662"/>
      <c r="NTK28" s="662"/>
      <c r="NTL28" s="662"/>
      <c r="NTM28" s="662"/>
      <c r="NTN28" s="662"/>
      <c r="NTO28" s="662"/>
      <c r="NTP28" s="662"/>
      <c r="NTQ28" s="662"/>
      <c r="NTR28" s="662"/>
      <c r="NTS28" s="662"/>
      <c r="NTT28" s="662"/>
      <c r="NTU28" s="662"/>
      <c r="NTV28" s="662"/>
      <c r="NTW28" s="662"/>
      <c r="NTX28" s="662"/>
      <c r="NTY28" s="662"/>
      <c r="NTZ28" s="662"/>
      <c r="NUA28" s="662"/>
      <c r="NUB28" s="662"/>
      <c r="NUC28" s="662"/>
      <c r="NUD28" s="662"/>
      <c r="NUE28" s="662"/>
      <c r="NUF28" s="662"/>
      <c r="NUG28" s="662"/>
      <c r="NUH28" s="662"/>
      <c r="NUI28" s="662"/>
      <c r="NUJ28" s="662"/>
      <c r="NUK28" s="662"/>
      <c r="NUL28" s="662"/>
      <c r="NUM28" s="662"/>
      <c r="NUN28" s="662"/>
      <c r="NUO28" s="662"/>
      <c r="NUP28" s="662"/>
      <c r="NUQ28" s="662"/>
      <c r="NUR28" s="662"/>
      <c r="NUS28" s="662"/>
      <c r="NUT28" s="662"/>
      <c r="NUU28" s="662"/>
      <c r="NUV28" s="662"/>
      <c r="NUW28" s="662"/>
      <c r="NUX28" s="662"/>
      <c r="NUY28" s="662"/>
      <c r="NUZ28" s="662"/>
      <c r="NVA28" s="662"/>
      <c r="NVB28" s="662"/>
      <c r="NVC28" s="662"/>
      <c r="NVD28" s="662"/>
      <c r="NVE28" s="662"/>
      <c r="NVF28" s="662"/>
      <c r="NVG28" s="662"/>
      <c r="NVH28" s="662"/>
      <c r="NVI28" s="662"/>
      <c r="NVJ28" s="662"/>
      <c r="NVK28" s="662"/>
      <c r="NVL28" s="662"/>
      <c r="NVM28" s="662"/>
      <c r="NVN28" s="662"/>
      <c r="NVO28" s="662"/>
      <c r="NVP28" s="662"/>
      <c r="NVQ28" s="662"/>
      <c r="NVR28" s="662"/>
      <c r="NVS28" s="662"/>
      <c r="NVT28" s="662"/>
      <c r="NVU28" s="662"/>
      <c r="NVV28" s="662"/>
      <c r="NVW28" s="662"/>
      <c r="NVX28" s="662"/>
      <c r="NVY28" s="662"/>
      <c r="NVZ28" s="662"/>
      <c r="NWA28" s="662"/>
      <c r="NWB28" s="662"/>
      <c r="NWC28" s="662"/>
      <c r="NWD28" s="662"/>
      <c r="NWE28" s="662"/>
      <c r="NWF28" s="662"/>
      <c r="NWG28" s="662"/>
      <c r="NWH28" s="662"/>
      <c r="NWI28" s="662"/>
      <c r="NWJ28" s="662"/>
      <c r="NWK28" s="662"/>
      <c r="NWL28" s="662"/>
      <c r="NWM28" s="662"/>
      <c r="NWN28" s="662"/>
      <c r="NWO28" s="662"/>
      <c r="NWP28" s="662"/>
      <c r="NWQ28" s="662"/>
      <c r="NWR28" s="662"/>
      <c r="NWS28" s="662"/>
      <c r="NWT28" s="662"/>
      <c r="NWU28" s="662"/>
      <c r="NWV28" s="662"/>
      <c r="NWW28" s="662"/>
      <c r="NWX28" s="662"/>
      <c r="NWY28" s="662"/>
      <c r="NWZ28" s="662"/>
      <c r="NXA28" s="662"/>
      <c r="NXB28" s="662"/>
      <c r="NXC28" s="662"/>
      <c r="NXD28" s="662"/>
      <c r="NXE28" s="662"/>
      <c r="NXF28" s="662"/>
      <c r="NXG28" s="662"/>
      <c r="NXH28" s="662"/>
      <c r="NXI28" s="662"/>
      <c r="NXJ28" s="662"/>
      <c r="NXK28" s="662"/>
      <c r="NXL28" s="662"/>
      <c r="NXM28" s="662"/>
      <c r="NXN28" s="662"/>
      <c r="NXO28" s="662"/>
      <c r="NXP28" s="662"/>
      <c r="NXQ28" s="662"/>
      <c r="NXR28" s="662"/>
      <c r="NXS28" s="662"/>
      <c r="NXT28" s="662"/>
      <c r="NXU28" s="662"/>
      <c r="NXV28" s="662"/>
      <c r="NXW28" s="662"/>
      <c r="NXX28" s="662"/>
      <c r="NXY28" s="662"/>
      <c r="NXZ28" s="662"/>
      <c r="NYA28" s="662"/>
      <c r="NYB28" s="662"/>
      <c r="NYC28" s="662"/>
      <c r="NYD28" s="662"/>
      <c r="NYE28" s="662"/>
      <c r="NYF28" s="662"/>
      <c r="NYG28" s="662"/>
      <c r="NYH28" s="662"/>
      <c r="NYI28" s="662"/>
      <c r="NYJ28" s="662"/>
      <c r="NYK28" s="662"/>
      <c r="NYL28" s="662"/>
      <c r="NYM28" s="662"/>
      <c r="NYN28" s="662"/>
      <c r="NYO28" s="662"/>
      <c r="NYP28" s="662"/>
      <c r="NYQ28" s="662"/>
      <c r="NYR28" s="662"/>
      <c r="NYS28" s="662"/>
      <c r="NYT28" s="662"/>
      <c r="NYU28" s="662"/>
      <c r="NYV28" s="662"/>
      <c r="NYW28" s="662"/>
      <c r="NYX28" s="662"/>
      <c r="NYY28" s="662"/>
      <c r="NYZ28" s="662"/>
      <c r="NZA28" s="662"/>
      <c r="NZB28" s="662"/>
      <c r="NZC28" s="662"/>
      <c r="NZD28" s="662"/>
      <c r="NZE28" s="662"/>
      <c r="NZF28" s="662"/>
      <c r="NZG28" s="662"/>
      <c r="NZH28" s="662"/>
      <c r="NZI28" s="662"/>
      <c r="NZJ28" s="662"/>
      <c r="NZK28" s="662"/>
      <c r="NZL28" s="662"/>
      <c r="NZM28" s="662"/>
      <c r="NZN28" s="662"/>
      <c r="NZO28" s="662"/>
      <c r="NZP28" s="662"/>
      <c r="NZQ28" s="662"/>
      <c r="NZR28" s="662"/>
      <c r="NZS28" s="662"/>
      <c r="NZT28" s="662"/>
      <c r="NZU28" s="662"/>
      <c r="NZV28" s="662"/>
      <c r="NZW28" s="662"/>
      <c r="NZX28" s="662"/>
      <c r="NZY28" s="662"/>
      <c r="NZZ28" s="662"/>
      <c r="OAA28" s="662"/>
      <c r="OAB28" s="662"/>
      <c r="OAC28" s="662"/>
      <c r="OAD28" s="662"/>
      <c r="OAE28" s="662"/>
      <c r="OAF28" s="662"/>
      <c r="OAG28" s="662"/>
      <c r="OAH28" s="662"/>
      <c r="OAI28" s="662"/>
      <c r="OAJ28" s="662"/>
      <c r="OAK28" s="662"/>
      <c r="OAL28" s="662"/>
      <c r="OAM28" s="662"/>
      <c r="OAN28" s="662"/>
      <c r="OAO28" s="662"/>
      <c r="OAP28" s="662"/>
      <c r="OAQ28" s="662"/>
      <c r="OAR28" s="662"/>
      <c r="OAS28" s="662"/>
      <c r="OAT28" s="662"/>
      <c r="OAU28" s="662"/>
      <c r="OAV28" s="662"/>
      <c r="OAW28" s="662"/>
      <c r="OAX28" s="662"/>
      <c r="OAY28" s="662"/>
      <c r="OAZ28" s="662"/>
      <c r="OBA28" s="662"/>
      <c r="OBB28" s="662"/>
      <c r="OBC28" s="662"/>
      <c r="OBD28" s="662"/>
      <c r="OBE28" s="662"/>
      <c r="OBF28" s="662"/>
      <c r="OBG28" s="662"/>
      <c r="OBH28" s="662"/>
      <c r="OBI28" s="662"/>
      <c r="OBJ28" s="662"/>
      <c r="OBK28" s="662"/>
      <c r="OBL28" s="662"/>
      <c r="OBM28" s="662"/>
      <c r="OBN28" s="662"/>
      <c r="OBO28" s="662"/>
      <c r="OBP28" s="662"/>
      <c r="OBQ28" s="662"/>
      <c r="OBR28" s="662"/>
      <c r="OBS28" s="662"/>
      <c r="OBT28" s="662"/>
      <c r="OBU28" s="662"/>
      <c r="OBV28" s="662"/>
      <c r="OBW28" s="662"/>
      <c r="OBX28" s="662"/>
      <c r="OBY28" s="662"/>
      <c r="OBZ28" s="662"/>
      <c r="OCA28" s="662"/>
      <c r="OCB28" s="662"/>
      <c r="OCC28" s="662"/>
      <c r="OCD28" s="662"/>
      <c r="OCE28" s="662"/>
      <c r="OCF28" s="662"/>
      <c r="OCG28" s="662"/>
      <c r="OCH28" s="662"/>
      <c r="OCI28" s="662"/>
      <c r="OCJ28" s="662"/>
      <c r="OCK28" s="662"/>
      <c r="OCL28" s="662"/>
      <c r="OCM28" s="662"/>
      <c r="OCN28" s="662"/>
      <c r="OCO28" s="662"/>
      <c r="OCP28" s="662"/>
      <c r="OCQ28" s="662"/>
      <c r="OCR28" s="662"/>
      <c r="OCS28" s="662"/>
      <c r="OCT28" s="662"/>
      <c r="OCU28" s="662"/>
      <c r="OCV28" s="662"/>
      <c r="OCW28" s="662"/>
      <c r="OCX28" s="662"/>
      <c r="OCY28" s="662"/>
      <c r="OCZ28" s="662"/>
      <c r="ODA28" s="662"/>
      <c r="ODB28" s="662"/>
      <c r="ODC28" s="662"/>
      <c r="ODD28" s="662"/>
      <c r="ODE28" s="662"/>
      <c r="ODF28" s="662"/>
      <c r="ODG28" s="662"/>
      <c r="ODH28" s="662"/>
      <c r="ODI28" s="662"/>
      <c r="ODJ28" s="662"/>
      <c r="ODK28" s="662"/>
      <c r="ODL28" s="662"/>
      <c r="ODM28" s="662"/>
      <c r="ODN28" s="662"/>
      <c r="ODO28" s="662"/>
      <c r="ODP28" s="662"/>
      <c r="ODQ28" s="662"/>
      <c r="ODR28" s="662"/>
      <c r="ODS28" s="662"/>
      <c r="ODT28" s="662"/>
      <c r="ODU28" s="662"/>
      <c r="ODV28" s="662"/>
      <c r="ODW28" s="662"/>
      <c r="ODX28" s="662"/>
      <c r="ODY28" s="662"/>
      <c r="ODZ28" s="662"/>
      <c r="OEA28" s="662"/>
      <c r="OEB28" s="662"/>
      <c r="OEC28" s="662"/>
      <c r="OED28" s="662"/>
      <c r="OEE28" s="662"/>
      <c r="OEF28" s="662"/>
      <c r="OEG28" s="662"/>
      <c r="OEH28" s="662"/>
      <c r="OEI28" s="662"/>
      <c r="OEJ28" s="662"/>
      <c r="OEK28" s="662"/>
      <c r="OEL28" s="662"/>
      <c r="OEM28" s="662"/>
      <c r="OEN28" s="662"/>
      <c r="OEO28" s="662"/>
      <c r="OEP28" s="662"/>
      <c r="OEQ28" s="662"/>
      <c r="OER28" s="662"/>
      <c r="OES28" s="662"/>
      <c r="OET28" s="662"/>
      <c r="OEU28" s="662"/>
      <c r="OEV28" s="662"/>
      <c r="OEW28" s="662"/>
      <c r="OEX28" s="662"/>
      <c r="OEY28" s="662"/>
      <c r="OEZ28" s="662"/>
      <c r="OFA28" s="662"/>
      <c r="OFB28" s="662"/>
      <c r="OFC28" s="662"/>
      <c r="OFD28" s="662"/>
      <c r="OFE28" s="662"/>
      <c r="OFF28" s="662"/>
      <c r="OFG28" s="662"/>
      <c r="OFH28" s="662"/>
      <c r="OFI28" s="662"/>
      <c r="OFJ28" s="662"/>
      <c r="OFK28" s="662"/>
      <c r="OFL28" s="662"/>
      <c r="OFM28" s="662"/>
      <c r="OFN28" s="662"/>
      <c r="OFO28" s="662"/>
      <c r="OFP28" s="662"/>
      <c r="OFQ28" s="662"/>
      <c r="OFR28" s="662"/>
      <c r="OFS28" s="662"/>
      <c r="OFT28" s="662"/>
      <c r="OFU28" s="662"/>
      <c r="OFV28" s="662"/>
      <c r="OFW28" s="662"/>
      <c r="OFX28" s="662"/>
      <c r="OFY28" s="662"/>
      <c r="OFZ28" s="662"/>
      <c r="OGA28" s="662"/>
      <c r="OGB28" s="662"/>
      <c r="OGC28" s="662"/>
      <c r="OGD28" s="662"/>
      <c r="OGE28" s="662"/>
      <c r="OGF28" s="662"/>
      <c r="OGG28" s="662"/>
      <c r="OGH28" s="662"/>
      <c r="OGI28" s="662"/>
      <c r="OGJ28" s="662"/>
      <c r="OGK28" s="662"/>
      <c r="OGL28" s="662"/>
      <c r="OGM28" s="662"/>
      <c r="OGN28" s="662"/>
      <c r="OGO28" s="662"/>
      <c r="OGP28" s="662"/>
      <c r="OGQ28" s="662"/>
      <c r="OGR28" s="662"/>
      <c r="OGS28" s="662"/>
      <c r="OGT28" s="662"/>
      <c r="OGU28" s="662"/>
      <c r="OGV28" s="662"/>
      <c r="OGW28" s="662"/>
      <c r="OGX28" s="662"/>
      <c r="OGY28" s="662"/>
      <c r="OGZ28" s="662"/>
      <c r="OHA28" s="662"/>
      <c r="OHB28" s="662"/>
      <c r="OHC28" s="662"/>
      <c r="OHD28" s="662"/>
      <c r="OHE28" s="662"/>
      <c r="OHF28" s="662"/>
      <c r="OHG28" s="662"/>
      <c r="OHH28" s="662"/>
      <c r="OHI28" s="662"/>
      <c r="OHJ28" s="662"/>
      <c r="OHK28" s="662"/>
      <c r="OHL28" s="662"/>
      <c r="OHM28" s="662"/>
      <c r="OHN28" s="662"/>
      <c r="OHO28" s="662"/>
      <c r="OHP28" s="662"/>
      <c r="OHQ28" s="662"/>
      <c r="OHR28" s="662"/>
      <c r="OHS28" s="662"/>
      <c r="OHT28" s="662"/>
      <c r="OHU28" s="662"/>
      <c r="OHV28" s="662"/>
      <c r="OHW28" s="662"/>
      <c r="OHX28" s="662"/>
      <c r="OHY28" s="662"/>
      <c r="OHZ28" s="662"/>
      <c r="OIA28" s="662"/>
      <c r="OIB28" s="662"/>
      <c r="OIC28" s="662"/>
      <c r="OID28" s="662"/>
      <c r="OIE28" s="662"/>
      <c r="OIF28" s="662"/>
      <c r="OIG28" s="662"/>
      <c r="OIH28" s="662"/>
      <c r="OII28" s="662"/>
      <c r="OIJ28" s="662"/>
      <c r="OIK28" s="662"/>
      <c r="OIL28" s="662"/>
      <c r="OIM28" s="662"/>
      <c r="OIN28" s="662"/>
      <c r="OIO28" s="662"/>
      <c r="OIP28" s="662"/>
      <c r="OIQ28" s="662"/>
      <c r="OIR28" s="662"/>
      <c r="OIS28" s="662"/>
      <c r="OIT28" s="662"/>
      <c r="OIU28" s="662"/>
      <c r="OIV28" s="662"/>
      <c r="OIW28" s="662"/>
      <c r="OIX28" s="662"/>
      <c r="OIY28" s="662"/>
      <c r="OIZ28" s="662"/>
      <c r="OJA28" s="662"/>
      <c r="OJB28" s="662"/>
      <c r="OJC28" s="662"/>
      <c r="OJD28" s="662"/>
      <c r="OJE28" s="662"/>
      <c r="OJF28" s="662"/>
      <c r="OJG28" s="662"/>
      <c r="OJH28" s="662"/>
      <c r="OJI28" s="662"/>
      <c r="OJJ28" s="662"/>
      <c r="OJK28" s="662"/>
      <c r="OJL28" s="662"/>
      <c r="OJM28" s="662"/>
      <c r="OJN28" s="662"/>
      <c r="OJO28" s="662"/>
      <c r="OJP28" s="662"/>
      <c r="OJQ28" s="662"/>
      <c r="OJR28" s="662"/>
      <c r="OJS28" s="662"/>
      <c r="OJT28" s="662"/>
      <c r="OJU28" s="662"/>
      <c r="OJV28" s="662"/>
      <c r="OJW28" s="662"/>
      <c r="OJX28" s="662"/>
      <c r="OJY28" s="662"/>
      <c r="OJZ28" s="662"/>
      <c r="OKA28" s="662"/>
      <c r="OKB28" s="662"/>
      <c r="OKC28" s="662"/>
      <c r="OKD28" s="662"/>
      <c r="OKE28" s="662"/>
      <c r="OKF28" s="662"/>
      <c r="OKG28" s="662"/>
      <c r="OKH28" s="662"/>
      <c r="OKI28" s="662"/>
      <c r="OKJ28" s="662"/>
      <c r="OKK28" s="662"/>
      <c r="OKL28" s="662"/>
      <c r="OKM28" s="662"/>
      <c r="OKN28" s="662"/>
      <c r="OKO28" s="662"/>
      <c r="OKP28" s="662"/>
      <c r="OKQ28" s="662"/>
      <c r="OKR28" s="662"/>
      <c r="OKS28" s="662"/>
      <c r="OKT28" s="662"/>
      <c r="OKU28" s="662"/>
      <c r="OKV28" s="662"/>
      <c r="OKW28" s="662"/>
      <c r="OKX28" s="662"/>
      <c r="OKY28" s="662"/>
      <c r="OKZ28" s="662"/>
      <c r="OLA28" s="662"/>
      <c r="OLB28" s="662"/>
      <c r="OLC28" s="662"/>
      <c r="OLD28" s="662"/>
      <c r="OLE28" s="662"/>
      <c r="OLF28" s="662"/>
      <c r="OLG28" s="662"/>
      <c r="OLH28" s="662"/>
      <c r="OLI28" s="662"/>
      <c r="OLJ28" s="662"/>
      <c r="OLK28" s="662"/>
      <c r="OLL28" s="662"/>
      <c r="OLM28" s="662"/>
      <c r="OLN28" s="662"/>
      <c r="OLO28" s="662"/>
      <c r="OLP28" s="662"/>
      <c r="OLQ28" s="662"/>
      <c r="OLR28" s="662"/>
      <c r="OLS28" s="662"/>
      <c r="OLT28" s="662"/>
      <c r="OLU28" s="662"/>
      <c r="OLV28" s="662"/>
      <c r="OLW28" s="662"/>
      <c r="OLX28" s="662"/>
      <c r="OLY28" s="662"/>
      <c r="OLZ28" s="662"/>
      <c r="OMA28" s="662"/>
      <c r="OMB28" s="662"/>
      <c r="OMC28" s="662"/>
      <c r="OMD28" s="662"/>
      <c r="OME28" s="662"/>
      <c r="OMF28" s="662"/>
      <c r="OMG28" s="662"/>
      <c r="OMH28" s="662"/>
      <c r="OMI28" s="662"/>
      <c r="OMJ28" s="662"/>
      <c r="OMK28" s="662"/>
      <c r="OML28" s="662"/>
      <c r="OMM28" s="662"/>
      <c r="OMN28" s="662"/>
      <c r="OMO28" s="662"/>
      <c r="OMP28" s="662"/>
      <c r="OMQ28" s="662"/>
      <c r="OMR28" s="662"/>
      <c r="OMS28" s="662"/>
      <c r="OMT28" s="662"/>
      <c r="OMU28" s="662"/>
      <c r="OMV28" s="662"/>
      <c r="OMW28" s="662"/>
      <c r="OMX28" s="662"/>
      <c r="OMY28" s="662"/>
      <c r="OMZ28" s="662"/>
      <c r="ONA28" s="662"/>
      <c r="ONB28" s="662"/>
      <c r="ONC28" s="662"/>
      <c r="OND28" s="662"/>
      <c r="ONE28" s="662"/>
      <c r="ONF28" s="662"/>
      <c r="ONG28" s="662"/>
      <c r="ONH28" s="662"/>
      <c r="ONI28" s="662"/>
      <c r="ONJ28" s="662"/>
      <c r="ONK28" s="662"/>
      <c r="ONL28" s="662"/>
      <c r="ONM28" s="662"/>
      <c r="ONN28" s="662"/>
      <c r="ONO28" s="662"/>
      <c r="ONP28" s="662"/>
      <c r="ONQ28" s="662"/>
      <c r="ONR28" s="662"/>
      <c r="ONS28" s="662"/>
      <c r="ONT28" s="662"/>
      <c r="ONU28" s="662"/>
      <c r="ONV28" s="662"/>
      <c r="ONW28" s="662"/>
      <c r="ONX28" s="662"/>
      <c r="ONY28" s="662"/>
      <c r="ONZ28" s="662"/>
      <c r="OOA28" s="662"/>
      <c r="OOB28" s="662"/>
      <c r="OOC28" s="662"/>
      <c r="OOD28" s="662"/>
      <c r="OOE28" s="662"/>
      <c r="OOF28" s="662"/>
      <c r="OOG28" s="662"/>
      <c r="OOH28" s="662"/>
      <c r="OOI28" s="662"/>
      <c r="OOJ28" s="662"/>
      <c r="OOK28" s="662"/>
      <c r="OOL28" s="662"/>
      <c r="OOM28" s="662"/>
      <c r="OON28" s="662"/>
      <c r="OOO28" s="662"/>
      <c r="OOP28" s="662"/>
      <c r="OOQ28" s="662"/>
      <c r="OOR28" s="662"/>
      <c r="OOS28" s="662"/>
      <c r="OOT28" s="662"/>
      <c r="OOU28" s="662"/>
      <c r="OOV28" s="662"/>
      <c r="OOW28" s="662"/>
      <c r="OOX28" s="662"/>
      <c r="OOY28" s="662"/>
      <c r="OOZ28" s="662"/>
      <c r="OPA28" s="662"/>
      <c r="OPB28" s="662"/>
      <c r="OPC28" s="662"/>
      <c r="OPD28" s="662"/>
      <c r="OPE28" s="662"/>
      <c r="OPF28" s="662"/>
      <c r="OPG28" s="662"/>
      <c r="OPH28" s="662"/>
      <c r="OPI28" s="662"/>
      <c r="OPJ28" s="662"/>
      <c r="OPK28" s="662"/>
      <c r="OPL28" s="662"/>
      <c r="OPM28" s="662"/>
      <c r="OPN28" s="662"/>
      <c r="OPO28" s="662"/>
      <c r="OPP28" s="662"/>
      <c r="OPQ28" s="662"/>
      <c r="OPR28" s="662"/>
      <c r="OPS28" s="662"/>
      <c r="OPT28" s="662"/>
      <c r="OPU28" s="662"/>
      <c r="OPV28" s="662"/>
      <c r="OPW28" s="662"/>
      <c r="OPX28" s="662"/>
      <c r="OPY28" s="662"/>
      <c r="OPZ28" s="662"/>
      <c r="OQA28" s="662"/>
      <c r="OQB28" s="662"/>
      <c r="OQC28" s="662"/>
      <c r="OQD28" s="662"/>
      <c r="OQE28" s="662"/>
      <c r="OQF28" s="662"/>
      <c r="OQG28" s="662"/>
      <c r="OQH28" s="662"/>
      <c r="OQI28" s="662"/>
      <c r="OQJ28" s="662"/>
      <c r="OQK28" s="662"/>
      <c r="OQL28" s="662"/>
      <c r="OQM28" s="662"/>
      <c r="OQN28" s="662"/>
      <c r="OQO28" s="662"/>
      <c r="OQP28" s="662"/>
      <c r="OQQ28" s="662"/>
      <c r="OQR28" s="662"/>
      <c r="OQS28" s="662"/>
      <c r="OQT28" s="662"/>
      <c r="OQU28" s="662"/>
      <c r="OQV28" s="662"/>
      <c r="OQW28" s="662"/>
      <c r="OQX28" s="662"/>
      <c r="OQY28" s="662"/>
      <c r="OQZ28" s="662"/>
      <c r="ORA28" s="662"/>
      <c r="ORB28" s="662"/>
      <c r="ORC28" s="662"/>
      <c r="ORD28" s="662"/>
      <c r="ORE28" s="662"/>
      <c r="ORF28" s="662"/>
      <c r="ORG28" s="662"/>
      <c r="ORH28" s="662"/>
      <c r="ORI28" s="662"/>
      <c r="ORJ28" s="662"/>
      <c r="ORK28" s="662"/>
      <c r="ORL28" s="662"/>
      <c r="ORM28" s="662"/>
      <c r="ORN28" s="662"/>
      <c r="ORO28" s="662"/>
      <c r="ORP28" s="662"/>
      <c r="ORQ28" s="662"/>
      <c r="ORR28" s="662"/>
      <c r="ORS28" s="662"/>
      <c r="ORT28" s="662"/>
      <c r="ORU28" s="662"/>
      <c r="ORV28" s="662"/>
      <c r="ORW28" s="662"/>
      <c r="ORX28" s="662"/>
      <c r="ORY28" s="662"/>
      <c r="ORZ28" s="662"/>
      <c r="OSA28" s="662"/>
      <c r="OSB28" s="662"/>
      <c r="OSC28" s="662"/>
      <c r="OSD28" s="662"/>
      <c r="OSE28" s="662"/>
      <c r="OSF28" s="662"/>
      <c r="OSG28" s="662"/>
      <c r="OSH28" s="662"/>
      <c r="OSI28" s="662"/>
      <c r="OSJ28" s="662"/>
      <c r="OSK28" s="662"/>
      <c r="OSL28" s="662"/>
      <c r="OSM28" s="662"/>
      <c r="OSN28" s="662"/>
      <c r="OSO28" s="662"/>
      <c r="OSP28" s="662"/>
      <c r="OSQ28" s="662"/>
      <c r="OSR28" s="662"/>
      <c r="OSS28" s="662"/>
      <c r="OST28" s="662"/>
      <c r="OSU28" s="662"/>
      <c r="OSV28" s="662"/>
      <c r="OSW28" s="662"/>
      <c r="OSX28" s="662"/>
      <c r="OSY28" s="662"/>
      <c r="OSZ28" s="662"/>
      <c r="OTA28" s="662"/>
      <c r="OTB28" s="662"/>
      <c r="OTC28" s="662"/>
      <c r="OTD28" s="662"/>
      <c r="OTE28" s="662"/>
      <c r="OTF28" s="662"/>
      <c r="OTG28" s="662"/>
      <c r="OTH28" s="662"/>
      <c r="OTI28" s="662"/>
      <c r="OTJ28" s="662"/>
      <c r="OTK28" s="662"/>
      <c r="OTL28" s="662"/>
      <c r="OTM28" s="662"/>
      <c r="OTN28" s="662"/>
      <c r="OTO28" s="662"/>
      <c r="OTP28" s="662"/>
      <c r="OTQ28" s="662"/>
      <c r="OTR28" s="662"/>
      <c r="OTS28" s="662"/>
      <c r="OTT28" s="662"/>
      <c r="OTU28" s="662"/>
      <c r="OTV28" s="662"/>
      <c r="OTW28" s="662"/>
      <c r="OTX28" s="662"/>
      <c r="OTY28" s="662"/>
      <c r="OTZ28" s="662"/>
      <c r="OUA28" s="662"/>
      <c r="OUB28" s="662"/>
      <c r="OUC28" s="662"/>
      <c r="OUD28" s="662"/>
      <c r="OUE28" s="662"/>
      <c r="OUF28" s="662"/>
      <c r="OUG28" s="662"/>
      <c r="OUH28" s="662"/>
      <c r="OUI28" s="662"/>
      <c r="OUJ28" s="662"/>
      <c r="OUK28" s="662"/>
      <c r="OUL28" s="662"/>
      <c r="OUM28" s="662"/>
      <c r="OUN28" s="662"/>
      <c r="OUO28" s="662"/>
      <c r="OUP28" s="662"/>
      <c r="OUQ28" s="662"/>
      <c r="OUR28" s="662"/>
      <c r="OUS28" s="662"/>
      <c r="OUT28" s="662"/>
      <c r="OUU28" s="662"/>
      <c r="OUV28" s="662"/>
      <c r="OUW28" s="662"/>
      <c r="OUX28" s="662"/>
      <c r="OUY28" s="662"/>
      <c r="OUZ28" s="662"/>
      <c r="OVA28" s="662"/>
      <c r="OVB28" s="662"/>
      <c r="OVC28" s="662"/>
      <c r="OVD28" s="662"/>
      <c r="OVE28" s="662"/>
      <c r="OVF28" s="662"/>
      <c r="OVG28" s="662"/>
      <c r="OVH28" s="662"/>
      <c r="OVI28" s="662"/>
      <c r="OVJ28" s="662"/>
      <c r="OVK28" s="662"/>
      <c r="OVL28" s="662"/>
      <c r="OVM28" s="662"/>
      <c r="OVN28" s="662"/>
      <c r="OVO28" s="662"/>
      <c r="OVP28" s="662"/>
      <c r="OVQ28" s="662"/>
      <c r="OVR28" s="662"/>
      <c r="OVS28" s="662"/>
      <c r="OVT28" s="662"/>
      <c r="OVU28" s="662"/>
      <c r="OVV28" s="662"/>
      <c r="OVW28" s="662"/>
      <c r="OVX28" s="662"/>
      <c r="OVY28" s="662"/>
      <c r="OVZ28" s="662"/>
      <c r="OWA28" s="662"/>
      <c r="OWB28" s="662"/>
      <c r="OWC28" s="662"/>
      <c r="OWD28" s="662"/>
      <c r="OWE28" s="662"/>
      <c r="OWF28" s="662"/>
      <c r="OWG28" s="662"/>
      <c r="OWH28" s="662"/>
      <c r="OWI28" s="662"/>
      <c r="OWJ28" s="662"/>
      <c r="OWK28" s="662"/>
      <c r="OWL28" s="662"/>
      <c r="OWM28" s="662"/>
      <c r="OWN28" s="662"/>
      <c r="OWO28" s="662"/>
      <c r="OWP28" s="662"/>
      <c r="OWQ28" s="662"/>
      <c r="OWR28" s="662"/>
      <c r="OWS28" s="662"/>
      <c r="OWT28" s="662"/>
      <c r="OWU28" s="662"/>
      <c r="OWV28" s="662"/>
      <c r="OWW28" s="662"/>
      <c r="OWX28" s="662"/>
      <c r="OWY28" s="662"/>
      <c r="OWZ28" s="662"/>
      <c r="OXA28" s="662"/>
      <c r="OXB28" s="662"/>
      <c r="OXC28" s="662"/>
      <c r="OXD28" s="662"/>
      <c r="OXE28" s="662"/>
      <c r="OXF28" s="662"/>
      <c r="OXG28" s="662"/>
      <c r="OXH28" s="662"/>
      <c r="OXI28" s="662"/>
      <c r="OXJ28" s="662"/>
      <c r="OXK28" s="662"/>
      <c r="OXL28" s="662"/>
      <c r="OXM28" s="662"/>
      <c r="OXN28" s="662"/>
      <c r="OXO28" s="662"/>
      <c r="OXP28" s="662"/>
      <c r="OXQ28" s="662"/>
      <c r="OXR28" s="662"/>
      <c r="OXS28" s="662"/>
      <c r="OXT28" s="662"/>
      <c r="OXU28" s="662"/>
      <c r="OXV28" s="662"/>
      <c r="OXW28" s="662"/>
      <c r="OXX28" s="662"/>
      <c r="OXY28" s="662"/>
      <c r="OXZ28" s="662"/>
      <c r="OYA28" s="662"/>
      <c r="OYB28" s="662"/>
      <c r="OYC28" s="662"/>
      <c r="OYD28" s="662"/>
      <c r="OYE28" s="662"/>
      <c r="OYF28" s="662"/>
      <c r="OYG28" s="662"/>
      <c r="OYH28" s="662"/>
      <c r="OYI28" s="662"/>
      <c r="OYJ28" s="662"/>
      <c r="OYK28" s="662"/>
      <c r="OYL28" s="662"/>
      <c r="OYM28" s="662"/>
      <c r="OYN28" s="662"/>
      <c r="OYO28" s="662"/>
      <c r="OYP28" s="662"/>
      <c r="OYQ28" s="662"/>
      <c r="OYR28" s="662"/>
      <c r="OYS28" s="662"/>
      <c r="OYT28" s="662"/>
      <c r="OYU28" s="662"/>
      <c r="OYV28" s="662"/>
      <c r="OYW28" s="662"/>
      <c r="OYX28" s="662"/>
      <c r="OYY28" s="662"/>
      <c r="OYZ28" s="662"/>
      <c r="OZA28" s="662"/>
      <c r="OZB28" s="662"/>
      <c r="OZC28" s="662"/>
      <c r="OZD28" s="662"/>
      <c r="OZE28" s="662"/>
      <c r="OZF28" s="662"/>
      <c r="OZG28" s="662"/>
      <c r="OZH28" s="662"/>
      <c r="OZI28" s="662"/>
      <c r="OZJ28" s="662"/>
      <c r="OZK28" s="662"/>
      <c r="OZL28" s="662"/>
      <c r="OZM28" s="662"/>
      <c r="OZN28" s="662"/>
      <c r="OZO28" s="662"/>
      <c r="OZP28" s="662"/>
      <c r="OZQ28" s="662"/>
      <c r="OZR28" s="662"/>
      <c r="OZS28" s="662"/>
      <c r="OZT28" s="662"/>
      <c r="OZU28" s="662"/>
      <c r="OZV28" s="662"/>
      <c r="OZW28" s="662"/>
      <c r="OZX28" s="662"/>
      <c r="OZY28" s="662"/>
      <c r="OZZ28" s="662"/>
      <c r="PAA28" s="662"/>
      <c r="PAB28" s="662"/>
      <c r="PAC28" s="662"/>
      <c r="PAD28" s="662"/>
      <c r="PAE28" s="662"/>
      <c r="PAF28" s="662"/>
      <c r="PAG28" s="662"/>
      <c r="PAH28" s="662"/>
      <c r="PAI28" s="662"/>
      <c r="PAJ28" s="662"/>
      <c r="PAK28" s="662"/>
      <c r="PAL28" s="662"/>
      <c r="PAM28" s="662"/>
      <c r="PAN28" s="662"/>
      <c r="PAO28" s="662"/>
      <c r="PAP28" s="662"/>
      <c r="PAQ28" s="662"/>
      <c r="PAR28" s="662"/>
      <c r="PAS28" s="662"/>
      <c r="PAT28" s="662"/>
      <c r="PAU28" s="662"/>
      <c r="PAV28" s="662"/>
      <c r="PAW28" s="662"/>
      <c r="PAX28" s="662"/>
      <c r="PAY28" s="662"/>
      <c r="PAZ28" s="662"/>
      <c r="PBA28" s="662"/>
      <c r="PBB28" s="662"/>
      <c r="PBC28" s="662"/>
      <c r="PBD28" s="662"/>
      <c r="PBE28" s="662"/>
      <c r="PBF28" s="662"/>
      <c r="PBG28" s="662"/>
      <c r="PBH28" s="662"/>
      <c r="PBI28" s="662"/>
      <c r="PBJ28" s="662"/>
      <c r="PBK28" s="662"/>
      <c r="PBL28" s="662"/>
      <c r="PBM28" s="662"/>
      <c r="PBN28" s="662"/>
      <c r="PBO28" s="662"/>
      <c r="PBP28" s="662"/>
      <c r="PBQ28" s="662"/>
      <c r="PBR28" s="662"/>
      <c r="PBS28" s="662"/>
      <c r="PBT28" s="662"/>
      <c r="PBU28" s="662"/>
      <c r="PBV28" s="662"/>
      <c r="PBW28" s="662"/>
      <c r="PBX28" s="662"/>
      <c r="PBY28" s="662"/>
      <c r="PBZ28" s="662"/>
      <c r="PCA28" s="662"/>
      <c r="PCB28" s="662"/>
      <c r="PCC28" s="662"/>
      <c r="PCD28" s="662"/>
      <c r="PCE28" s="662"/>
      <c r="PCF28" s="662"/>
      <c r="PCG28" s="662"/>
      <c r="PCH28" s="662"/>
      <c r="PCI28" s="662"/>
      <c r="PCJ28" s="662"/>
      <c r="PCK28" s="662"/>
      <c r="PCL28" s="662"/>
      <c r="PCM28" s="662"/>
      <c r="PCN28" s="662"/>
      <c r="PCO28" s="662"/>
      <c r="PCP28" s="662"/>
      <c r="PCQ28" s="662"/>
      <c r="PCR28" s="662"/>
      <c r="PCS28" s="662"/>
      <c r="PCT28" s="662"/>
      <c r="PCU28" s="662"/>
      <c r="PCV28" s="662"/>
      <c r="PCW28" s="662"/>
      <c r="PCX28" s="662"/>
      <c r="PCY28" s="662"/>
      <c r="PCZ28" s="662"/>
      <c r="PDA28" s="662"/>
      <c r="PDB28" s="662"/>
      <c r="PDC28" s="662"/>
      <c r="PDD28" s="662"/>
      <c r="PDE28" s="662"/>
      <c r="PDF28" s="662"/>
      <c r="PDG28" s="662"/>
      <c r="PDH28" s="662"/>
      <c r="PDI28" s="662"/>
      <c r="PDJ28" s="662"/>
      <c r="PDK28" s="662"/>
      <c r="PDL28" s="662"/>
      <c r="PDM28" s="662"/>
      <c r="PDN28" s="662"/>
      <c r="PDO28" s="662"/>
      <c r="PDP28" s="662"/>
      <c r="PDQ28" s="662"/>
      <c r="PDR28" s="662"/>
      <c r="PDS28" s="662"/>
      <c r="PDT28" s="662"/>
      <c r="PDU28" s="662"/>
      <c r="PDV28" s="662"/>
      <c r="PDW28" s="662"/>
      <c r="PDX28" s="662"/>
      <c r="PDY28" s="662"/>
      <c r="PDZ28" s="662"/>
      <c r="PEA28" s="662"/>
      <c r="PEB28" s="662"/>
      <c r="PEC28" s="662"/>
      <c r="PED28" s="662"/>
      <c r="PEE28" s="662"/>
      <c r="PEF28" s="662"/>
      <c r="PEG28" s="662"/>
      <c r="PEH28" s="662"/>
      <c r="PEI28" s="662"/>
      <c r="PEJ28" s="662"/>
      <c r="PEK28" s="662"/>
      <c r="PEL28" s="662"/>
      <c r="PEM28" s="662"/>
      <c r="PEN28" s="662"/>
      <c r="PEO28" s="662"/>
      <c r="PEP28" s="662"/>
      <c r="PEQ28" s="662"/>
      <c r="PER28" s="662"/>
      <c r="PES28" s="662"/>
      <c r="PET28" s="662"/>
      <c r="PEU28" s="662"/>
      <c r="PEV28" s="662"/>
      <c r="PEW28" s="662"/>
      <c r="PEX28" s="662"/>
      <c r="PEY28" s="662"/>
      <c r="PEZ28" s="662"/>
      <c r="PFA28" s="662"/>
      <c r="PFB28" s="662"/>
      <c r="PFC28" s="662"/>
      <c r="PFD28" s="662"/>
      <c r="PFE28" s="662"/>
      <c r="PFF28" s="662"/>
      <c r="PFG28" s="662"/>
      <c r="PFH28" s="662"/>
      <c r="PFI28" s="662"/>
      <c r="PFJ28" s="662"/>
      <c r="PFK28" s="662"/>
      <c r="PFL28" s="662"/>
      <c r="PFM28" s="662"/>
      <c r="PFN28" s="662"/>
      <c r="PFO28" s="662"/>
      <c r="PFP28" s="662"/>
      <c r="PFQ28" s="662"/>
      <c r="PFR28" s="662"/>
      <c r="PFS28" s="662"/>
      <c r="PFT28" s="662"/>
      <c r="PFU28" s="662"/>
      <c r="PFV28" s="662"/>
      <c r="PFW28" s="662"/>
      <c r="PFX28" s="662"/>
      <c r="PFY28" s="662"/>
      <c r="PFZ28" s="662"/>
      <c r="PGA28" s="662"/>
      <c r="PGB28" s="662"/>
      <c r="PGC28" s="662"/>
      <c r="PGD28" s="662"/>
      <c r="PGE28" s="662"/>
      <c r="PGF28" s="662"/>
      <c r="PGG28" s="662"/>
      <c r="PGH28" s="662"/>
      <c r="PGI28" s="662"/>
      <c r="PGJ28" s="662"/>
      <c r="PGK28" s="662"/>
      <c r="PGL28" s="662"/>
      <c r="PGM28" s="662"/>
      <c r="PGN28" s="662"/>
      <c r="PGO28" s="662"/>
      <c r="PGP28" s="662"/>
      <c r="PGQ28" s="662"/>
      <c r="PGR28" s="662"/>
      <c r="PGS28" s="662"/>
      <c r="PGT28" s="662"/>
      <c r="PGU28" s="662"/>
      <c r="PGV28" s="662"/>
      <c r="PGW28" s="662"/>
      <c r="PGX28" s="662"/>
      <c r="PGY28" s="662"/>
      <c r="PGZ28" s="662"/>
      <c r="PHA28" s="662"/>
      <c r="PHB28" s="662"/>
      <c r="PHC28" s="662"/>
      <c r="PHD28" s="662"/>
      <c r="PHE28" s="662"/>
      <c r="PHF28" s="662"/>
      <c r="PHG28" s="662"/>
      <c r="PHH28" s="662"/>
      <c r="PHI28" s="662"/>
      <c r="PHJ28" s="662"/>
      <c r="PHK28" s="662"/>
      <c r="PHL28" s="662"/>
      <c r="PHM28" s="662"/>
      <c r="PHN28" s="662"/>
      <c r="PHO28" s="662"/>
      <c r="PHP28" s="662"/>
      <c r="PHQ28" s="662"/>
      <c r="PHR28" s="662"/>
      <c r="PHS28" s="662"/>
      <c r="PHT28" s="662"/>
      <c r="PHU28" s="662"/>
      <c r="PHV28" s="662"/>
      <c r="PHW28" s="662"/>
      <c r="PHX28" s="662"/>
      <c r="PHY28" s="662"/>
      <c r="PHZ28" s="662"/>
      <c r="PIA28" s="662"/>
      <c r="PIB28" s="662"/>
      <c r="PIC28" s="662"/>
      <c r="PID28" s="662"/>
      <c r="PIE28" s="662"/>
      <c r="PIF28" s="662"/>
      <c r="PIG28" s="662"/>
      <c r="PIH28" s="662"/>
      <c r="PII28" s="662"/>
      <c r="PIJ28" s="662"/>
      <c r="PIK28" s="662"/>
      <c r="PIL28" s="662"/>
      <c r="PIM28" s="662"/>
      <c r="PIN28" s="662"/>
      <c r="PIO28" s="662"/>
      <c r="PIP28" s="662"/>
      <c r="PIQ28" s="662"/>
      <c r="PIR28" s="662"/>
      <c r="PIS28" s="662"/>
      <c r="PIT28" s="662"/>
      <c r="PIU28" s="662"/>
      <c r="PIV28" s="662"/>
      <c r="PIW28" s="662"/>
      <c r="PIX28" s="662"/>
      <c r="PIY28" s="662"/>
      <c r="PIZ28" s="662"/>
      <c r="PJA28" s="662"/>
      <c r="PJB28" s="662"/>
      <c r="PJC28" s="662"/>
      <c r="PJD28" s="662"/>
      <c r="PJE28" s="662"/>
      <c r="PJF28" s="662"/>
      <c r="PJG28" s="662"/>
      <c r="PJH28" s="662"/>
      <c r="PJI28" s="662"/>
      <c r="PJJ28" s="662"/>
      <c r="PJK28" s="662"/>
      <c r="PJL28" s="662"/>
      <c r="PJM28" s="662"/>
      <c r="PJN28" s="662"/>
      <c r="PJO28" s="662"/>
      <c r="PJP28" s="662"/>
      <c r="PJQ28" s="662"/>
      <c r="PJR28" s="662"/>
      <c r="PJS28" s="662"/>
      <c r="PJT28" s="662"/>
      <c r="PJU28" s="662"/>
      <c r="PJV28" s="662"/>
      <c r="PJW28" s="662"/>
      <c r="PJX28" s="662"/>
      <c r="PJY28" s="662"/>
      <c r="PJZ28" s="662"/>
      <c r="PKA28" s="662"/>
      <c r="PKB28" s="662"/>
      <c r="PKC28" s="662"/>
      <c r="PKD28" s="662"/>
      <c r="PKE28" s="662"/>
      <c r="PKF28" s="662"/>
      <c r="PKG28" s="662"/>
      <c r="PKH28" s="662"/>
      <c r="PKI28" s="662"/>
      <c r="PKJ28" s="662"/>
      <c r="PKK28" s="662"/>
      <c r="PKL28" s="662"/>
      <c r="PKM28" s="662"/>
      <c r="PKN28" s="662"/>
      <c r="PKO28" s="662"/>
      <c r="PKP28" s="662"/>
      <c r="PKQ28" s="662"/>
      <c r="PKR28" s="662"/>
      <c r="PKS28" s="662"/>
      <c r="PKT28" s="662"/>
      <c r="PKU28" s="662"/>
      <c r="PKV28" s="662"/>
      <c r="PKW28" s="662"/>
      <c r="PKX28" s="662"/>
      <c r="PKY28" s="662"/>
      <c r="PKZ28" s="662"/>
      <c r="PLA28" s="662"/>
      <c r="PLB28" s="662"/>
      <c r="PLC28" s="662"/>
      <c r="PLD28" s="662"/>
      <c r="PLE28" s="662"/>
      <c r="PLF28" s="662"/>
      <c r="PLG28" s="662"/>
      <c r="PLH28" s="662"/>
      <c r="PLI28" s="662"/>
      <c r="PLJ28" s="662"/>
      <c r="PLK28" s="662"/>
      <c r="PLL28" s="662"/>
      <c r="PLM28" s="662"/>
      <c r="PLN28" s="662"/>
      <c r="PLO28" s="662"/>
      <c r="PLP28" s="662"/>
      <c r="PLQ28" s="662"/>
      <c r="PLR28" s="662"/>
      <c r="PLS28" s="662"/>
      <c r="PLT28" s="662"/>
      <c r="PLU28" s="662"/>
      <c r="PLV28" s="662"/>
      <c r="PLW28" s="662"/>
      <c r="PLX28" s="662"/>
      <c r="PLY28" s="662"/>
      <c r="PLZ28" s="662"/>
      <c r="PMA28" s="662"/>
      <c r="PMB28" s="662"/>
      <c r="PMC28" s="662"/>
      <c r="PMD28" s="662"/>
      <c r="PME28" s="662"/>
      <c r="PMF28" s="662"/>
      <c r="PMG28" s="662"/>
      <c r="PMH28" s="662"/>
      <c r="PMI28" s="662"/>
      <c r="PMJ28" s="662"/>
      <c r="PMK28" s="662"/>
      <c r="PML28" s="662"/>
      <c r="PMM28" s="662"/>
      <c r="PMN28" s="662"/>
      <c r="PMO28" s="662"/>
      <c r="PMP28" s="662"/>
      <c r="PMQ28" s="662"/>
      <c r="PMR28" s="662"/>
      <c r="PMS28" s="662"/>
      <c r="PMT28" s="662"/>
      <c r="PMU28" s="662"/>
      <c r="PMV28" s="662"/>
      <c r="PMW28" s="662"/>
      <c r="PMX28" s="662"/>
      <c r="PMY28" s="662"/>
      <c r="PMZ28" s="662"/>
      <c r="PNA28" s="662"/>
      <c r="PNB28" s="662"/>
      <c r="PNC28" s="662"/>
      <c r="PND28" s="662"/>
      <c r="PNE28" s="662"/>
      <c r="PNF28" s="662"/>
      <c r="PNG28" s="662"/>
      <c r="PNH28" s="662"/>
      <c r="PNI28" s="662"/>
      <c r="PNJ28" s="662"/>
      <c r="PNK28" s="662"/>
      <c r="PNL28" s="662"/>
      <c r="PNM28" s="662"/>
      <c r="PNN28" s="662"/>
      <c r="PNO28" s="662"/>
      <c r="PNP28" s="662"/>
      <c r="PNQ28" s="662"/>
      <c r="PNR28" s="662"/>
      <c r="PNS28" s="662"/>
      <c r="PNT28" s="662"/>
      <c r="PNU28" s="662"/>
      <c r="PNV28" s="662"/>
      <c r="PNW28" s="662"/>
      <c r="PNX28" s="662"/>
      <c r="PNY28" s="662"/>
      <c r="PNZ28" s="662"/>
      <c r="POA28" s="662"/>
      <c r="POB28" s="662"/>
      <c r="POC28" s="662"/>
      <c r="POD28" s="662"/>
      <c r="POE28" s="662"/>
      <c r="POF28" s="662"/>
      <c r="POG28" s="662"/>
      <c r="POH28" s="662"/>
      <c r="POI28" s="662"/>
      <c r="POJ28" s="662"/>
      <c r="POK28" s="662"/>
      <c r="POL28" s="662"/>
      <c r="POM28" s="662"/>
      <c r="PON28" s="662"/>
      <c r="POO28" s="662"/>
      <c r="POP28" s="662"/>
      <c r="POQ28" s="662"/>
      <c r="POR28" s="662"/>
      <c r="POS28" s="662"/>
      <c r="POT28" s="662"/>
      <c r="POU28" s="662"/>
      <c r="POV28" s="662"/>
      <c r="POW28" s="662"/>
      <c r="POX28" s="662"/>
      <c r="POY28" s="662"/>
      <c r="POZ28" s="662"/>
      <c r="PPA28" s="662"/>
      <c r="PPB28" s="662"/>
      <c r="PPC28" s="662"/>
      <c r="PPD28" s="662"/>
      <c r="PPE28" s="662"/>
      <c r="PPF28" s="662"/>
      <c r="PPG28" s="662"/>
      <c r="PPH28" s="662"/>
      <c r="PPI28" s="662"/>
      <c r="PPJ28" s="662"/>
      <c r="PPK28" s="662"/>
      <c r="PPL28" s="662"/>
      <c r="PPM28" s="662"/>
      <c r="PPN28" s="662"/>
      <c r="PPO28" s="662"/>
      <c r="PPP28" s="662"/>
      <c r="PPQ28" s="662"/>
      <c r="PPR28" s="662"/>
      <c r="PPS28" s="662"/>
      <c r="PPT28" s="662"/>
      <c r="PPU28" s="662"/>
      <c r="PPV28" s="662"/>
      <c r="PPW28" s="662"/>
      <c r="PPX28" s="662"/>
      <c r="PPY28" s="662"/>
      <c r="PPZ28" s="662"/>
      <c r="PQA28" s="662"/>
      <c r="PQB28" s="662"/>
      <c r="PQC28" s="662"/>
      <c r="PQD28" s="662"/>
      <c r="PQE28" s="662"/>
      <c r="PQF28" s="662"/>
      <c r="PQG28" s="662"/>
      <c r="PQH28" s="662"/>
      <c r="PQI28" s="662"/>
      <c r="PQJ28" s="662"/>
      <c r="PQK28" s="662"/>
      <c r="PQL28" s="662"/>
      <c r="PQM28" s="662"/>
      <c r="PQN28" s="662"/>
      <c r="PQO28" s="662"/>
      <c r="PQP28" s="662"/>
      <c r="PQQ28" s="662"/>
      <c r="PQR28" s="662"/>
      <c r="PQS28" s="662"/>
      <c r="PQT28" s="662"/>
      <c r="PQU28" s="662"/>
      <c r="PQV28" s="662"/>
      <c r="PQW28" s="662"/>
      <c r="PQX28" s="662"/>
      <c r="PQY28" s="662"/>
      <c r="PQZ28" s="662"/>
      <c r="PRA28" s="662"/>
      <c r="PRB28" s="662"/>
      <c r="PRC28" s="662"/>
      <c r="PRD28" s="662"/>
      <c r="PRE28" s="662"/>
      <c r="PRF28" s="662"/>
      <c r="PRG28" s="662"/>
      <c r="PRH28" s="662"/>
      <c r="PRI28" s="662"/>
      <c r="PRJ28" s="662"/>
      <c r="PRK28" s="662"/>
      <c r="PRL28" s="662"/>
      <c r="PRM28" s="662"/>
      <c r="PRN28" s="662"/>
      <c r="PRO28" s="662"/>
      <c r="PRP28" s="662"/>
      <c r="PRQ28" s="662"/>
      <c r="PRR28" s="662"/>
      <c r="PRS28" s="662"/>
      <c r="PRT28" s="662"/>
      <c r="PRU28" s="662"/>
      <c r="PRV28" s="662"/>
      <c r="PRW28" s="662"/>
      <c r="PRX28" s="662"/>
      <c r="PRY28" s="662"/>
      <c r="PRZ28" s="662"/>
      <c r="PSA28" s="662"/>
      <c r="PSB28" s="662"/>
      <c r="PSC28" s="662"/>
      <c r="PSD28" s="662"/>
      <c r="PSE28" s="662"/>
      <c r="PSF28" s="662"/>
      <c r="PSG28" s="662"/>
      <c r="PSH28" s="662"/>
      <c r="PSI28" s="662"/>
      <c r="PSJ28" s="662"/>
      <c r="PSK28" s="662"/>
      <c r="PSL28" s="662"/>
      <c r="PSM28" s="662"/>
      <c r="PSN28" s="662"/>
      <c r="PSO28" s="662"/>
      <c r="PSP28" s="662"/>
      <c r="PSQ28" s="662"/>
      <c r="PSR28" s="662"/>
      <c r="PSS28" s="662"/>
      <c r="PST28" s="662"/>
      <c r="PSU28" s="662"/>
      <c r="PSV28" s="662"/>
      <c r="PSW28" s="662"/>
      <c r="PSX28" s="662"/>
      <c r="PSY28" s="662"/>
      <c r="PSZ28" s="662"/>
      <c r="PTA28" s="662"/>
      <c r="PTB28" s="662"/>
      <c r="PTC28" s="662"/>
      <c r="PTD28" s="662"/>
      <c r="PTE28" s="662"/>
      <c r="PTF28" s="662"/>
      <c r="PTG28" s="662"/>
      <c r="PTH28" s="662"/>
      <c r="PTI28" s="662"/>
      <c r="PTJ28" s="662"/>
      <c r="PTK28" s="662"/>
      <c r="PTL28" s="662"/>
      <c r="PTM28" s="662"/>
      <c r="PTN28" s="662"/>
      <c r="PTO28" s="662"/>
      <c r="PTP28" s="662"/>
      <c r="PTQ28" s="662"/>
      <c r="PTR28" s="662"/>
      <c r="PTS28" s="662"/>
      <c r="PTT28" s="662"/>
      <c r="PTU28" s="662"/>
      <c r="PTV28" s="662"/>
      <c r="PTW28" s="662"/>
      <c r="PTX28" s="662"/>
      <c r="PTY28" s="662"/>
      <c r="PTZ28" s="662"/>
      <c r="PUA28" s="662"/>
      <c r="PUB28" s="662"/>
      <c r="PUC28" s="662"/>
      <c r="PUD28" s="662"/>
      <c r="PUE28" s="662"/>
      <c r="PUF28" s="662"/>
      <c r="PUG28" s="662"/>
      <c r="PUH28" s="662"/>
      <c r="PUI28" s="662"/>
      <c r="PUJ28" s="662"/>
      <c r="PUK28" s="662"/>
      <c r="PUL28" s="662"/>
      <c r="PUM28" s="662"/>
      <c r="PUN28" s="662"/>
      <c r="PUO28" s="662"/>
      <c r="PUP28" s="662"/>
      <c r="PUQ28" s="662"/>
      <c r="PUR28" s="662"/>
      <c r="PUS28" s="662"/>
      <c r="PUT28" s="662"/>
      <c r="PUU28" s="662"/>
      <c r="PUV28" s="662"/>
      <c r="PUW28" s="662"/>
      <c r="PUX28" s="662"/>
      <c r="PUY28" s="662"/>
      <c r="PUZ28" s="662"/>
      <c r="PVA28" s="662"/>
      <c r="PVB28" s="662"/>
      <c r="PVC28" s="662"/>
      <c r="PVD28" s="662"/>
      <c r="PVE28" s="662"/>
      <c r="PVF28" s="662"/>
      <c r="PVG28" s="662"/>
      <c r="PVH28" s="662"/>
      <c r="PVI28" s="662"/>
      <c r="PVJ28" s="662"/>
      <c r="PVK28" s="662"/>
      <c r="PVL28" s="662"/>
      <c r="PVM28" s="662"/>
      <c r="PVN28" s="662"/>
      <c r="PVO28" s="662"/>
      <c r="PVP28" s="662"/>
      <c r="PVQ28" s="662"/>
      <c r="PVR28" s="662"/>
      <c r="PVS28" s="662"/>
      <c r="PVT28" s="662"/>
      <c r="PVU28" s="662"/>
      <c r="PVV28" s="662"/>
      <c r="PVW28" s="662"/>
      <c r="PVX28" s="662"/>
      <c r="PVY28" s="662"/>
      <c r="PVZ28" s="662"/>
      <c r="PWA28" s="662"/>
      <c r="PWB28" s="662"/>
      <c r="PWC28" s="662"/>
      <c r="PWD28" s="662"/>
      <c r="PWE28" s="662"/>
      <c r="PWF28" s="662"/>
      <c r="PWG28" s="662"/>
      <c r="PWH28" s="662"/>
      <c r="PWI28" s="662"/>
      <c r="PWJ28" s="662"/>
      <c r="PWK28" s="662"/>
      <c r="PWL28" s="662"/>
      <c r="PWM28" s="662"/>
      <c r="PWN28" s="662"/>
      <c r="PWO28" s="662"/>
      <c r="PWP28" s="662"/>
      <c r="PWQ28" s="662"/>
      <c r="PWR28" s="662"/>
      <c r="PWS28" s="662"/>
      <c r="PWT28" s="662"/>
      <c r="PWU28" s="662"/>
      <c r="PWV28" s="662"/>
      <c r="PWW28" s="662"/>
      <c r="PWX28" s="662"/>
      <c r="PWY28" s="662"/>
      <c r="PWZ28" s="662"/>
      <c r="PXA28" s="662"/>
      <c r="PXB28" s="662"/>
      <c r="PXC28" s="662"/>
      <c r="PXD28" s="662"/>
      <c r="PXE28" s="662"/>
      <c r="PXF28" s="662"/>
      <c r="PXG28" s="662"/>
      <c r="PXH28" s="662"/>
      <c r="PXI28" s="662"/>
      <c r="PXJ28" s="662"/>
      <c r="PXK28" s="662"/>
      <c r="PXL28" s="662"/>
      <c r="PXM28" s="662"/>
      <c r="PXN28" s="662"/>
      <c r="PXO28" s="662"/>
      <c r="PXP28" s="662"/>
      <c r="PXQ28" s="662"/>
      <c r="PXR28" s="662"/>
      <c r="PXS28" s="662"/>
      <c r="PXT28" s="662"/>
      <c r="PXU28" s="662"/>
      <c r="PXV28" s="662"/>
      <c r="PXW28" s="662"/>
      <c r="PXX28" s="662"/>
      <c r="PXY28" s="662"/>
      <c r="PXZ28" s="662"/>
      <c r="PYA28" s="662"/>
      <c r="PYB28" s="662"/>
      <c r="PYC28" s="662"/>
      <c r="PYD28" s="662"/>
      <c r="PYE28" s="662"/>
      <c r="PYF28" s="662"/>
      <c r="PYG28" s="662"/>
      <c r="PYH28" s="662"/>
      <c r="PYI28" s="662"/>
      <c r="PYJ28" s="662"/>
      <c r="PYK28" s="662"/>
      <c r="PYL28" s="662"/>
      <c r="PYM28" s="662"/>
      <c r="PYN28" s="662"/>
      <c r="PYO28" s="662"/>
      <c r="PYP28" s="662"/>
      <c r="PYQ28" s="662"/>
      <c r="PYR28" s="662"/>
      <c r="PYS28" s="662"/>
      <c r="PYT28" s="662"/>
      <c r="PYU28" s="662"/>
      <c r="PYV28" s="662"/>
      <c r="PYW28" s="662"/>
      <c r="PYX28" s="662"/>
      <c r="PYY28" s="662"/>
      <c r="PYZ28" s="662"/>
      <c r="PZA28" s="662"/>
      <c r="PZB28" s="662"/>
      <c r="PZC28" s="662"/>
      <c r="PZD28" s="662"/>
      <c r="PZE28" s="662"/>
      <c r="PZF28" s="662"/>
      <c r="PZG28" s="662"/>
      <c r="PZH28" s="662"/>
      <c r="PZI28" s="662"/>
      <c r="PZJ28" s="662"/>
      <c r="PZK28" s="662"/>
      <c r="PZL28" s="662"/>
      <c r="PZM28" s="662"/>
      <c r="PZN28" s="662"/>
      <c r="PZO28" s="662"/>
      <c r="PZP28" s="662"/>
      <c r="PZQ28" s="662"/>
      <c r="PZR28" s="662"/>
      <c r="PZS28" s="662"/>
      <c r="PZT28" s="662"/>
      <c r="PZU28" s="662"/>
      <c r="PZV28" s="662"/>
      <c r="PZW28" s="662"/>
      <c r="PZX28" s="662"/>
      <c r="PZY28" s="662"/>
      <c r="PZZ28" s="662"/>
      <c r="QAA28" s="662"/>
      <c r="QAB28" s="662"/>
      <c r="QAC28" s="662"/>
      <c r="QAD28" s="662"/>
      <c r="QAE28" s="662"/>
      <c r="QAF28" s="662"/>
      <c r="QAG28" s="662"/>
      <c r="QAH28" s="662"/>
      <c r="QAI28" s="662"/>
      <c r="QAJ28" s="662"/>
      <c r="QAK28" s="662"/>
      <c r="QAL28" s="662"/>
      <c r="QAM28" s="662"/>
      <c r="QAN28" s="662"/>
      <c r="QAO28" s="662"/>
      <c r="QAP28" s="662"/>
      <c r="QAQ28" s="662"/>
      <c r="QAR28" s="662"/>
      <c r="QAS28" s="662"/>
      <c r="QAT28" s="662"/>
      <c r="QAU28" s="662"/>
      <c r="QAV28" s="662"/>
      <c r="QAW28" s="662"/>
      <c r="QAX28" s="662"/>
      <c r="QAY28" s="662"/>
      <c r="QAZ28" s="662"/>
      <c r="QBA28" s="662"/>
      <c r="QBB28" s="662"/>
      <c r="QBC28" s="662"/>
      <c r="QBD28" s="662"/>
      <c r="QBE28" s="662"/>
      <c r="QBF28" s="662"/>
      <c r="QBG28" s="662"/>
      <c r="QBH28" s="662"/>
      <c r="QBI28" s="662"/>
      <c r="QBJ28" s="662"/>
      <c r="QBK28" s="662"/>
      <c r="QBL28" s="662"/>
      <c r="QBM28" s="662"/>
      <c r="QBN28" s="662"/>
      <c r="QBO28" s="662"/>
      <c r="QBP28" s="662"/>
      <c r="QBQ28" s="662"/>
      <c r="QBR28" s="662"/>
      <c r="QBS28" s="662"/>
      <c r="QBT28" s="662"/>
      <c r="QBU28" s="662"/>
      <c r="QBV28" s="662"/>
      <c r="QBW28" s="662"/>
      <c r="QBX28" s="662"/>
      <c r="QBY28" s="662"/>
      <c r="QBZ28" s="662"/>
      <c r="QCA28" s="662"/>
      <c r="QCB28" s="662"/>
      <c r="QCC28" s="662"/>
      <c r="QCD28" s="662"/>
      <c r="QCE28" s="662"/>
      <c r="QCF28" s="662"/>
      <c r="QCG28" s="662"/>
      <c r="QCH28" s="662"/>
      <c r="QCI28" s="662"/>
      <c r="QCJ28" s="662"/>
      <c r="QCK28" s="662"/>
      <c r="QCL28" s="662"/>
      <c r="QCM28" s="662"/>
      <c r="QCN28" s="662"/>
      <c r="QCO28" s="662"/>
      <c r="QCP28" s="662"/>
      <c r="QCQ28" s="662"/>
      <c r="QCR28" s="662"/>
      <c r="QCS28" s="662"/>
      <c r="QCT28" s="662"/>
      <c r="QCU28" s="662"/>
      <c r="QCV28" s="662"/>
      <c r="QCW28" s="662"/>
      <c r="QCX28" s="662"/>
      <c r="QCY28" s="662"/>
      <c r="QCZ28" s="662"/>
      <c r="QDA28" s="662"/>
      <c r="QDB28" s="662"/>
      <c r="QDC28" s="662"/>
      <c r="QDD28" s="662"/>
      <c r="QDE28" s="662"/>
      <c r="QDF28" s="662"/>
      <c r="QDG28" s="662"/>
      <c r="QDH28" s="662"/>
      <c r="QDI28" s="662"/>
      <c r="QDJ28" s="662"/>
      <c r="QDK28" s="662"/>
      <c r="QDL28" s="662"/>
      <c r="QDM28" s="662"/>
      <c r="QDN28" s="662"/>
      <c r="QDO28" s="662"/>
      <c r="QDP28" s="662"/>
      <c r="QDQ28" s="662"/>
      <c r="QDR28" s="662"/>
      <c r="QDS28" s="662"/>
      <c r="QDT28" s="662"/>
      <c r="QDU28" s="662"/>
      <c r="QDV28" s="662"/>
      <c r="QDW28" s="662"/>
      <c r="QDX28" s="662"/>
      <c r="QDY28" s="662"/>
      <c r="QDZ28" s="662"/>
      <c r="QEA28" s="662"/>
      <c r="QEB28" s="662"/>
      <c r="QEC28" s="662"/>
      <c r="QED28" s="662"/>
      <c r="QEE28" s="662"/>
      <c r="QEF28" s="662"/>
      <c r="QEG28" s="662"/>
      <c r="QEH28" s="662"/>
      <c r="QEI28" s="662"/>
      <c r="QEJ28" s="662"/>
      <c r="QEK28" s="662"/>
      <c r="QEL28" s="662"/>
      <c r="QEM28" s="662"/>
      <c r="QEN28" s="662"/>
      <c r="QEO28" s="662"/>
      <c r="QEP28" s="662"/>
      <c r="QEQ28" s="662"/>
      <c r="QER28" s="662"/>
      <c r="QES28" s="662"/>
      <c r="QET28" s="662"/>
      <c r="QEU28" s="662"/>
      <c r="QEV28" s="662"/>
      <c r="QEW28" s="662"/>
      <c r="QEX28" s="662"/>
      <c r="QEY28" s="662"/>
      <c r="QEZ28" s="662"/>
      <c r="QFA28" s="662"/>
      <c r="QFB28" s="662"/>
      <c r="QFC28" s="662"/>
      <c r="QFD28" s="662"/>
      <c r="QFE28" s="662"/>
      <c r="QFF28" s="662"/>
      <c r="QFG28" s="662"/>
      <c r="QFH28" s="662"/>
      <c r="QFI28" s="662"/>
      <c r="QFJ28" s="662"/>
      <c r="QFK28" s="662"/>
      <c r="QFL28" s="662"/>
      <c r="QFM28" s="662"/>
      <c r="QFN28" s="662"/>
      <c r="QFO28" s="662"/>
      <c r="QFP28" s="662"/>
      <c r="QFQ28" s="662"/>
      <c r="QFR28" s="662"/>
      <c r="QFS28" s="662"/>
      <c r="QFT28" s="662"/>
      <c r="QFU28" s="662"/>
      <c r="QFV28" s="662"/>
      <c r="QFW28" s="662"/>
      <c r="QFX28" s="662"/>
      <c r="QFY28" s="662"/>
      <c r="QFZ28" s="662"/>
      <c r="QGA28" s="662"/>
      <c r="QGB28" s="662"/>
      <c r="QGC28" s="662"/>
      <c r="QGD28" s="662"/>
      <c r="QGE28" s="662"/>
      <c r="QGF28" s="662"/>
      <c r="QGG28" s="662"/>
      <c r="QGH28" s="662"/>
      <c r="QGI28" s="662"/>
      <c r="QGJ28" s="662"/>
      <c r="QGK28" s="662"/>
      <c r="QGL28" s="662"/>
      <c r="QGM28" s="662"/>
      <c r="QGN28" s="662"/>
      <c r="QGO28" s="662"/>
      <c r="QGP28" s="662"/>
      <c r="QGQ28" s="662"/>
      <c r="QGR28" s="662"/>
      <c r="QGS28" s="662"/>
      <c r="QGT28" s="662"/>
      <c r="QGU28" s="662"/>
      <c r="QGV28" s="662"/>
      <c r="QGW28" s="662"/>
      <c r="QGX28" s="662"/>
      <c r="QGY28" s="662"/>
      <c r="QGZ28" s="662"/>
      <c r="QHA28" s="662"/>
      <c r="QHB28" s="662"/>
      <c r="QHC28" s="662"/>
      <c r="QHD28" s="662"/>
      <c r="QHE28" s="662"/>
      <c r="QHF28" s="662"/>
      <c r="QHG28" s="662"/>
      <c r="QHH28" s="662"/>
      <c r="QHI28" s="662"/>
      <c r="QHJ28" s="662"/>
      <c r="QHK28" s="662"/>
      <c r="QHL28" s="662"/>
      <c r="QHM28" s="662"/>
      <c r="QHN28" s="662"/>
      <c r="QHO28" s="662"/>
      <c r="QHP28" s="662"/>
      <c r="QHQ28" s="662"/>
      <c r="QHR28" s="662"/>
      <c r="QHS28" s="662"/>
      <c r="QHT28" s="662"/>
      <c r="QHU28" s="662"/>
      <c r="QHV28" s="662"/>
      <c r="QHW28" s="662"/>
      <c r="QHX28" s="662"/>
      <c r="QHY28" s="662"/>
      <c r="QHZ28" s="662"/>
      <c r="QIA28" s="662"/>
      <c r="QIB28" s="662"/>
      <c r="QIC28" s="662"/>
      <c r="QID28" s="662"/>
      <c r="QIE28" s="662"/>
      <c r="QIF28" s="662"/>
      <c r="QIG28" s="662"/>
      <c r="QIH28" s="662"/>
      <c r="QII28" s="662"/>
      <c r="QIJ28" s="662"/>
      <c r="QIK28" s="662"/>
      <c r="QIL28" s="662"/>
      <c r="QIM28" s="662"/>
      <c r="QIN28" s="662"/>
      <c r="QIO28" s="662"/>
      <c r="QIP28" s="662"/>
      <c r="QIQ28" s="662"/>
      <c r="QIR28" s="662"/>
      <c r="QIS28" s="662"/>
      <c r="QIT28" s="662"/>
      <c r="QIU28" s="662"/>
      <c r="QIV28" s="662"/>
      <c r="QIW28" s="662"/>
      <c r="QIX28" s="662"/>
      <c r="QIY28" s="662"/>
      <c r="QIZ28" s="662"/>
      <c r="QJA28" s="662"/>
      <c r="QJB28" s="662"/>
      <c r="QJC28" s="662"/>
      <c r="QJD28" s="662"/>
      <c r="QJE28" s="662"/>
      <c r="QJF28" s="662"/>
      <c r="QJG28" s="662"/>
      <c r="QJH28" s="662"/>
      <c r="QJI28" s="662"/>
      <c r="QJJ28" s="662"/>
      <c r="QJK28" s="662"/>
      <c r="QJL28" s="662"/>
      <c r="QJM28" s="662"/>
      <c r="QJN28" s="662"/>
      <c r="QJO28" s="662"/>
      <c r="QJP28" s="662"/>
      <c r="QJQ28" s="662"/>
      <c r="QJR28" s="662"/>
      <c r="QJS28" s="662"/>
      <c r="QJT28" s="662"/>
      <c r="QJU28" s="662"/>
      <c r="QJV28" s="662"/>
      <c r="QJW28" s="662"/>
      <c r="QJX28" s="662"/>
      <c r="QJY28" s="662"/>
      <c r="QJZ28" s="662"/>
      <c r="QKA28" s="662"/>
      <c r="QKB28" s="662"/>
      <c r="QKC28" s="662"/>
      <c r="QKD28" s="662"/>
      <c r="QKE28" s="662"/>
      <c r="QKF28" s="662"/>
      <c r="QKG28" s="662"/>
      <c r="QKH28" s="662"/>
      <c r="QKI28" s="662"/>
      <c r="QKJ28" s="662"/>
      <c r="QKK28" s="662"/>
      <c r="QKL28" s="662"/>
      <c r="QKM28" s="662"/>
      <c r="QKN28" s="662"/>
      <c r="QKO28" s="662"/>
      <c r="QKP28" s="662"/>
      <c r="QKQ28" s="662"/>
      <c r="QKR28" s="662"/>
      <c r="QKS28" s="662"/>
      <c r="QKT28" s="662"/>
      <c r="QKU28" s="662"/>
      <c r="QKV28" s="662"/>
      <c r="QKW28" s="662"/>
      <c r="QKX28" s="662"/>
      <c r="QKY28" s="662"/>
      <c r="QKZ28" s="662"/>
      <c r="QLA28" s="662"/>
      <c r="QLB28" s="662"/>
      <c r="QLC28" s="662"/>
      <c r="QLD28" s="662"/>
      <c r="QLE28" s="662"/>
      <c r="QLF28" s="662"/>
      <c r="QLG28" s="662"/>
      <c r="QLH28" s="662"/>
      <c r="QLI28" s="662"/>
      <c r="QLJ28" s="662"/>
      <c r="QLK28" s="662"/>
      <c r="QLL28" s="662"/>
      <c r="QLM28" s="662"/>
      <c r="QLN28" s="662"/>
      <c r="QLO28" s="662"/>
      <c r="QLP28" s="662"/>
      <c r="QLQ28" s="662"/>
      <c r="QLR28" s="662"/>
      <c r="QLS28" s="662"/>
      <c r="QLT28" s="662"/>
      <c r="QLU28" s="662"/>
      <c r="QLV28" s="662"/>
      <c r="QLW28" s="662"/>
      <c r="QLX28" s="662"/>
      <c r="QLY28" s="662"/>
      <c r="QLZ28" s="662"/>
      <c r="QMA28" s="662"/>
      <c r="QMB28" s="662"/>
      <c r="QMC28" s="662"/>
      <c r="QMD28" s="662"/>
      <c r="QME28" s="662"/>
      <c r="QMF28" s="662"/>
      <c r="QMG28" s="662"/>
      <c r="QMH28" s="662"/>
      <c r="QMI28" s="662"/>
      <c r="QMJ28" s="662"/>
      <c r="QMK28" s="662"/>
      <c r="QML28" s="662"/>
      <c r="QMM28" s="662"/>
      <c r="QMN28" s="662"/>
      <c r="QMO28" s="662"/>
      <c r="QMP28" s="662"/>
      <c r="QMQ28" s="662"/>
      <c r="QMR28" s="662"/>
      <c r="QMS28" s="662"/>
      <c r="QMT28" s="662"/>
      <c r="QMU28" s="662"/>
      <c r="QMV28" s="662"/>
      <c r="QMW28" s="662"/>
      <c r="QMX28" s="662"/>
      <c r="QMY28" s="662"/>
      <c r="QMZ28" s="662"/>
      <c r="QNA28" s="662"/>
      <c r="QNB28" s="662"/>
      <c r="QNC28" s="662"/>
      <c r="QND28" s="662"/>
      <c r="QNE28" s="662"/>
      <c r="QNF28" s="662"/>
      <c r="QNG28" s="662"/>
      <c r="QNH28" s="662"/>
      <c r="QNI28" s="662"/>
      <c r="QNJ28" s="662"/>
      <c r="QNK28" s="662"/>
      <c r="QNL28" s="662"/>
      <c r="QNM28" s="662"/>
      <c r="QNN28" s="662"/>
      <c r="QNO28" s="662"/>
      <c r="QNP28" s="662"/>
      <c r="QNQ28" s="662"/>
      <c r="QNR28" s="662"/>
      <c r="QNS28" s="662"/>
      <c r="QNT28" s="662"/>
      <c r="QNU28" s="662"/>
      <c r="QNV28" s="662"/>
      <c r="QNW28" s="662"/>
      <c r="QNX28" s="662"/>
      <c r="QNY28" s="662"/>
      <c r="QNZ28" s="662"/>
      <c r="QOA28" s="662"/>
      <c r="QOB28" s="662"/>
      <c r="QOC28" s="662"/>
      <c r="QOD28" s="662"/>
      <c r="QOE28" s="662"/>
      <c r="QOF28" s="662"/>
      <c r="QOG28" s="662"/>
      <c r="QOH28" s="662"/>
      <c r="QOI28" s="662"/>
      <c r="QOJ28" s="662"/>
      <c r="QOK28" s="662"/>
      <c r="QOL28" s="662"/>
      <c r="QOM28" s="662"/>
      <c r="QON28" s="662"/>
      <c r="QOO28" s="662"/>
      <c r="QOP28" s="662"/>
      <c r="QOQ28" s="662"/>
      <c r="QOR28" s="662"/>
      <c r="QOS28" s="662"/>
      <c r="QOT28" s="662"/>
      <c r="QOU28" s="662"/>
      <c r="QOV28" s="662"/>
      <c r="QOW28" s="662"/>
      <c r="QOX28" s="662"/>
      <c r="QOY28" s="662"/>
      <c r="QOZ28" s="662"/>
      <c r="QPA28" s="662"/>
      <c r="QPB28" s="662"/>
      <c r="QPC28" s="662"/>
      <c r="QPD28" s="662"/>
      <c r="QPE28" s="662"/>
      <c r="QPF28" s="662"/>
      <c r="QPG28" s="662"/>
      <c r="QPH28" s="662"/>
      <c r="QPI28" s="662"/>
      <c r="QPJ28" s="662"/>
      <c r="QPK28" s="662"/>
      <c r="QPL28" s="662"/>
      <c r="QPM28" s="662"/>
      <c r="QPN28" s="662"/>
      <c r="QPO28" s="662"/>
      <c r="QPP28" s="662"/>
      <c r="QPQ28" s="662"/>
      <c r="QPR28" s="662"/>
      <c r="QPS28" s="662"/>
      <c r="QPT28" s="662"/>
      <c r="QPU28" s="662"/>
      <c r="QPV28" s="662"/>
      <c r="QPW28" s="662"/>
      <c r="QPX28" s="662"/>
      <c r="QPY28" s="662"/>
      <c r="QPZ28" s="662"/>
      <c r="QQA28" s="662"/>
      <c r="QQB28" s="662"/>
      <c r="QQC28" s="662"/>
      <c r="QQD28" s="662"/>
      <c r="QQE28" s="662"/>
      <c r="QQF28" s="662"/>
      <c r="QQG28" s="662"/>
      <c r="QQH28" s="662"/>
      <c r="QQI28" s="662"/>
      <c r="QQJ28" s="662"/>
      <c r="QQK28" s="662"/>
      <c r="QQL28" s="662"/>
      <c r="QQM28" s="662"/>
      <c r="QQN28" s="662"/>
      <c r="QQO28" s="662"/>
      <c r="QQP28" s="662"/>
      <c r="QQQ28" s="662"/>
      <c r="QQR28" s="662"/>
      <c r="QQS28" s="662"/>
      <c r="QQT28" s="662"/>
      <c r="QQU28" s="662"/>
      <c r="QQV28" s="662"/>
      <c r="QQW28" s="662"/>
      <c r="QQX28" s="662"/>
      <c r="QQY28" s="662"/>
      <c r="QQZ28" s="662"/>
      <c r="QRA28" s="662"/>
      <c r="QRB28" s="662"/>
      <c r="QRC28" s="662"/>
      <c r="QRD28" s="662"/>
      <c r="QRE28" s="662"/>
      <c r="QRF28" s="662"/>
      <c r="QRG28" s="662"/>
      <c r="QRH28" s="662"/>
      <c r="QRI28" s="662"/>
      <c r="QRJ28" s="662"/>
      <c r="QRK28" s="662"/>
      <c r="QRL28" s="662"/>
      <c r="QRM28" s="662"/>
      <c r="QRN28" s="662"/>
      <c r="QRO28" s="662"/>
      <c r="QRP28" s="662"/>
      <c r="QRQ28" s="662"/>
      <c r="QRR28" s="662"/>
      <c r="QRS28" s="662"/>
      <c r="QRT28" s="662"/>
      <c r="QRU28" s="662"/>
      <c r="QRV28" s="662"/>
      <c r="QRW28" s="662"/>
      <c r="QRX28" s="662"/>
      <c r="QRY28" s="662"/>
      <c r="QRZ28" s="662"/>
      <c r="QSA28" s="662"/>
      <c r="QSB28" s="662"/>
      <c r="QSC28" s="662"/>
      <c r="QSD28" s="662"/>
      <c r="QSE28" s="662"/>
      <c r="QSF28" s="662"/>
      <c r="QSG28" s="662"/>
      <c r="QSH28" s="662"/>
      <c r="QSI28" s="662"/>
      <c r="QSJ28" s="662"/>
      <c r="QSK28" s="662"/>
      <c r="QSL28" s="662"/>
      <c r="QSM28" s="662"/>
      <c r="QSN28" s="662"/>
      <c r="QSO28" s="662"/>
      <c r="QSP28" s="662"/>
      <c r="QSQ28" s="662"/>
      <c r="QSR28" s="662"/>
      <c r="QSS28" s="662"/>
      <c r="QST28" s="662"/>
      <c r="QSU28" s="662"/>
      <c r="QSV28" s="662"/>
      <c r="QSW28" s="662"/>
      <c r="QSX28" s="662"/>
      <c r="QSY28" s="662"/>
      <c r="QSZ28" s="662"/>
      <c r="QTA28" s="662"/>
      <c r="QTB28" s="662"/>
      <c r="QTC28" s="662"/>
      <c r="QTD28" s="662"/>
      <c r="QTE28" s="662"/>
      <c r="QTF28" s="662"/>
      <c r="QTG28" s="662"/>
      <c r="QTH28" s="662"/>
      <c r="QTI28" s="662"/>
      <c r="QTJ28" s="662"/>
      <c r="QTK28" s="662"/>
      <c r="QTL28" s="662"/>
      <c r="QTM28" s="662"/>
      <c r="QTN28" s="662"/>
      <c r="QTO28" s="662"/>
      <c r="QTP28" s="662"/>
      <c r="QTQ28" s="662"/>
      <c r="QTR28" s="662"/>
      <c r="QTS28" s="662"/>
      <c r="QTT28" s="662"/>
      <c r="QTU28" s="662"/>
      <c r="QTV28" s="662"/>
      <c r="QTW28" s="662"/>
      <c r="QTX28" s="662"/>
      <c r="QTY28" s="662"/>
      <c r="QTZ28" s="662"/>
      <c r="QUA28" s="662"/>
      <c r="QUB28" s="662"/>
      <c r="QUC28" s="662"/>
      <c r="QUD28" s="662"/>
      <c r="QUE28" s="662"/>
      <c r="QUF28" s="662"/>
      <c r="QUG28" s="662"/>
      <c r="QUH28" s="662"/>
      <c r="QUI28" s="662"/>
      <c r="QUJ28" s="662"/>
      <c r="QUK28" s="662"/>
      <c r="QUL28" s="662"/>
      <c r="QUM28" s="662"/>
      <c r="QUN28" s="662"/>
      <c r="QUO28" s="662"/>
      <c r="QUP28" s="662"/>
      <c r="QUQ28" s="662"/>
      <c r="QUR28" s="662"/>
      <c r="QUS28" s="662"/>
      <c r="QUT28" s="662"/>
      <c r="QUU28" s="662"/>
      <c r="QUV28" s="662"/>
      <c r="QUW28" s="662"/>
      <c r="QUX28" s="662"/>
      <c r="QUY28" s="662"/>
      <c r="QUZ28" s="662"/>
      <c r="QVA28" s="662"/>
      <c r="QVB28" s="662"/>
      <c r="QVC28" s="662"/>
      <c r="QVD28" s="662"/>
      <c r="QVE28" s="662"/>
      <c r="QVF28" s="662"/>
      <c r="QVG28" s="662"/>
      <c r="QVH28" s="662"/>
      <c r="QVI28" s="662"/>
      <c r="QVJ28" s="662"/>
      <c r="QVK28" s="662"/>
      <c r="QVL28" s="662"/>
      <c r="QVM28" s="662"/>
      <c r="QVN28" s="662"/>
      <c r="QVO28" s="662"/>
      <c r="QVP28" s="662"/>
      <c r="QVQ28" s="662"/>
      <c r="QVR28" s="662"/>
      <c r="QVS28" s="662"/>
      <c r="QVT28" s="662"/>
      <c r="QVU28" s="662"/>
      <c r="QVV28" s="662"/>
      <c r="QVW28" s="662"/>
      <c r="QVX28" s="662"/>
      <c r="QVY28" s="662"/>
      <c r="QVZ28" s="662"/>
      <c r="QWA28" s="662"/>
      <c r="QWB28" s="662"/>
      <c r="QWC28" s="662"/>
      <c r="QWD28" s="662"/>
      <c r="QWE28" s="662"/>
      <c r="QWF28" s="662"/>
      <c r="QWG28" s="662"/>
      <c r="QWH28" s="662"/>
      <c r="QWI28" s="662"/>
      <c r="QWJ28" s="662"/>
      <c r="QWK28" s="662"/>
      <c r="QWL28" s="662"/>
      <c r="QWM28" s="662"/>
      <c r="QWN28" s="662"/>
      <c r="QWO28" s="662"/>
      <c r="QWP28" s="662"/>
      <c r="QWQ28" s="662"/>
      <c r="QWR28" s="662"/>
      <c r="QWS28" s="662"/>
      <c r="QWT28" s="662"/>
      <c r="QWU28" s="662"/>
      <c r="QWV28" s="662"/>
      <c r="QWW28" s="662"/>
      <c r="QWX28" s="662"/>
      <c r="QWY28" s="662"/>
      <c r="QWZ28" s="662"/>
      <c r="QXA28" s="662"/>
      <c r="QXB28" s="662"/>
      <c r="QXC28" s="662"/>
      <c r="QXD28" s="662"/>
      <c r="QXE28" s="662"/>
      <c r="QXF28" s="662"/>
      <c r="QXG28" s="662"/>
      <c r="QXH28" s="662"/>
      <c r="QXI28" s="662"/>
      <c r="QXJ28" s="662"/>
      <c r="QXK28" s="662"/>
      <c r="QXL28" s="662"/>
      <c r="QXM28" s="662"/>
      <c r="QXN28" s="662"/>
      <c r="QXO28" s="662"/>
      <c r="QXP28" s="662"/>
      <c r="QXQ28" s="662"/>
      <c r="QXR28" s="662"/>
      <c r="QXS28" s="662"/>
      <c r="QXT28" s="662"/>
      <c r="QXU28" s="662"/>
      <c r="QXV28" s="662"/>
      <c r="QXW28" s="662"/>
      <c r="QXX28" s="662"/>
      <c r="QXY28" s="662"/>
      <c r="QXZ28" s="662"/>
      <c r="QYA28" s="662"/>
      <c r="QYB28" s="662"/>
      <c r="QYC28" s="662"/>
      <c r="QYD28" s="662"/>
      <c r="QYE28" s="662"/>
      <c r="QYF28" s="662"/>
      <c r="QYG28" s="662"/>
      <c r="QYH28" s="662"/>
      <c r="QYI28" s="662"/>
      <c r="QYJ28" s="662"/>
      <c r="QYK28" s="662"/>
      <c r="QYL28" s="662"/>
      <c r="QYM28" s="662"/>
      <c r="QYN28" s="662"/>
      <c r="QYO28" s="662"/>
      <c r="QYP28" s="662"/>
      <c r="QYQ28" s="662"/>
      <c r="QYR28" s="662"/>
      <c r="QYS28" s="662"/>
      <c r="QYT28" s="662"/>
      <c r="QYU28" s="662"/>
      <c r="QYV28" s="662"/>
      <c r="QYW28" s="662"/>
      <c r="QYX28" s="662"/>
      <c r="QYY28" s="662"/>
      <c r="QYZ28" s="662"/>
      <c r="QZA28" s="662"/>
      <c r="QZB28" s="662"/>
      <c r="QZC28" s="662"/>
      <c r="QZD28" s="662"/>
      <c r="QZE28" s="662"/>
      <c r="QZF28" s="662"/>
      <c r="QZG28" s="662"/>
      <c r="QZH28" s="662"/>
      <c r="QZI28" s="662"/>
      <c r="QZJ28" s="662"/>
      <c r="QZK28" s="662"/>
      <c r="QZL28" s="662"/>
      <c r="QZM28" s="662"/>
      <c r="QZN28" s="662"/>
      <c r="QZO28" s="662"/>
      <c r="QZP28" s="662"/>
      <c r="QZQ28" s="662"/>
      <c r="QZR28" s="662"/>
      <c r="QZS28" s="662"/>
      <c r="QZT28" s="662"/>
      <c r="QZU28" s="662"/>
      <c r="QZV28" s="662"/>
      <c r="QZW28" s="662"/>
      <c r="QZX28" s="662"/>
      <c r="QZY28" s="662"/>
      <c r="QZZ28" s="662"/>
      <c r="RAA28" s="662"/>
      <c r="RAB28" s="662"/>
      <c r="RAC28" s="662"/>
      <c r="RAD28" s="662"/>
      <c r="RAE28" s="662"/>
      <c r="RAF28" s="662"/>
      <c r="RAG28" s="662"/>
      <c r="RAH28" s="662"/>
      <c r="RAI28" s="662"/>
      <c r="RAJ28" s="662"/>
      <c r="RAK28" s="662"/>
      <c r="RAL28" s="662"/>
      <c r="RAM28" s="662"/>
      <c r="RAN28" s="662"/>
      <c r="RAO28" s="662"/>
      <c r="RAP28" s="662"/>
      <c r="RAQ28" s="662"/>
      <c r="RAR28" s="662"/>
      <c r="RAS28" s="662"/>
      <c r="RAT28" s="662"/>
      <c r="RAU28" s="662"/>
      <c r="RAV28" s="662"/>
      <c r="RAW28" s="662"/>
      <c r="RAX28" s="662"/>
      <c r="RAY28" s="662"/>
      <c r="RAZ28" s="662"/>
      <c r="RBA28" s="662"/>
      <c r="RBB28" s="662"/>
      <c r="RBC28" s="662"/>
      <c r="RBD28" s="662"/>
      <c r="RBE28" s="662"/>
      <c r="RBF28" s="662"/>
      <c r="RBG28" s="662"/>
      <c r="RBH28" s="662"/>
      <c r="RBI28" s="662"/>
      <c r="RBJ28" s="662"/>
      <c r="RBK28" s="662"/>
      <c r="RBL28" s="662"/>
      <c r="RBM28" s="662"/>
      <c r="RBN28" s="662"/>
      <c r="RBO28" s="662"/>
      <c r="RBP28" s="662"/>
      <c r="RBQ28" s="662"/>
      <c r="RBR28" s="662"/>
      <c r="RBS28" s="662"/>
      <c r="RBT28" s="662"/>
      <c r="RBU28" s="662"/>
      <c r="RBV28" s="662"/>
      <c r="RBW28" s="662"/>
      <c r="RBX28" s="662"/>
      <c r="RBY28" s="662"/>
      <c r="RBZ28" s="662"/>
      <c r="RCA28" s="662"/>
      <c r="RCB28" s="662"/>
      <c r="RCC28" s="662"/>
      <c r="RCD28" s="662"/>
      <c r="RCE28" s="662"/>
      <c r="RCF28" s="662"/>
      <c r="RCG28" s="662"/>
      <c r="RCH28" s="662"/>
      <c r="RCI28" s="662"/>
      <c r="RCJ28" s="662"/>
      <c r="RCK28" s="662"/>
      <c r="RCL28" s="662"/>
      <c r="RCM28" s="662"/>
      <c r="RCN28" s="662"/>
      <c r="RCO28" s="662"/>
      <c r="RCP28" s="662"/>
      <c r="RCQ28" s="662"/>
      <c r="RCR28" s="662"/>
      <c r="RCS28" s="662"/>
      <c r="RCT28" s="662"/>
      <c r="RCU28" s="662"/>
      <c r="RCV28" s="662"/>
      <c r="RCW28" s="662"/>
      <c r="RCX28" s="662"/>
      <c r="RCY28" s="662"/>
      <c r="RCZ28" s="662"/>
      <c r="RDA28" s="662"/>
      <c r="RDB28" s="662"/>
      <c r="RDC28" s="662"/>
      <c r="RDD28" s="662"/>
      <c r="RDE28" s="662"/>
      <c r="RDF28" s="662"/>
      <c r="RDG28" s="662"/>
      <c r="RDH28" s="662"/>
      <c r="RDI28" s="662"/>
      <c r="RDJ28" s="662"/>
      <c r="RDK28" s="662"/>
      <c r="RDL28" s="662"/>
      <c r="RDM28" s="662"/>
      <c r="RDN28" s="662"/>
      <c r="RDO28" s="662"/>
      <c r="RDP28" s="662"/>
      <c r="RDQ28" s="662"/>
      <c r="RDR28" s="662"/>
      <c r="RDS28" s="662"/>
      <c r="RDT28" s="662"/>
      <c r="RDU28" s="662"/>
      <c r="RDV28" s="662"/>
      <c r="RDW28" s="662"/>
      <c r="RDX28" s="662"/>
      <c r="RDY28" s="662"/>
      <c r="RDZ28" s="662"/>
      <c r="REA28" s="662"/>
      <c r="REB28" s="662"/>
      <c r="REC28" s="662"/>
      <c r="RED28" s="662"/>
      <c r="REE28" s="662"/>
      <c r="REF28" s="662"/>
      <c r="REG28" s="662"/>
      <c r="REH28" s="662"/>
      <c r="REI28" s="662"/>
      <c r="REJ28" s="662"/>
      <c r="REK28" s="662"/>
      <c r="REL28" s="662"/>
      <c r="REM28" s="662"/>
      <c r="REN28" s="662"/>
      <c r="REO28" s="662"/>
      <c r="REP28" s="662"/>
      <c r="REQ28" s="662"/>
      <c r="RER28" s="662"/>
      <c r="RES28" s="662"/>
      <c r="RET28" s="662"/>
      <c r="REU28" s="662"/>
      <c r="REV28" s="662"/>
      <c r="REW28" s="662"/>
      <c r="REX28" s="662"/>
      <c r="REY28" s="662"/>
      <c r="REZ28" s="662"/>
      <c r="RFA28" s="662"/>
      <c r="RFB28" s="662"/>
      <c r="RFC28" s="662"/>
      <c r="RFD28" s="662"/>
      <c r="RFE28" s="662"/>
      <c r="RFF28" s="662"/>
      <c r="RFG28" s="662"/>
      <c r="RFH28" s="662"/>
      <c r="RFI28" s="662"/>
      <c r="RFJ28" s="662"/>
      <c r="RFK28" s="662"/>
      <c r="RFL28" s="662"/>
      <c r="RFM28" s="662"/>
      <c r="RFN28" s="662"/>
      <c r="RFO28" s="662"/>
      <c r="RFP28" s="662"/>
      <c r="RFQ28" s="662"/>
      <c r="RFR28" s="662"/>
      <c r="RFS28" s="662"/>
      <c r="RFT28" s="662"/>
      <c r="RFU28" s="662"/>
      <c r="RFV28" s="662"/>
      <c r="RFW28" s="662"/>
      <c r="RFX28" s="662"/>
      <c r="RFY28" s="662"/>
      <c r="RFZ28" s="662"/>
      <c r="RGA28" s="662"/>
      <c r="RGB28" s="662"/>
      <c r="RGC28" s="662"/>
      <c r="RGD28" s="662"/>
      <c r="RGE28" s="662"/>
      <c r="RGF28" s="662"/>
      <c r="RGG28" s="662"/>
      <c r="RGH28" s="662"/>
      <c r="RGI28" s="662"/>
      <c r="RGJ28" s="662"/>
      <c r="RGK28" s="662"/>
      <c r="RGL28" s="662"/>
      <c r="RGM28" s="662"/>
      <c r="RGN28" s="662"/>
      <c r="RGO28" s="662"/>
      <c r="RGP28" s="662"/>
      <c r="RGQ28" s="662"/>
      <c r="RGR28" s="662"/>
      <c r="RGS28" s="662"/>
      <c r="RGT28" s="662"/>
      <c r="RGU28" s="662"/>
      <c r="RGV28" s="662"/>
      <c r="RGW28" s="662"/>
      <c r="RGX28" s="662"/>
      <c r="RGY28" s="662"/>
      <c r="RGZ28" s="662"/>
      <c r="RHA28" s="662"/>
      <c r="RHB28" s="662"/>
      <c r="RHC28" s="662"/>
      <c r="RHD28" s="662"/>
      <c r="RHE28" s="662"/>
      <c r="RHF28" s="662"/>
      <c r="RHG28" s="662"/>
      <c r="RHH28" s="662"/>
      <c r="RHI28" s="662"/>
      <c r="RHJ28" s="662"/>
      <c r="RHK28" s="662"/>
      <c r="RHL28" s="662"/>
      <c r="RHM28" s="662"/>
      <c r="RHN28" s="662"/>
      <c r="RHO28" s="662"/>
      <c r="RHP28" s="662"/>
      <c r="RHQ28" s="662"/>
      <c r="RHR28" s="662"/>
      <c r="RHS28" s="662"/>
      <c r="RHT28" s="662"/>
      <c r="RHU28" s="662"/>
      <c r="RHV28" s="662"/>
      <c r="RHW28" s="662"/>
      <c r="RHX28" s="662"/>
      <c r="RHY28" s="662"/>
      <c r="RHZ28" s="662"/>
      <c r="RIA28" s="662"/>
      <c r="RIB28" s="662"/>
      <c r="RIC28" s="662"/>
      <c r="RID28" s="662"/>
      <c r="RIE28" s="662"/>
      <c r="RIF28" s="662"/>
      <c r="RIG28" s="662"/>
      <c r="RIH28" s="662"/>
      <c r="RII28" s="662"/>
      <c r="RIJ28" s="662"/>
      <c r="RIK28" s="662"/>
      <c r="RIL28" s="662"/>
      <c r="RIM28" s="662"/>
      <c r="RIN28" s="662"/>
      <c r="RIO28" s="662"/>
      <c r="RIP28" s="662"/>
      <c r="RIQ28" s="662"/>
      <c r="RIR28" s="662"/>
      <c r="RIS28" s="662"/>
      <c r="RIT28" s="662"/>
      <c r="RIU28" s="662"/>
      <c r="RIV28" s="662"/>
      <c r="RIW28" s="662"/>
      <c r="RIX28" s="662"/>
      <c r="RIY28" s="662"/>
      <c r="RIZ28" s="662"/>
      <c r="RJA28" s="662"/>
      <c r="RJB28" s="662"/>
      <c r="RJC28" s="662"/>
      <c r="RJD28" s="662"/>
      <c r="RJE28" s="662"/>
      <c r="RJF28" s="662"/>
      <c r="RJG28" s="662"/>
      <c r="RJH28" s="662"/>
      <c r="RJI28" s="662"/>
      <c r="RJJ28" s="662"/>
      <c r="RJK28" s="662"/>
      <c r="RJL28" s="662"/>
      <c r="RJM28" s="662"/>
      <c r="RJN28" s="662"/>
      <c r="RJO28" s="662"/>
      <c r="RJP28" s="662"/>
      <c r="RJQ28" s="662"/>
      <c r="RJR28" s="662"/>
      <c r="RJS28" s="662"/>
      <c r="RJT28" s="662"/>
      <c r="RJU28" s="662"/>
      <c r="RJV28" s="662"/>
      <c r="RJW28" s="662"/>
      <c r="RJX28" s="662"/>
      <c r="RJY28" s="662"/>
      <c r="RJZ28" s="662"/>
      <c r="RKA28" s="662"/>
      <c r="RKB28" s="662"/>
      <c r="RKC28" s="662"/>
      <c r="RKD28" s="662"/>
      <c r="RKE28" s="662"/>
      <c r="RKF28" s="662"/>
      <c r="RKG28" s="662"/>
      <c r="RKH28" s="662"/>
      <c r="RKI28" s="662"/>
      <c r="RKJ28" s="662"/>
      <c r="RKK28" s="662"/>
      <c r="RKL28" s="662"/>
      <c r="RKM28" s="662"/>
      <c r="RKN28" s="662"/>
      <c r="RKO28" s="662"/>
      <c r="RKP28" s="662"/>
      <c r="RKQ28" s="662"/>
      <c r="RKR28" s="662"/>
      <c r="RKS28" s="662"/>
      <c r="RKT28" s="662"/>
      <c r="RKU28" s="662"/>
      <c r="RKV28" s="662"/>
      <c r="RKW28" s="662"/>
      <c r="RKX28" s="662"/>
      <c r="RKY28" s="662"/>
      <c r="RKZ28" s="662"/>
      <c r="RLA28" s="662"/>
      <c r="RLB28" s="662"/>
      <c r="RLC28" s="662"/>
      <c r="RLD28" s="662"/>
      <c r="RLE28" s="662"/>
      <c r="RLF28" s="662"/>
      <c r="RLG28" s="662"/>
      <c r="RLH28" s="662"/>
      <c r="RLI28" s="662"/>
      <c r="RLJ28" s="662"/>
      <c r="RLK28" s="662"/>
      <c r="RLL28" s="662"/>
      <c r="RLM28" s="662"/>
      <c r="RLN28" s="662"/>
      <c r="RLO28" s="662"/>
      <c r="RLP28" s="662"/>
      <c r="RLQ28" s="662"/>
      <c r="RLR28" s="662"/>
      <c r="RLS28" s="662"/>
      <c r="RLT28" s="662"/>
      <c r="RLU28" s="662"/>
      <c r="RLV28" s="662"/>
      <c r="RLW28" s="662"/>
      <c r="RLX28" s="662"/>
      <c r="RLY28" s="662"/>
      <c r="RLZ28" s="662"/>
      <c r="RMA28" s="662"/>
      <c r="RMB28" s="662"/>
      <c r="RMC28" s="662"/>
      <c r="RMD28" s="662"/>
      <c r="RME28" s="662"/>
      <c r="RMF28" s="662"/>
      <c r="RMG28" s="662"/>
      <c r="RMH28" s="662"/>
      <c r="RMI28" s="662"/>
      <c r="RMJ28" s="662"/>
      <c r="RMK28" s="662"/>
      <c r="RML28" s="662"/>
      <c r="RMM28" s="662"/>
      <c r="RMN28" s="662"/>
      <c r="RMO28" s="662"/>
      <c r="RMP28" s="662"/>
      <c r="RMQ28" s="662"/>
      <c r="RMR28" s="662"/>
      <c r="RMS28" s="662"/>
      <c r="RMT28" s="662"/>
      <c r="RMU28" s="662"/>
      <c r="RMV28" s="662"/>
      <c r="RMW28" s="662"/>
      <c r="RMX28" s="662"/>
      <c r="RMY28" s="662"/>
      <c r="RMZ28" s="662"/>
      <c r="RNA28" s="662"/>
      <c r="RNB28" s="662"/>
      <c r="RNC28" s="662"/>
      <c r="RND28" s="662"/>
      <c r="RNE28" s="662"/>
      <c r="RNF28" s="662"/>
      <c r="RNG28" s="662"/>
      <c r="RNH28" s="662"/>
      <c r="RNI28" s="662"/>
      <c r="RNJ28" s="662"/>
      <c r="RNK28" s="662"/>
      <c r="RNL28" s="662"/>
      <c r="RNM28" s="662"/>
      <c r="RNN28" s="662"/>
      <c r="RNO28" s="662"/>
      <c r="RNP28" s="662"/>
      <c r="RNQ28" s="662"/>
      <c r="RNR28" s="662"/>
      <c r="RNS28" s="662"/>
      <c r="RNT28" s="662"/>
      <c r="RNU28" s="662"/>
      <c r="RNV28" s="662"/>
      <c r="RNW28" s="662"/>
      <c r="RNX28" s="662"/>
      <c r="RNY28" s="662"/>
      <c r="RNZ28" s="662"/>
      <c r="ROA28" s="662"/>
      <c r="ROB28" s="662"/>
      <c r="ROC28" s="662"/>
      <c r="ROD28" s="662"/>
      <c r="ROE28" s="662"/>
      <c r="ROF28" s="662"/>
      <c r="ROG28" s="662"/>
      <c r="ROH28" s="662"/>
      <c r="ROI28" s="662"/>
      <c r="ROJ28" s="662"/>
      <c r="ROK28" s="662"/>
      <c r="ROL28" s="662"/>
      <c r="ROM28" s="662"/>
      <c r="RON28" s="662"/>
      <c r="ROO28" s="662"/>
      <c r="ROP28" s="662"/>
      <c r="ROQ28" s="662"/>
      <c r="ROR28" s="662"/>
      <c r="ROS28" s="662"/>
      <c r="ROT28" s="662"/>
      <c r="ROU28" s="662"/>
      <c r="ROV28" s="662"/>
      <c r="ROW28" s="662"/>
      <c r="ROX28" s="662"/>
      <c r="ROY28" s="662"/>
      <c r="ROZ28" s="662"/>
      <c r="RPA28" s="662"/>
      <c r="RPB28" s="662"/>
      <c r="RPC28" s="662"/>
      <c r="RPD28" s="662"/>
      <c r="RPE28" s="662"/>
      <c r="RPF28" s="662"/>
      <c r="RPG28" s="662"/>
      <c r="RPH28" s="662"/>
      <c r="RPI28" s="662"/>
      <c r="RPJ28" s="662"/>
      <c r="RPK28" s="662"/>
      <c r="RPL28" s="662"/>
      <c r="RPM28" s="662"/>
      <c r="RPN28" s="662"/>
      <c r="RPO28" s="662"/>
      <c r="RPP28" s="662"/>
      <c r="RPQ28" s="662"/>
      <c r="RPR28" s="662"/>
      <c r="RPS28" s="662"/>
      <c r="RPT28" s="662"/>
      <c r="RPU28" s="662"/>
      <c r="RPV28" s="662"/>
      <c r="RPW28" s="662"/>
      <c r="RPX28" s="662"/>
      <c r="RPY28" s="662"/>
      <c r="RPZ28" s="662"/>
      <c r="RQA28" s="662"/>
      <c r="RQB28" s="662"/>
      <c r="RQC28" s="662"/>
      <c r="RQD28" s="662"/>
      <c r="RQE28" s="662"/>
      <c r="RQF28" s="662"/>
      <c r="RQG28" s="662"/>
      <c r="RQH28" s="662"/>
      <c r="RQI28" s="662"/>
      <c r="RQJ28" s="662"/>
      <c r="RQK28" s="662"/>
      <c r="RQL28" s="662"/>
      <c r="RQM28" s="662"/>
      <c r="RQN28" s="662"/>
      <c r="RQO28" s="662"/>
      <c r="RQP28" s="662"/>
      <c r="RQQ28" s="662"/>
      <c r="RQR28" s="662"/>
      <c r="RQS28" s="662"/>
      <c r="RQT28" s="662"/>
      <c r="RQU28" s="662"/>
      <c r="RQV28" s="662"/>
      <c r="RQW28" s="662"/>
      <c r="RQX28" s="662"/>
      <c r="RQY28" s="662"/>
      <c r="RQZ28" s="662"/>
      <c r="RRA28" s="662"/>
      <c r="RRB28" s="662"/>
      <c r="RRC28" s="662"/>
      <c r="RRD28" s="662"/>
      <c r="RRE28" s="662"/>
      <c r="RRF28" s="662"/>
      <c r="RRG28" s="662"/>
      <c r="RRH28" s="662"/>
      <c r="RRI28" s="662"/>
      <c r="RRJ28" s="662"/>
      <c r="RRK28" s="662"/>
      <c r="RRL28" s="662"/>
      <c r="RRM28" s="662"/>
      <c r="RRN28" s="662"/>
      <c r="RRO28" s="662"/>
      <c r="RRP28" s="662"/>
      <c r="RRQ28" s="662"/>
      <c r="RRR28" s="662"/>
      <c r="RRS28" s="662"/>
      <c r="RRT28" s="662"/>
      <c r="RRU28" s="662"/>
      <c r="RRV28" s="662"/>
      <c r="RRW28" s="662"/>
      <c r="RRX28" s="662"/>
      <c r="RRY28" s="662"/>
      <c r="RRZ28" s="662"/>
      <c r="RSA28" s="662"/>
      <c r="RSB28" s="662"/>
      <c r="RSC28" s="662"/>
      <c r="RSD28" s="662"/>
      <c r="RSE28" s="662"/>
      <c r="RSF28" s="662"/>
      <c r="RSG28" s="662"/>
      <c r="RSH28" s="662"/>
      <c r="RSI28" s="662"/>
      <c r="RSJ28" s="662"/>
      <c r="RSK28" s="662"/>
      <c r="RSL28" s="662"/>
      <c r="RSM28" s="662"/>
      <c r="RSN28" s="662"/>
      <c r="RSO28" s="662"/>
      <c r="RSP28" s="662"/>
      <c r="RSQ28" s="662"/>
      <c r="RSR28" s="662"/>
      <c r="RSS28" s="662"/>
      <c r="RST28" s="662"/>
      <c r="RSU28" s="662"/>
      <c r="RSV28" s="662"/>
      <c r="RSW28" s="662"/>
      <c r="RSX28" s="662"/>
      <c r="RSY28" s="662"/>
      <c r="RSZ28" s="662"/>
      <c r="RTA28" s="662"/>
      <c r="RTB28" s="662"/>
      <c r="RTC28" s="662"/>
      <c r="RTD28" s="662"/>
      <c r="RTE28" s="662"/>
      <c r="RTF28" s="662"/>
      <c r="RTG28" s="662"/>
      <c r="RTH28" s="662"/>
      <c r="RTI28" s="662"/>
      <c r="RTJ28" s="662"/>
      <c r="RTK28" s="662"/>
      <c r="RTL28" s="662"/>
      <c r="RTM28" s="662"/>
      <c r="RTN28" s="662"/>
      <c r="RTO28" s="662"/>
      <c r="RTP28" s="662"/>
      <c r="RTQ28" s="662"/>
      <c r="RTR28" s="662"/>
      <c r="RTS28" s="662"/>
      <c r="RTT28" s="662"/>
      <c r="RTU28" s="662"/>
      <c r="RTV28" s="662"/>
      <c r="RTW28" s="662"/>
      <c r="RTX28" s="662"/>
      <c r="RTY28" s="662"/>
      <c r="RTZ28" s="662"/>
      <c r="RUA28" s="662"/>
      <c r="RUB28" s="662"/>
      <c r="RUC28" s="662"/>
      <c r="RUD28" s="662"/>
      <c r="RUE28" s="662"/>
      <c r="RUF28" s="662"/>
      <c r="RUG28" s="662"/>
      <c r="RUH28" s="662"/>
      <c r="RUI28" s="662"/>
      <c r="RUJ28" s="662"/>
      <c r="RUK28" s="662"/>
      <c r="RUL28" s="662"/>
      <c r="RUM28" s="662"/>
      <c r="RUN28" s="662"/>
      <c r="RUO28" s="662"/>
      <c r="RUP28" s="662"/>
      <c r="RUQ28" s="662"/>
      <c r="RUR28" s="662"/>
      <c r="RUS28" s="662"/>
      <c r="RUT28" s="662"/>
      <c r="RUU28" s="662"/>
      <c r="RUV28" s="662"/>
      <c r="RUW28" s="662"/>
      <c r="RUX28" s="662"/>
      <c r="RUY28" s="662"/>
      <c r="RUZ28" s="662"/>
      <c r="RVA28" s="662"/>
      <c r="RVB28" s="662"/>
      <c r="RVC28" s="662"/>
      <c r="RVD28" s="662"/>
      <c r="RVE28" s="662"/>
      <c r="RVF28" s="662"/>
      <c r="RVG28" s="662"/>
      <c r="RVH28" s="662"/>
      <c r="RVI28" s="662"/>
      <c r="RVJ28" s="662"/>
      <c r="RVK28" s="662"/>
      <c r="RVL28" s="662"/>
      <c r="RVM28" s="662"/>
      <c r="RVN28" s="662"/>
      <c r="RVO28" s="662"/>
      <c r="RVP28" s="662"/>
      <c r="RVQ28" s="662"/>
      <c r="RVR28" s="662"/>
      <c r="RVS28" s="662"/>
      <c r="RVT28" s="662"/>
      <c r="RVU28" s="662"/>
      <c r="RVV28" s="662"/>
      <c r="RVW28" s="662"/>
      <c r="RVX28" s="662"/>
      <c r="RVY28" s="662"/>
      <c r="RVZ28" s="662"/>
      <c r="RWA28" s="662"/>
      <c r="RWB28" s="662"/>
      <c r="RWC28" s="662"/>
      <c r="RWD28" s="662"/>
      <c r="RWE28" s="662"/>
      <c r="RWF28" s="662"/>
      <c r="RWG28" s="662"/>
      <c r="RWH28" s="662"/>
      <c r="RWI28" s="662"/>
      <c r="RWJ28" s="662"/>
      <c r="RWK28" s="662"/>
      <c r="RWL28" s="662"/>
      <c r="RWM28" s="662"/>
      <c r="RWN28" s="662"/>
      <c r="RWO28" s="662"/>
      <c r="RWP28" s="662"/>
      <c r="RWQ28" s="662"/>
      <c r="RWR28" s="662"/>
      <c r="RWS28" s="662"/>
      <c r="RWT28" s="662"/>
      <c r="RWU28" s="662"/>
      <c r="RWV28" s="662"/>
      <c r="RWW28" s="662"/>
      <c r="RWX28" s="662"/>
      <c r="RWY28" s="662"/>
      <c r="RWZ28" s="662"/>
      <c r="RXA28" s="662"/>
      <c r="RXB28" s="662"/>
      <c r="RXC28" s="662"/>
      <c r="RXD28" s="662"/>
      <c r="RXE28" s="662"/>
      <c r="RXF28" s="662"/>
      <c r="RXG28" s="662"/>
      <c r="RXH28" s="662"/>
      <c r="RXI28" s="662"/>
      <c r="RXJ28" s="662"/>
      <c r="RXK28" s="662"/>
      <c r="RXL28" s="662"/>
      <c r="RXM28" s="662"/>
      <c r="RXN28" s="662"/>
      <c r="RXO28" s="662"/>
      <c r="RXP28" s="662"/>
      <c r="RXQ28" s="662"/>
      <c r="RXR28" s="662"/>
      <c r="RXS28" s="662"/>
      <c r="RXT28" s="662"/>
      <c r="RXU28" s="662"/>
      <c r="RXV28" s="662"/>
      <c r="RXW28" s="662"/>
      <c r="RXX28" s="662"/>
      <c r="RXY28" s="662"/>
      <c r="RXZ28" s="662"/>
      <c r="RYA28" s="662"/>
      <c r="RYB28" s="662"/>
      <c r="RYC28" s="662"/>
      <c r="RYD28" s="662"/>
      <c r="RYE28" s="662"/>
      <c r="RYF28" s="662"/>
      <c r="RYG28" s="662"/>
      <c r="RYH28" s="662"/>
      <c r="RYI28" s="662"/>
      <c r="RYJ28" s="662"/>
      <c r="RYK28" s="662"/>
      <c r="RYL28" s="662"/>
      <c r="RYM28" s="662"/>
      <c r="RYN28" s="662"/>
      <c r="RYO28" s="662"/>
      <c r="RYP28" s="662"/>
      <c r="RYQ28" s="662"/>
      <c r="RYR28" s="662"/>
      <c r="RYS28" s="662"/>
      <c r="RYT28" s="662"/>
      <c r="RYU28" s="662"/>
      <c r="RYV28" s="662"/>
      <c r="RYW28" s="662"/>
      <c r="RYX28" s="662"/>
      <c r="RYY28" s="662"/>
      <c r="RYZ28" s="662"/>
      <c r="RZA28" s="662"/>
      <c r="RZB28" s="662"/>
      <c r="RZC28" s="662"/>
      <c r="RZD28" s="662"/>
      <c r="RZE28" s="662"/>
      <c r="RZF28" s="662"/>
      <c r="RZG28" s="662"/>
      <c r="RZH28" s="662"/>
      <c r="RZI28" s="662"/>
      <c r="RZJ28" s="662"/>
      <c r="RZK28" s="662"/>
      <c r="RZL28" s="662"/>
      <c r="RZM28" s="662"/>
      <c r="RZN28" s="662"/>
      <c r="RZO28" s="662"/>
      <c r="RZP28" s="662"/>
      <c r="RZQ28" s="662"/>
      <c r="RZR28" s="662"/>
      <c r="RZS28" s="662"/>
      <c r="RZT28" s="662"/>
      <c r="RZU28" s="662"/>
      <c r="RZV28" s="662"/>
      <c r="RZW28" s="662"/>
      <c r="RZX28" s="662"/>
      <c r="RZY28" s="662"/>
      <c r="RZZ28" s="662"/>
      <c r="SAA28" s="662"/>
      <c r="SAB28" s="662"/>
      <c r="SAC28" s="662"/>
      <c r="SAD28" s="662"/>
      <c r="SAE28" s="662"/>
      <c r="SAF28" s="662"/>
      <c r="SAG28" s="662"/>
      <c r="SAH28" s="662"/>
      <c r="SAI28" s="662"/>
      <c r="SAJ28" s="662"/>
      <c r="SAK28" s="662"/>
      <c r="SAL28" s="662"/>
      <c r="SAM28" s="662"/>
      <c r="SAN28" s="662"/>
      <c r="SAO28" s="662"/>
      <c r="SAP28" s="662"/>
      <c r="SAQ28" s="662"/>
      <c r="SAR28" s="662"/>
      <c r="SAS28" s="662"/>
      <c r="SAT28" s="662"/>
      <c r="SAU28" s="662"/>
      <c r="SAV28" s="662"/>
      <c r="SAW28" s="662"/>
      <c r="SAX28" s="662"/>
      <c r="SAY28" s="662"/>
      <c r="SAZ28" s="662"/>
      <c r="SBA28" s="662"/>
      <c r="SBB28" s="662"/>
      <c r="SBC28" s="662"/>
      <c r="SBD28" s="662"/>
      <c r="SBE28" s="662"/>
      <c r="SBF28" s="662"/>
      <c r="SBG28" s="662"/>
      <c r="SBH28" s="662"/>
      <c r="SBI28" s="662"/>
      <c r="SBJ28" s="662"/>
      <c r="SBK28" s="662"/>
      <c r="SBL28" s="662"/>
      <c r="SBM28" s="662"/>
      <c r="SBN28" s="662"/>
      <c r="SBO28" s="662"/>
      <c r="SBP28" s="662"/>
      <c r="SBQ28" s="662"/>
      <c r="SBR28" s="662"/>
      <c r="SBS28" s="662"/>
      <c r="SBT28" s="662"/>
      <c r="SBU28" s="662"/>
      <c r="SBV28" s="662"/>
      <c r="SBW28" s="662"/>
      <c r="SBX28" s="662"/>
      <c r="SBY28" s="662"/>
      <c r="SBZ28" s="662"/>
      <c r="SCA28" s="662"/>
      <c r="SCB28" s="662"/>
      <c r="SCC28" s="662"/>
      <c r="SCD28" s="662"/>
      <c r="SCE28" s="662"/>
      <c r="SCF28" s="662"/>
      <c r="SCG28" s="662"/>
      <c r="SCH28" s="662"/>
      <c r="SCI28" s="662"/>
      <c r="SCJ28" s="662"/>
      <c r="SCK28" s="662"/>
      <c r="SCL28" s="662"/>
      <c r="SCM28" s="662"/>
      <c r="SCN28" s="662"/>
      <c r="SCO28" s="662"/>
      <c r="SCP28" s="662"/>
      <c r="SCQ28" s="662"/>
      <c r="SCR28" s="662"/>
      <c r="SCS28" s="662"/>
      <c r="SCT28" s="662"/>
      <c r="SCU28" s="662"/>
      <c r="SCV28" s="662"/>
      <c r="SCW28" s="662"/>
      <c r="SCX28" s="662"/>
      <c r="SCY28" s="662"/>
      <c r="SCZ28" s="662"/>
      <c r="SDA28" s="662"/>
      <c r="SDB28" s="662"/>
      <c r="SDC28" s="662"/>
      <c r="SDD28" s="662"/>
      <c r="SDE28" s="662"/>
      <c r="SDF28" s="662"/>
      <c r="SDG28" s="662"/>
      <c r="SDH28" s="662"/>
      <c r="SDI28" s="662"/>
      <c r="SDJ28" s="662"/>
      <c r="SDK28" s="662"/>
      <c r="SDL28" s="662"/>
      <c r="SDM28" s="662"/>
      <c r="SDN28" s="662"/>
      <c r="SDO28" s="662"/>
      <c r="SDP28" s="662"/>
      <c r="SDQ28" s="662"/>
      <c r="SDR28" s="662"/>
      <c r="SDS28" s="662"/>
      <c r="SDT28" s="662"/>
      <c r="SDU28" s="662"/>
      <c r="SDV28" s="662"/>
      <c r="SDW28" s="662"/>
      <c r="SDX28" s="662"/>
      <c r="SDY28" s="662"/>
      <c r="SDZ28" s="662"/>
      <c r="SEA28" s="662"/>
      <c r="SEB28" s="662"/>
      <c r="SEC28" s="662"/>
      <c r="SED28" s="662"/>
      <c r="SEE28" s="662"/>
      <c r="SEF28" s="662"/>
      <c r="SEG28" s="662"/>
      <c r="SEH28" s="662"/>
      <c r="SEI28" s="662"/>
      <c r="SEJ28" s="662"/>
      <c r="SEK28" s="662"/>
      <c r="SEL28" s="662"/>
      <c r="SEM28" s="662"/>
      <c r="SEN28" s="662"/>
      <c r="SEO28" s="662"/>
      <c r="SEP28" s="662"/>
      <c r="SEQ28" s="662"/>
      <c r="SER28" s="662"/>
      <c r="SES28" s="662"/>
      <c r="SET28" s="662"/>
      <c r="SEU28" s="662"/>
      <c r="SEV28" s="662"/>
      <c r="SEW28" s="662"/>
      <c r="SEX28" s="662"/>
      <c r="SEY28" s="662"/>
      <c r="SEZ28" s="662"/>
      <c r="SFA28" s="662"/>
      <c r="SFB28" s="662"/>
      <c r="SFC28" s="662"/>
      <c r="SFD28" s="662"/>
      <c r="SFE28" s="662"/>
      <c r="SFF28" s="662"/>
      <c r="SFG28" s="662"/>
      <c r="SFH28" s="662"/>
      <c r="SFI28" s="662"/>
      <c r="SFJ28" s="662"/>
      <c r="SFK28" s="662"/>
      <c r="SFL28" s="662"/>
      <c r="SFM28" s="662"/>
      <c r="SFN28" s="662"/>
      <c r="SFO28" s="662"/>
      <c r="SFP28" s="662"/>
      <c r="SFQ28" s="662"/>
      <c r="SFR28" s="662"/>
      <c r="SFS28" s="662"/>
      <c r="SFT28" s="662"/>
      <c r="SFU28" s="662"/>
      <c r="SFV28" s="662"/>
      <c r="SFW28" s="662"/>
      <c r="SFX28" s="662"/>
      <c r="SFY28" s="662"/>
      <c r="SFZ28" s="662"/>
      <c r="SGA28" s="662"/>
      <c r="SGB28" s="662"/>
      <c r="SGC28" s="662"/>
      <c r="SGD28" s="662"/>
      <c r="SGE28" s="662"/>
      <c r="SGF28" s="662"/>
      <c r="SGG28" s="662"/>
      <c r="SGH28" s="662"/>
      <c r="SGI28" s="662"/>
      <c r="SGJ28" s="662"/>
      <c r="SGK28" s="662"/>
      <c r="SGL28" s="662"/>
      <c r="SGM28" s="662"/>
      <c r="SGN28" s="662"/>
      <c r="SGO28" s="662"/>
      <c r="SGP28" s="662"/>
      <c r="SGQ28" s="662"/>
      <c r="SGR28" s="662"/>
      <c r="SGS28" s="662"/>
      <c r="SGT28" s="662"/>
      <c r="SGU28" s="662"/>
      <c r="SGV28" s="662"/>
      <c r="SGW28" s="662"/>
      <c r="SGX28" s="662"/>
      <c r="SGY28" s="662"/>
      <c r="SGZ28" s="662"/>
      <c r="SHA28" s="662"/>
      <c r="SHB28" s="662"/>
      <c r="SHC28" s="662"/>
      <c r="SHD28" s="662"/>
      <c r="SHE28" s="662"/>
      <c r="SHF28" s="662"/>
      <c r="SHG28" s="662"/>
      <c r="SHH28" s="662"/>
      <c r="SHI28" s="662"/>
      <c r="SHJ28" s="662"/>
      <c r="SHK28" s="662"/>
      <c r="SHL28" s="662"/>
      <c r="SHM28" s="662"/>
      <c r="SHN28" s="662"/>
      <c r="SHO28" s="662"/>
      <c r="SHP28" s="662"/>
      <c r="SHQ28" s="662"/>
      <c r="SHR28" s="662"/>
      <c r="SHS28" s="662"/>
      <c r="SHT28" s="662"/>
      <c r="SHU28" s="662"/>
      <c r="SHV28" s="662"/>
      <c r="SHW28" s="662"/>
      <c r="SHX28" s="662"/>
      <c r="SHY28" s="662"/>
      <c r="SHZ28" s="662"/>
      <c r="SIA28" s="662"/>
      <c r="SIB28" s="662"/>
      <c r="SIC28" s="662"/>
      <c r="SID28" s="662"/>
      <c r="SIE28" s="662"/>
      <c r="SIF28" s="662"/>
      <c r="SIG28" s="662"/>
      <c r="SIH28" s="662"/>
      <c r="SII28" s="662"/>
      <c r="SIJ28" s="662"/>
      <c r="SIK28" s="662"/>
      <c r="SIL28" s="662"/>
      <c r="SIM28" s="662"/>
      <c r="SIN28" s="662"/>
      <c r="SIO28" s="662"/>
      <c r="SIP28" s="662"/>
      <c r="SIQ28" s="662"/>
      <c r="SIR28" s="662"/>
      <c r="SIS28" s="662"/>
      <c r="SIT28" s="662"/>
      <c r="SIU28" s="662"/>
      <c r="SIV28" s="662"/>
      <c r="SIW28" s="662"/>
      <c r="SIX28" s="662"/>
      <c r="SIY28" s="662"/>
      <c r="SIZ28" s="662"/>
      <c r="SJA28" s="662"/>
      <c r="SJB28" s="662"/>
      <c r="SJC28" s="662"/>
      <c r="SJD28" s="662"/>
      <c r="SJE28" s="662"/>
      <c r="SJF28" s="662"/>
      <c r="SJG28" s="662"/>
      <c r="SJH28" s="662"/>
      <c r="SJI28" s="662"/>
      <c r="SJJ28" s="662"/>
      <c r="SJK28" s="662"/>
      <c r="SJL28" s="662"/>
      <c r="SJM28" s="662"/>
      <c r="SJN28" s="662"/>
      <c r="SJO28" s="662"/>
      <c r="SJP28" s="662"/>
      <c r="SJQ28" s="662"/>
      <c r="SJR28" s="662"/>
      <c r="SJS28" s="662"/>
      <c r="SJT28" s="662"/>
      <c r="SJU28" s="662"/>
      <c r="SJV28" s="662"/>
      <c r="SJW28" s="662"/>
      <c r="SJX28" s="662"/>
      <c r="SJY28" s="662"/>
      <c r="SJZ28" s="662"/>
      <c r="SKA28" s="662"/>
      <c r="SKB28" s="662"/>
      <c r="SKC28" s="662"/>
      <c r="SKD28" s="662"/>
      <c r="SKE28" s="662"/>
      <c r="SKF28" s="662"/>
      <c r="SKG28" s="662"/>
      <c r="SKH28" s="662"/>
      <c r="SKI28" s="662"/>
      <c r="SKJ28" s="662"/>
      <c r="SKK28" s="662"/>
      <c r="SKL28" s="662"/>
      <c r="SKM28" s="662"/>
      <c r="SKN28" s="662"/>
      <c r="SKO28" s="662"/>
      <c r="SKP28" s="662"/>
      <c r="SKQ28" s="662"/>
      <c r="SKR28" s="662"/>
      <c r="SKS28" s="662"/>
      <c r="SKT28" s="662"/>
      <c r="SKU28" s="662"/>
      <c r="SKV28" s="662"/>
      <c r="SKW28" s="662"/>
      <c r="SKX28" s="662"/>
      <c r="SKY28" s="662"/>
      <c r="SKZ28" s="662"/>
      <c r="SLA28" s="662"/>
      <c r="SLB28" s="662"/>
      <c r="SLC28" s="662"/>
      <c r="SLD28" s="662"/>
      <c r="SLE28" s="662"/>
      <c r="SLF28" s="662"/>
      <c r="SLG28" s="662"/>
      <c r="SLH28" s="662"/>
      <c r="SLI28" s="662"/>
      <c r="SLJ28" s="662"/>
      <c r="SLK28" s="662"/>
      <c r="SLL28" s="662"/>
      <c r="SLM28" s="662"/>
      <c r="SLN28" s="662"/>
      <c r="SLO28" s="662"/>
      <c r="SLP28" s="662"/>
      <c r="SLQ28" s="662"/>
      <c r="SLR28" s="662"/>
      <c r="SLS28" s="662"/>
      <c r="SLT28" s="662"/>
      <c r="SLU28" s="662"/>
      <c r="SLV28" s="662"/>
      <c r="SLW28" s="662"/>
      <c r="SLX28" s="662"/>
      <c r="SLY28" s="662"/>
      <c r="SLZ28" s="662"/>
      <c r="SMA28" s="662"/>
      <c r="SMB28" s="662"/>
      <c r="SMC28" s="662"/>
      <c r="SMD28" s="662"/>
      <c r="SME28" s="662"/>
      <c r="SMF28" s="662"/>
      <c r="SMG28" s="662"/>
      <c r="SMH28" s="662"/>
      <c r="SMI28" s="662"/>
      <c r="SMJ28" s="662"/>
      <c r="SMK28" s="662"/>
      <c r="SML28" s="662"/>
      <c r="SMM28" s="662"/>
      <c r="SMN28" s="662"/>
      <c r="SMO28" s="662"/>
      <c r="SMP28" s="662"/>
      <c r="SMQ28" s="662"/>
      <c r="SMR28" s="662"/>
      <c r="SMS28" s="662"/>
      <c r="SMT28" s="662"/>
      <c r="SMU28" s="662"/>
      <c r="SMV28" s="662"/>
      <c r="SMW28" s="662"/>
      <c r="SMX28" s="662"/>
      <c r="SMY28" s="662"/>
      <c r="SMZ28" s="662"/>
      <c r="SNA28" s="662"/>
      <c r="SNB28" s="662"/>
      <c r="SNC28" s="662"/>
      <c r="SND28" s="662"/>
      <c r="SNE28" s="662"/>
      <c r="SNF28" s="662"/>
      <c r="SNG28" s="662"/>
      <c r="SNH28" s="662"/>
      <c r="SNI28" s="662"/>
      <c r="SNJ28" s="662"/>
      <c r="SNK28" s="662"/>
      <c r="SNL28" s="662"/>
      <c r="SNM28" s="662"/>
      <c r="SNN28" s="662"/>
      <c r="SNO28" s="662"/>
      <c r="SNP28" s="662"/>
      <c r="SNQ28" s="662"/>
      <c r="SNR28" s="662"/>
      <c r="SNS28" s="662"/>
      <c r="SNT28" s="662"/>
      <c r="SNU28" s="662"/>
      <c r="SNV28" s="662"/>
      <c r="SNW28" s="662"/>
      <c r="SNX28" s="662"/>
      <c r="SNY28" s="662"/>
      <c r="SNZ28" s="662"/>
      <c r="SOA28" s="662"/>
      <c r="SOB28" s="662"/>
      <c r="SOC28" s="662"/>
      <c r="SOD28" s="662"/>
      <c r="SOE28" s="662"/>
      <c r="SOF28" s="662"/>
      <c r="SOG28" s="662"/>
      <c r="SOH28" s="662"/>
      <c r="SOI28" s="662"/>
      <c r="SOJ28" s="662"/>
      <c r="SOK28" s="662"/>
      <c r="SOL28" s="662"/>
      <c r="SOM28" s="662"/>
      <c r="SON28" s="662"/>
      <c r="SOO28" s="662"/>
      <c r="SOP28" s="662"/>
      <c r="SOQ28" s="662"/>
      <c r="SOR28" s="662"/>
      <c r="SOS28" s="662"/>
      <c r="SOT28" s="662"/>
      <c r="SOU28" s="662"/>
      <c r="SOV28" s="662"/>
      <c r="SOW28" s="662"/>
      <c r="SOX28" s="662"/>
      <c r="SOY28" s="662"/>
      <c r="SOZ28" s="662"/>
      <c r="SPA28" s="662"/>
      <c r="SPB28" s="662"/>
      <c r="SPC28" s="662"/>
      <c r="SPD28" s="662"/>
      <c r="SPE28" s="662"/>
      <c r="SPF28" s="662"/>
      <c r="SPG28" s="662"/>
      <c r="SPH28" s="662"/>
      <c r="SPI28" s="662"/>
      <c r="SPJ28" s="662"/>
      <c r="SPK28" s="662"/>
      <c r="SPL28" s="662"/>
      <c r="SPM28" s="662"/>
      <c r="SPN28" s="662"/>
      <c r="SPO28" s="662"/>
      <c r="SPP28" s="662"/>
      <c r="SPQ28" s="662"/>
      <c r="SPR28" s="662"/>
      <c r="SPS28" s="662"/>
      <c r="SPT28" s="662"/>
      <c r="SPU28" s="662"/>
      <c r="SPV28" s="662"/>
      <c r="SPW28" s="662"/>
      <c r="SPX28" s="662"/>
      <c r="SPY28" s="662"/>
      <c r="SPZ28" s="662"/>
      <c r="SQA28" s="662"/>
      <c r="SQB28" s="662"/>
      <c r="SQC28" s="662"/>
      <c r="SQD28" s="662"/>
      <c r="SQE28" s="662"/>
      <c r="SQF28" s="662"/>
      <c r="SQG28" s="662"/>
      <c r="SQH28" s="662"/>
      <c r="SQI28" s="662"/>
      <c r="SQJ28" s="662"/>
      <c r="SQK28" s="662"/>
      <c r="SQL28" s="662"/>
      <c r="SQM28" s="662"/>
      <c r="SQN28" s="662"/>
      <c r="SQO28" s="662"/>
      <c r="SQP28" s="662"/>
      <c r="SQQ28" s="662"/>
      <c r="SQR28" s="662"/>
      <c r="SQS28" s="662"/>
      <c r="SQT28" s="662"/>
      <c r="SQU28" s="662"/>
      <c r="SQV28" s="662"/>
      <c r="SQW28" s="662"/>
      <c r="SQX28" s="662"/>
      <c r="SQY28" s="662"/>
      <c r="SQZ28" s="662"/>
      <c r="SRA28" s="662"/>
      <c r="SRB28" s="662"/>
      <c r="SRC28" s="662"/>
      <c r="SRD28" s="662"/>
      <c r="SRE28" s="662"/>
      <c r="SRF28" s="662"/>
      <c r="SRG28" s="662"/>
      <c r="SRH28" s="662"/>
      <c r="SRI28" s="662"/>
      <c r="SRJ28" s="662"/>
      <c r="SRK28" s="662"/>
      <c r="SRL28" s="662"/>
      <c r="SRM28" s="662"/>
      <c r="SRN28" s="662"/>
      <c r="SRO28" s="662"/>
      <c r="SRP28" s="662"/>
      <c r="SRQ28" s="662"/>
      <c r="SRR28" s="662"/>
      <c r="SRS28" s="662"/>
      <c r="SRT28" s="662"/>
      <c r="SRU28" s="662"/>
      <c r="SRV28" s="662"/>
      <c r="SRW28" s="662"/>
      <c r="SRX28" s="662"/>
      <c r="SRY28" s="662"/>
      <c r="SRZ28" s="662"/>
      <c r="SSA28" s="662"/>
      <c r="SSB28" s="662"/>
      <c r="SSC28" s="662"/>
      <c r="SSD28" s="662"/>
      <c r="SSE28" s="662"/>
      <c r="SSF28" s="662"/>
      <c r="SSG28" s="662"/>
      <c r="SSH28" s="662"/>
      <c r="SSI28" s="662"/>
      <c r="SSJ28" s="662"/>
      <c r="SSK28" s="662"/>
      <c r="SSL28" s="662"/>
      <c r="SSM28" s="662"/>
      <c r="SSN28" s="662"/>
      <c r="SSO28" s="662"/>
      <c r="SSP28" s="662"/>
      <c r="SSQ28" s="662"/>
      <c r="SSR28" s="662"/>
      <c r="SSS28" s="662"/>
      <c r="SST28" s="662"/>
      <c r="SSU28" s="662"/>
      <c r="SSV28" s="662"/>
      <c r="SSW28" s="662"/>
      <c r="SSX28" s="662"/>
      <c r="SSY28" s="662"/>
      <c r="SSZ28" s="662"/>
      <c r="STA28" s="662"/>
      <c r="STB28" s="662"/>
      <c r="STC28" s="662"/>
      <c r="STD28" s="662"/>
      <c r="STE28" s="662"/>
      <c r="STF28" s="662"/>
      <c r="STG28" s="662"/>
      <c r="STH28" s="662"/>
      <c r="STI28" s="662"/>
      <c r="STJ28" s="662"/>
      <c r="STK28" s="662"/>
      <c r="STL28" s="662"/>
      <c r="STM28" s="662"/>
      <c r="STN28" s="662"/>
      <c r="STO28" s="662"/>
      <c r="STP28" s="662"/>
      <c r="STQ28" s="662"/>
      <c r="STR28" s="662"/>
      <c r="STS28" s="662"/>
      <c r="STT28" s="662"/>
      <c r="STU28" s="662"/>
      <c r="STV28" s="662"/>
      <c r="STW28" s="662"/>
      <c r="STX28" s="662"/>
      <c r="STY28" s="662"/>
      <c r="STZ28" s="662"/>
      <c r="SUA28" s="662"/>
      <c r="SUB28" s="662"/>
      <c r="SUC28" s="662"/>
      <c r="SUD28" s="662"/>
      <c r="SUE28" s="662"/>
      <c r="SUF28" s="662"/>
      <c r="SUG28" s="662"/>
      <c r="SUH28" s="662"/>
      <c r="SUI28" s="662"/>
      <c r="SUJ28" s="662"/>
      <c r="SUK28" s="662"/>
      <c r="SUL28" s="662"/>
      <c r="SUM28" s="662"/>
      <c r="SUN28" s="662"/>
      <c r="SUO28" s="662"/>
      <c r="SUP28" s="662"/>
      <c r="SUQ28" s="662"/>
      <c r="SUR28" s="662"/>
      <c r="SUS28" s="662"/>
      <c r="SUT28" s="662"/>
      <c r="SUU28" s="662"/>
      <c r="SUV28" s="662"/>
      <c r="SUW28" s="662"/>
      <c r="SUX28" s="662"/>
      <c r="SUY28" s="662"/>
      <c r="SUZ28" s="662"/>
      <c r="SVA28" s="662"/>
      <c r="SVB28" s="662"/>
      <c r="SVC28" s="662"/>
      <c r="SVD28" s="662"/>
      <c r="SVE28" s="662"/>
      <c r="SVF28" s="662"/>
      <c r="SVG28" s="662"/>
      <c r="SVH28" s="662"/>
      <c r="SVI28" s="662"/>
      <c r="SVJ28" s="662"/>
      <c r="SVK28" s="662"/>
      <c r="SVL28" s="662"/>
      <c r="SVM28" s="662"/>
      <c r="SVN28" s="662"/>
      <c r="SVO28" s="662"/>
      <c r="SVP28" s="662"/>
      <c r="SVQ28" s="662"/>
      <c r="SVR28" s="662"/>
      <c r="SVS28" s="662"/>
      <c r="SVT28" s="662"/>
      <c r="SVU28" s="662"/>
      <c r="SVV28" s="662"/>
      <c r="SVW28" s="662"/>
      <c r="SVX28" s="662"/>
      <c r="SVY28" s="662"/>
      <c r="SVZ28" s="662"/>
      <c r="SWA28" s="662"/>
      <c r="SWB28" s="662"/>
      <c r="SWC28" s="662"/>
      <c r="SWD28" s="662"/>
      <c r="SWE28" s="662"/>
      <c r="SWF28" s="662"/>
      <c r="SWG28" s="662"/>
      <c r="SWH28" s="662"/>
      <c r="SWI28" s="662"/>
      <c r="SWJ28" s="662"/>
      <c r="SWK28" s="662"/>
      <c r="SWL28" s="662"/>
      <c r="SWM28" s="662"/>
      <c r="SWN28" s="662"/>
      <c r="SWO28" s="662"/>
      <c r="SWP28" s="662"/>
      <c r="SWQ28" s="662"/>
      <c r="SWR28" s="662"/>
      <c r="SWS28" s="662"/>
      <c r="SWT28" s="662"/>
      <c r="SWU28" s="662"/>
      <c r="SWV28" s="662"/>
      <c r="SWW28" s="662"/>
      <c r="SWX28" s="662"/>
      <c r="SWY28" s="662"/>
      <c r="SWZ28" s="662"/>
      <c r="SXA28" s="662"/>
      <c r="SXB28" s="662"/>
      <c r="SXC28" s="662"/>
      <c r="SXD28" s="662"/>
      <c r="SXE28" s="662"/>
      <c r="SXF28" s="662"/>
      <c r="SXG28" s="662"/>
      <c r="SXH28" s="662"/>
      <c r="SXI28" s="662"/>
      <c r="SXJ28" s="662"/>
      <c r="SXK28" s="662"/>
      <c r="SXL28" s="662"/>
      <c r="SXM28" s="662"/>
      <c r="SXN28" s="662"/>
      <c r="SXO28" s="662"/>
      <c r="SXP28" s="662"/>
      <c r="SXQ28" s="662"/>
      <c r="SXR28" s="662"/>
      <c r="SXS28" s="662"/>
      <c r="SXT28" s="662"/>
      <c r="SXU28" s="662"/>
      <c r="SXV28" s="662"/>
      <c r="SXW28" s="662"/>
      <c r="SXX28" s="662"/>
      <c r="SXY28" s="662"/>
      <c r="SXZ28" s="662"/>
      <c r="SYA28" s="662"/>
      <c r="SYB28" s="662"/>
      <c r="SYC28" s="662"/>
      <c r="SYD28" s="662"/>
      <c r="SYE28" s="662"/>
      <c r="SYF28" s="662"/>
      <c r="SYG28" s="662"/>
      <c r="SYH28" s="662"/>
      <c r="SYI28" s="662"/>
      <c r="SYJ28" s="662"/>
      <c r="SYK28" s="662"/>
      <c r="SYL28" s="662"/>
      <c r="SYM28" s="662"/>
      <c r="SYN28" s="662"/>
      <c r="SYO28" s="662"/>
      <c r="SYP28" s="662"/>
      <c r="SYQ28" s="662"/>
      <c r="SYR28" s="662"/>
      <c r="SYS28" s="662"/>
      <c r="SYT28" s="662"/>
      <c r="SYU28" s="662"/>
      <c r="SYV28" s="662"/>
      <c r="SYW28" s="662"/>
      <c r="SYX28" s="662"/>
      <c r="SYY28" s="662"/>
      <c r="SYZ28" s="662"/>
      <c r="SZA28" s="662"/>
      <c r="SZB28" s="662"/>
      <c r="SZC28" s="662"/>
      <c r="SZD28" s="662"/>
      <c r="SZE28" s="662"/>
      <c r="SZF28" s="662"/>
      <c r="SZG28" s="662"/>
      <c r="SZH28" s="662"/>
      <c r="SZI28" s="662"/>
      <c r="SZJ28" s="662"/>
      <c r="SZK28" s="662"/>
      <c r="SZL28" s="662"/>
      <c r="SZM28" s="662"/>
      <c r="SZN28" s="662"/>
      <c r="SZO28" s="662"/>
      <c r="SZP28" s="662"/>
      <c r="SZQ28" s="662"/>
      <c r="SZR28" s="662"/>
      <c r="SZS28" s="662"/>
      <c r="SZT28" s="662"/>
      <c r="SZU28" s="662"/>
      <c r="SZV28" s="662"/>
      <c r="SZW28" s="662"/>
      <c r="SZX28" s="662"/>
      <c r="SZY28" s="662"/>
      <c r="SZZ28" s="662"/>
      <c r="TAA28" s="662"/>
      <c r="TAB28" s="662"/>
      <c r="TAC28" s="662"/>
      <c r="TAD28" s="662"/>
      <c r="TAE28" s="662"/>
      <c r="TAF28" s="662"/>
      <c r="TAG28" s="662"/>
      <c r="TAH28" s="662"/>
      <c r="TAI28" s="662"/>
      <c r="TAJ28" s="662"/>
      <c r="TAK28" s="662"/>
      <c r="TAL28" s="662"/>
      <c r="TAM28" s="662"/>
      <c r="TAN28" s="662"/>
      <c r="TAO28" s="662"/>
      <c r="TAP28" s="662"/>
      <c r="TAQ28" s="662"/>
      <c r="TAR28" s="662"/>
      <c r="TAS28" s="662"/>
      <c r="TAT28" s="662"/>
      <c r="TAU28" s="662"/>
      <c r="TAV28" s="662"/>
      <c r="TAW28" s="662"/>
      <c r="TAX28" s="662"/>
      <c r="TAY28" s="662"/>
      <c r="TAZ28" s="662"/>
      <c r="TBA28" s="662"/>
      <c r="TBB28" s="662"/>
      <c r="TBC28" s="662"/>
      <c r="TBD28" s="662"/>
      <c r="TBE28" s="662"/>
      <c r="TBF28" s="662"/>
      <c r="TBG28" s="662"/>
      <c r="TBH28" s="662"/>
      <c r="TBI28" s="662"/>
      <c r="TBJ28" s="662"/>
      <c r="TBK28" s="662"/>
      <c r="TBL28" s="662"/>
      <c r="TBM28" s="662"/>
      <c r="TBN28" s="662"/>
      <c r="TBO28" s="662"/>
      <c r="TBP28" s="662"/>
      <c r="TBQ28" s="662"/>
      <c r="TBR28" s="662"/>
      <c r="TBS28" s="662"/>
      <c r="TBT28" s="662"/>
      <c r="TBU28" s="662"/>
      <c r="TBV28" s="662"/>
      <c r="TBW28" s="662"/>
      <c r="TBX28" s="662"/>
      <c r="TBY28" s="662"/>
      <c r="TBZ28" s="662"/>
      <c r="TCA28" s="662"/>
      <c r="TCB28" s="662"/>
      <c r="TCC28" s="662"/>
      <c r="TCD28" s="662"/>
      <c r="TCE28" s="662"/>
      <c r="TCF28" s="662"/>
      <c r="TCG28" s="662"/>
      <c r="TCH28" s="662"/>
      <c r="TCI28" s="662"/>
      <c r="TCJ28" s="662"/>
      <c r="TCK28" s="662"/>
      <c r="TCL28" s="662"/>
      <c r="TCM28" s="662"/>
      <c r="TCN28" s="662"/>
      <c r="TCO28" s="662"/>
      <c r="TCP28" s="662"/>
      <c r="TCQ28" s="662"/>
      <c r="TCR28" s="662"/>
      <c r="TCS28" s="662"/>
      <c r="TCT28" s="662"/>
      <c r="TCU28" s="662"/>
      <c r="TCV28" s="662"/>
      <c r="TCW28" s="662"/>
      <c r="TCX28" s="662"/>
      <c r="TCY28" s="662"/>
      <c r="TCZ28" s="662"/>
      <c r="TDA28" s="662"/>
      <c r="TDB28" s="662"/>
      <c r="TDC28" s="662"/>
      <c r="TDD28" s="662"/>
      <c r="TDE28" s="662"/>
      <c r="TDF28" s="662"/>
      <c r="TDG28" s="662"/>
      <c r="TDH28" s="662"/>
      <c r="TDI28" s="662"/>
      <c r="TDJ28" s="662"/>
      <c r="TDK28" s="662"/>
      <c r="TDL28" s="662"/>
      <c r="TDM28" s="662"/>
      <c r="TDN28" s="662"/>
      <c r="TDO28" s="662"/>
      <c r="TDP28" s="662"/>
      <c r="TDQ28" s="662"/>
      <c r="TDR28" s="662"/>
      <c r="TDS28" s="662"/>
      <c r="TDT28" s="662"/>
      <c r="TDU28" s="662"/>
      <c r="TDV28" s="662"/>
      <c r="TDW28" s="662"/>
      <c r="TDX28" s="662"/>
      <c r="TDY28" s="662"/>
      <c r="TDZ28" s="662"/>
      <c r="TEA28" s="662"/>
      <c r="TEB28" s="662"/>
      <c r="TEC28" s="662"/>
      <c r="TED28" s="662"/>
      <c r="TEE28" s="662"/>
      <c r="TEF28" s="662"/>
      <c r="TEG28" s="662"/>
      <c r="TEH28" s="662"/>
      <c r="TEI28" s="662"/>
      <c r="TEJ28" s="662"/>
      <c r="TEK28" s="662"/>
      <c r="TEL28" s="662"/>
      <c r="TEM28" s="662"/>
      <c r="TEN28" s="662"/>
      <c r="TEO28" s="662"/>
      <c r="TEP28" s="662"/>
      <c r="TEQ28" s="662"/>
      <c r="TER28" s="662"/>
      <c r="TES28" s="662"/>
      <c r="TET28" s="662"/>
      <c r="TEU28" s="662"/>
      <c r="TEV28" s="662"/>
      <c r="TEW28" s="662"/>
      <c r="TEX28" s="662"/>
      <c r="TEY28" s="662"/>
      <c r="TEZ28" s="662"/>
      <c r="TFA28" s="662"/>
      <c r="TFB28" s="662"/>
      <c r="TFC28" s="662"/>
      <c r="TFD28" s="662"/>
      <c r="TFE28" s="662"/>
      <c r="TFF28" s="662"/>
      <c r="TFG28" s="662"/>
      <c r="TFH28" s="662"/>
      <c r="TFI28" s="662"/>
      <c r="TFJ28" s="662"/>
      <c r="TFK28" s="662"/>
      <c r="TFL28" s="662"/>
      <c r="TFM28" s="662"/>
      <c r="TFN28" s="662"/>
      <c r="TFO28" s="662"/>
      <c r="TFP28" s="662"/>
      <c r="TFQ28" s="662"/>
      <c r="TFR28" s="662"/>
      <c r="TFS28" s="662"/>
      <c r="TFT28" s="662"/>
      <c r="TFU28" s="662"/>
      <c r="TFV28" s="662"/>
      <c r="TFW28" s="662"/>
      <c r="TFX28" s="662"/>
      <c r="TFY28" s="662"/>
      <c r="TFZ28" s="662"/>
      <c r="TGA28" s="662"/>
      <c r="TGB28" s="662"/>
      <c r="TGC28" s="662"/>
      <c r="TGD28" s="662"/>
      <c r="TGE28" s="662"/>
      <c r="TGF28" s="662"/>
      <c r="TGG28" s="662"/>
      <c r="TGH28" s="662"/>
      <c r="TGI28" s="662"/>
      <c r="TGJ28" s="662"/>
      <c r="TGK28" s="662"/>
      <c r="TGL28" s="662"/>
      <c r="TGM28" s="662"/>
      <c r="TGN28" s="662"/>
      <c r="TGO28" s="662"/>
      <c r="TGP28" s="662"/>
      <c r="TGQ28" s="662"/>
      <c r="TGR28" s="662"/>
      <c r="TGS28" s="662"/>
      <c r="TGT28" s="662"/>
      <c r="TGU28" s="662"/>
      <c r="TGV28" s="662"/>
      <c r="TGW28" s="662"/>
      <c r="TGX28" s="662"/>
      <c r="TGY28" s="662"/>
      <c r="TGZ28" s="662"/>
      <c r="THA28" s="662"/>
      <c r="THB28" s="662"/>
      <c r="THC28" s="662"/>
      <c r="THD28" s="662"/>
      <c r="THE28" s="662"/>
      <c r="THF28" s="662"/>
      <c r="THG28" s="662"/>
      <c r="THH28" s="662"/>
      <c r="THI28" s="662"/>
      <c r="THJ28" s="662"/>
      <c r="THK28" s="662"/>
      <c r="THL28" s="662"/>
      <c r="THM28" s="662"/>
      <c r="THN28" s="662"/>
      <c r="THO28" s="662"/>
      <c r="THP28" s="662"/>
      <c r="THQ28" s="662"/>
      <c r="THR28" s="662"/>
      <c r="THS28" s="662"/>
      <c r="THT28" s="662"/>
      <c r="THU28" s="662"/>
      <c r="THV28" s="662"/>
      <c r="THW28" s="662"/>
      <c r="THX28" s="662"/>
      <c r="THY28" s="662"/>
      <c r="THZ28" s="662"/>
      <c r="TIA28" s="662"/>
      <c r="TIB28" s="662"/>
      <c r="TIC28" s="662"/>
      <c r="TID28" s="662"/>
      <c r="TIE28" s="662"/>
      <c r="TIF28" s="662"/>
      <c r="TIG28" s="662"/>
      <c r="TIH28" s="662"/>
      <c r="TII28" s="662"/>
      <c r="TIJ28" s="662"/>
      <c r="TIK28" s="662"/>
      <c r="TIL28" s="662"/>
      <c r="TIM28" s="662"/>
      <c r="TIN28" s="662"/>
      <c r="TIO28" s="662"/>
      <c r="TIP28" s="662"/>
      <c r="TIQ28" s="662"/>
      <c r="TIR28" s="662"/>
      <c r="TIS28" s="662"/>
      <c r="TIT28" s="662"/>
      <c r="TIU28" s="662"/>
      <c r="TIV28" s="662"/>
      <c r="TIW28" s="662"/>
      <c r="TIX28" s="662"/>
      <c r="TIY28" s="662"/>
      <c r="TIZ28" s="662"/>
      <c r="TJA28" s="662"/>
      <c r="TJB28" s="662"/>
      <c r="TJC28" s="662"/>
      <c r="TJD28" s="662"/>
      <c r="TJE28" s="662"/>
      <c r="TJF28" s="662"/>
      <c r="TJG28" s="662"/>
      <c r="TJH28" s="662"/>
      <c r="TJI28" s="662"/>
      <c r="TJJ28" s="662"/>
      <c r="TJK28" s="662"/>
      <c r="TJL28" s="662"/>
      <c r="TJM28" s="662"/>
      <c r="TJN28" s="662"/>
      <c r="TJO28" s="662"/>
      <c r="TJP28" s="662"/>
      <c r="TJQ28" s="662"/>
      <c r="TJR28" s="662"/>
      <c r="TJS28" s="662"/>
      <c r="TJT28" s="662"/>
      <c r="TJU28" s="662"/>
      <c r="TJV28" s="662"/>
      <c r="TJW28" s="662"/>
      <c r="TJX28" s="662"/>
      <c r="TJY28" s="662"/>
      <c r="TJZ28" s="662"/>
      <c r="TKA28" s="662"/>
      <c r="TKB28" s="662"/>
      <c r="TKC28" s="662"/>
      <c r="TKD28" s="662"/>
      <c r="TKE28" s="662"/>
      <c r="TKF28" s="662"/>
      <c r="TKG28" s="662"/>
      <c r="TKH28" s="662"/>
      <c r="TKI28" s="662"/>
      <c r="TKJ28" s="662"/>
      <c r="TKK28" s="662"/>
      <c r="TKL28" s="662"/>
      <c r="TKM28" s="662"/>
      <c r="TKN28" s="662"/>
      <c r="TKO28" s="662"/>
      <c r="TKP28" s="662"/>
      <c r="TKQ28" s="662"/>
      <c r="TKR28" s="662"/>
      <c r="TKS28" s="662"/>
      <c r="TKT28" s="662"/>
      <c r="TKU28" s="662"/>
      <c r="TKV28" s="662"/>
      <c r="TKW28" s="662"/>
      <c r="TKX28" s="662"/>
      <c r="TKY28" s="662"/>
      <c r="TKZ28" s="662"/>
      <c r="TLA28" s="662"/>
      <c r="TLB28" s="662"/>
      <c r="TLC28" s="662"/>
      <c r="TLD28" s="662"/>
      <c r="TLE28" s="662"/>
      <c r="TLF28" s="662"/>
      <c r="TLG28" s="662"/>
      <c r="TLH28" s="662"/>
      <c r="TLI28" s="662"/>
      <c r="TLJ28" s="662"/>
      <c r="TLK28" s="662"/>
      <c r="TLL28" s="662"/>
      <c r="TLM28" s="662"/>
      <c r="TLN28" s="662"/>
      <c r="TLO28" s="662"/>
      <c r="TLP28" s="662"/>
      <c r="TLQ28" s="662"/>
      <c r="TLR28" s="662"/>
      <c r="TLS28" s="662"/>
      <c r="TLT28" s="662"/>
      <c r="TLU28" s="662"/>
      <c r="TLV28" s="662"/>
      <c r="TLW28" s="662"/>
      <c r="TLX28" s="662"/>
      <c r="TLY28" s="662"/>
      <c r="TLZ28" s="662"/>
      <c r="TMA28" s="662"/>
      <c r="TMB28" s="662"/>
      <c r="TMC28" s="662"/>
      <c r="TMD28" s="662"/>
      <c r="TME28" s="662"/>
      <c r="TMF28" s="662"/>
      <c r="TMG28" s="662"/>
      <c r="TMH28" s="662"/>
      <c r="TMI28" s="662"/>
      <c r="TMJ28" s="662"/>
      <c r="TMK28" s="662"/>
      <c r="TML28" s="662"/>
      <c r="TMM28" s="662"/>
      <c r="TMN28" s="662"/>
      <c r="TMO28" s="662"/>
      <c r="TMP28" s="662"/>
      <c r="TMQ28" s="662"/>
      <c r="TMR28" s="662"/>
      <c r="TMS28" s="662"/>
      <c r="TMT28" s="662"/>
      <c r="TMU28" s="662"/>
      <c r="TMV28" s="662"/>
      <c r="TMW28" s="662"/>
      <c r="TMX28" s="662"/>
      <c r="TMY28" s="662"/>
      <c r="TMZ28" s="662"/>
      <c r="TNA28" s="662"/>
      <c r="TNB28" s="662"/>
      <c r="TNC28" s="662"/>
      <c r="TND28" s="662"/>
      <c r="TNE28" s="662"/>
      <c r="TNF28" s="662"/>
      <c r="TNG28" s="662"/>
      <c r="TNH28" s="662"/>
      <c r="TNI28" s="662"/>
      <c r="TNJ28" s="662"/>
      <c r="TNK28" s="662"/>
      <c r="TNL28" s="662"/>
      <c r="TNM28" s="662"/>
      <c r="TNN28" s="662"/>
      <c r="TNO28" s="662"/>
      <c r="TNP28" s="662"/>
      <c r="TNQ28" s="662"/>
      <c r="TNR28" s="662"/>
      <c r="TNS28" s="662"/>
      <c r="TNT28" s="662"/>
      <c r="TNU28" s="662"/>
      <c r="TNV28" s="662"/>
      <c r="TNW28" s="662"/>
      <c r="TNX28" s="662"/>
      <c r="TNY28" s="662"/>
      <c r="TNZ28" s="662"/>
      <c r="TOA28" s="662"/>
      <c r="TOB28" s="662"/>
      <c r="TOC28" s="662"/>
      <c r="TOD28" s="662"/>
      <c r="TOE28" s="662"/>
      <c r="TOF28" s="662"/>
      <c r="TOG28" s="662"/>
      <c r="TOH28" s="662"/>
      <c r="TOI28" s="662"/>
      <c r="TOJ28" s="662"/>
      <c r="TOK28" s="662"/>
      <c r="TOL28" s="662"/>
      <c r="TOM28" s="662"/>
      <c r="TON28" s="662"/>
      <c r="TOO28" s="662"/>
      <c r="TOP28" s="662"/>
      <c r="TOQ28" s="662"/>
      <c r="TOR28" s="662"/>
      <c r="TOS28" s="662"/>
      <c r="TOT28" s="662"/>
      <c r="TOU28" s="662"/>
      <c r="TOV28" s="662"/>
      <c r="TOW28" s="662"/>
      <c r="TOX28" s="662"/>
      <c r="TOY28" s="662"/>
      <c r="TOZ28" s="662"/>
      <c r="TPA28" s="662"/>
      <c r="TPB28" s="662"/>
      <c r="TPC28" s="662"/>
      <c r="TPD28" s="662"/>
      <c r="TPE28" s="662"/>
      <c r="TPF28" s="662"/>
      <c r="TPG28" s="662"/>
      <c r="TPH28" s="662"/>
      <c r="TPI28" s="662"/>
      <c r="TPJ28" s="662"/>
      <c r="TPK28" s="662"/>
      <c r="TPL28" s="662"/>
      <c r="TPM28" s="662"/>
      <c r="TPN28" s="662"/>
      <c r="TPO28" s="662"/>
      <c r="TPP28" s="662"/>
      <c r="TPQ28" s="662"/>
      <c r="TPR28" s="662"/>
      <c r="TPS28" s="662"/>
      <c r="TPT28" s="662"/>
      <c r="TPU28" s="662"/>
      <c r="TPV28" s="662"/>
      <c r="TPW28" s="662"/>
      <c r="TPX28" s="662"/>
      <c r="TPY28" s="662"/>
      <c r="TPZ28" s="662"/>
      <c r="TQA28" s="662"/>
      <c r="TQB28" s="662"/>
      <c r="TQC28" s="662"/>
      <c r="TQD28" s="662"/>
      <c r="TQE28" s="662"/>
      <c r="TQF28" s="662"/>
      <c r="TQG28" s="662"/>
      <c r="TQH28" s="662"/>
      <c r="TQI28" s="662"/>
      <c r="TQJ28" s="662"/>
      <c r="TQK28" s="662"/>
      <c r="TQL28" s="662"/>
      <c r="TQM28" s="662"/>
      <c r="TQN28" s="662"/>
      <c r="TQO28" s="662"/>
      <c r="TQP28" s="662"/>
      <c r="TQQ28" s="662"/>
      <c r="TQR28" s="662"/>
      <c r="TQS28" s="662"/>
      <c r="TQT28" s="662"/>
      <c r="TQU28" s="662"/>
      <c r="TQV28" s="662"/>
      <c r="TQW28" s="662"/>
      <c r="TQX28" s="662"/>
      <c r="TQY28" s="662"/>
      <c r="TQZ28" s="662"/>
      <c r="TRA28" s="662"/>
      <c r="TRB28" s="662"/>
      <c r="TRC28" s="662"/>
      <c r="TRD28" s="662"/>
      <c r="TRE28" s="662"/>
      <c r="TRF28" s="662"/>
      <c r="TRG28" s="662"/>
      <c r="TRH28" s="662"/>
      <c r="TRI28" s="662"/>
      <c r="TRJ28" s="662"/>
      <c r="TRK28" s="662"/>
      <c r="TRL28" s="662"/>
      <c r="TRM28" s="662"/>
      <c r="TRN28" s="662"/>
      <c r="TRO28" s="662"/>
      <c r="TRP28" s="662"/>
      <c r="TRQ28" s="662"/>
      <c r="TRR28" s="662"/>
      <c r="TRS28" s="662"/>
      <c r="TRT28" s="662"/>
      <c r="TRU28" s="662"/>
      <c r="TRV28" s="662"/>
      <c r="TRW28" s="662"/>
      <c r="TRX28" s="662"/>
      <c r="TRY28" s="662"/>
      <c r="TRZ28" s="662"/>
      <c r="TSA28" s="662"/>
      <c r="TSB28" s="662"/>
      <c r="TSC28" s="662"/>
      <c r="TSD28" s="662"/>
      <c r="TSE28" s="662"/>
      <c r="TSF28" s="662"/>
      <c r="TSG28" s="662"/>
      <c r="TSH28" s="662"/>
      <c r="TSI28" s="662"/>
      <c r="TSJ28" s="662"/>
      <c r="TSK28" s="662"/>
      <c r="TSL28" s="662"/>
      <c r="TSM28" s="662"/>
      <c r="TSN28" s="662"/>
      <c r="TSO28" s="662"/>
      <c r="TSP28" s="662"/>
      <c r="TSQ28" s="662"/>
      <c r="TSR28" s="662"/>
      <c r="TSS28" s="662"/>
      <c r="TST28" s="662"/>
      <c r="TSU28" s="662"/>
      <c r="TSV28" s="662"/>
      <c r="TSW28" s="662"/>
      <c r="TSX28" s="662"/>
      <c r="TSY28" s="662"/>
      <c r="TSZ28" s="662"/>
      <c r="TTA28" s="662"/>
      <c r="TTB28" s="662"/>
      <c r="TTC28" s="662"/>
      <c r="TTD28" s="662"/>
      <c r="TTE28" s="662"/>
      <c r="TTF28" s="662"/>
      <c r="TTG28" s="662"/>
      <c r="TTH28" s="662"/>
      <c r="TTI28" s="662"/>
      <c r="TTJ28" s="662"/>
      <c r="TTK28" s="662"/>
      <c r="TTL28" s="662"/>
      <c r="TTM28" s="662"/>
      <c r="TTN28" s="662"/>
      <c r="TTO28" s="662"/>
      <c r="TTP28" s="662"/>
      <c r="TTQ28" s="662"/>
      <c r="TTR28" s="662"/>
      <c r="TTS28" s="662"/>
      <c r="TTT28" s="662"/>
      <c r="TTU28" s="662"/>
      <c r="TTV28" s="662"/>
      <c r="TTW28" s="662"/>
      <c r="TTX28" s="662"/>
      <c r="TTY28" s="662"/>
      <c r="TTZ28" s="662"/>
      <c r="TUA28" s="662"/>
      <c r="TUB28" s="662"/>
      <c r="TUC28" s="662"/>
      <c r="TUD28" s="662"/>
      <c r="TUE28" s="662"/>
      <c r="TUF28" s="662"/>
      <c r="TUG28" s="662"/>
      <c r="TUH28" s="662"/>
      <c r="TUI28" s="662"/>
      <c r="TUJ28" s="662"/>
      <c r="TUK28" s="662"/>
      <c r="TUL28" s="662"/>
      <c r="TUM28" s="662"/>
      <c r="TUN28" s="662"/>
      <c r="TUO28" s="662"/>
      <c r="TUP28" s="662"/>
      <c r="TUQ28" s="662"/>
      <c r="TUR28" s="662"/>
      <c r="TUS28" s="662"/>
      <c r="TUT28" s="662"/>
      <c r="TUU28" s="662"/>
      <c r="TUV28" s="662"/>
      <c r="TUW28" s="662"/>
      <c r="TUX28" s="662"/>
      <c r="TUY28" s="662"/>
      <c r="TUZ28" s="662"/>
      <c r="TVA28" s="662"/>
      <c r="TVB28" s="662"/>
      <c r="TVC28" s="662"/>
      <c r="TVD28" s="662"/>
      <c r="TVE28" s="662"/>
      <c r="TVF28" s="662"/>
      <c r="TVG28" s="662"/>
      <c r="TVH28" s="662"/>
      <c r="TVI28" s="662"/>
      <c r="TVJ28" s="662"/>
      <c r="TVK28" s="662"/>
      <c r="TVL28" s="662"/>
      <c r="TVM28" s="662"/>
      <c r="TVN28" s="662"/>
      <c r="TVO28" s="662"/>
      <c r="TVP28" s="662"/>
      <c r="TVQ28" s="662"/>
      <c r="TVR28" s="662"/>
      <c r="TVS28" s="662"/>
      <c r="TVT28" s="662"/>
      <c r="TVU28" s="662"/>
      <c r="TVV28" s="662"/>
      <c r="TVW28" s="662"/>
      <c r="TVX28" s="662"/>
      <c r="TVY28" s="662"/>
      <c r="TVZ28" s="662"/>
      <c r="TWA28" s="662"/>
      <c r="TWB28" s="662"/>
      <c r="TWC28" s="662"/>
      <c r="TWD28" s="662"/>
      <c r="TWE28" s="662"/>
      <c r="TWF28" s="662"/>
      <c r="TWG28" s="662"/>
      <c r="TWH28" s="662"/>
      <c r="TWI28" s="662"/>
      <c r="TWJ28" s="662"/>
      <c r="TWK28" s="662"/>
      <c r="TWL28" s="662"/>
      <c r="TWM28" s="662"/>
      <c r="TWN28" s="662"/>
      <c r="TWO28" s="662"/>
      <c r="TWP28" s="662"/>
      <c r="TWQ28" s="662"/>
      <c r="TWR28" s="662"/>
      <c r="TWS28" s="662"/>
      <c r="TWT28" s="662"/>
      <c r="TWU28" s="662"/>
      <c r="TWV28" s="662"/>
      <c r="TWW28" s="662"/>
      <c r="TWX28" s="662"/>
      <c r="TWY28" s="662"/>
      <c r="TWZ28" s="662"/>
      <c r="TXA28" s="662"/>
      <c r="TXB28" s="662"/>
      <c r="TXC28" s="662"/>
      <c r="TXD28" s="662"/>
      <c r="TXE28" s="662"/>
      <c r="TXF28" s="662"/>
      <c r="TXG28" s="662"/>
      <c r="TXH28" s="662"/>
      <c r="TXI28" s="662"/>
      <c r="TXJ28" s="662"/>
      <c r="TXK28" s="662"/>
      <c r="TXL28" s="662"/>
      <c r="TXM28" s="662"/>
      <c r="TXN28" s="662"/>
      <c r="TXO28" s="662"/>
      <c r="TXP28" s="662"/>
      <c r="TXQ28" s="662"/>
      <c r="TXR28" s="662"/>
      <c r="TXS28" s="662"/>
      <c r="TXT28" s="662"/>
      <c r="TXU28" s="662"/>
      <c r="TXV28" s="662"/>
      <c r="TXW28" s="662"/>
      <c r="TXX28" s="662"/>
      <c r="TXY28" s="662"/>
      <c r="TXZ28" s="662"/>
      <c r="TYA28" s="662"/>
      <c r="TYB28" s="662"/>
      <c r="TYC28" s="662"/>
      <c r="TYD28" s="662"/>
      <c r="TYE28" s="662"/>
      <c r="TYF28" s="662"/>
      <c r="TYG28" s="662"/>
      <c r="TYH28" s="662"/>
      <c r="TYI28" s="662"/>
      <c r="TYJ28" s="662"/>
      <c r="TYK28" s="662"/>
      <c r="TYL28" s="662"/>
      <c r="TYM28" s="662"/>
      <c r="TYN28" s="662"/>
      <c r="TYO28" s="662"/>
      <c r="TYP28" s="662"/>
      <c r="TYQ28" s="662"/>
      <c r="TYR28" s="662"/>
      <c r="TYS28" s="662"/>
      <c r="TYT28" s="662"/>
      <c r="TYU28" s="662"/>
      <c r="TYV28" s="662"/>
      <c r="TYW28" s="662"/>
      <c r="TYX28" s="662"/>
      <c r="TYY28" s="662"/>
      <c r="TYZ28" s="662"/>
      <c r="TZA28" s="662"/>
      <c r="TZB28" s="662"/>
      <c r="TZC28" s="662"/>
      <c r="TZD28" s="662"/>
      <c r="TZE28" s="662"/>
      <c r="TZF28" s="662"/>
      <c r="TZG28" s="662"/>
      <c r="TZH28" s="662"/>
      <c r="TZI28" s="662"/>
      <c r="TZJ28" s="662"/>
      <c r="TZK28" s="662"/>
      <c r="TZL28" s="662"/>
      <c r="TZM28" s="662"/>
      <c r="TZN28" s="662"/>
      <c r="TZO28" s="662"/>
      <c r="TZP28" s="662"/>
      <c r="TZQ28" s="662"/>
      <c r="TZR28" s="662"/>
      <c r="TZS28" s="662"/>
      <c r="TZT28" s="662"/>
      <c r="TZU28" s="662"/>
      <c r="TZV28" s="662"/>
      <c r="TZW28" s="662"/>
      <c r="TZX28" s="662"/>
      <c r="TZY28" s="662"/>
      <c r="TZZ28" s="662"/>
      <c r="UAA28" s="662"/>
      <c r="UAB28" s="662"/>
      <c r="UAC28" s="662"/>
      <c r="UAD28" s="662"/>
      <c r="UAE28" s="662"/>
      <c r="UAF28" s="662"/>
      <c r="UAG28" s="662"/>
      <c r="UAH28" s="662"/>
      <c r="UAI28" s="662"/>
      <c r="UAJ28" s="662"/>
      <c r="UAK28" s="662"/>
      <c r="UAL28" s="662"/>
      <c r="UAM28" s="662"/>
      <c r="UAN28" s="662"/>
      <c r="UAO28" s="662"/>
      <c r="UAP28" s="662"/>
      <c r="UAQ28" s="662"/>
      <c r="UAR28" s="662"/>
      <c r="UAS28" s="662"/>
      <c r="UAT28" s="662"/>
      <c r="UAU28" s="662"/>
      <c r="UAV28" s="662"/>
      <c r="UAW28" s="662"/>
      <c r="UAX28" s="662"/>
      <c r="UAY28" s="662"/>
      <c r="UAZ28" s="662"/>
      <c r="UBA28" s="662"/>
      <c r="UBB28" s="662"/>
      <c r="UBC28" s="662"/>
      <c r="UBD28" s="662"/>
      <c r="UBE28" s="662"/>
      <c r="UBF28" s="662"/>
      <c r="UBG28" s="662"/>
      <c r="UBH28" s="662"/>
      <c r="UBI28" s="662"/>
      <c r="UBJ28" s="662"/>
      <c r="UBK28" s="662"/>
      <c r="UBL28" s="662"/>
      <c r="UBM28" s="662"/>
      <c r="UBN28" s="662"/>
      <c r="UBO28" s="662"/>
      <c r="UBP28" s="662"/>
      <c r="UBQ28" s="662"/>
      <c r="UBR28" s="662"/>
      <c r="UBS28" s="662"/>
      <c r="UBT28" s="662"/>
      <c r="UBU28" s="662"/>
      <c r="UBV28" s="662"/>
      <c r="UBW28" s="662"/>
      <c r="UBX28" s="662"/>
      <c r="UBY28" s="662"/>
      <c r="UBZ28" s="662"/>
      <c r="UCA28" s="662"/>
      <c r="UCB28" s="662"/>
      <c r="UCC28" s="662"/>
      <c r="UCD28" s="662"/>
      <c r="UCE28" s="662"/>
      <c r="UCF28" s="662"/>
      <c r="UCG28" s="662"/>
      <c r="UCH28" s="662"/>
      <c r="UCI28" s="662"/>
      <c r="UCJ28" s="662"/>
      <c r="UCK28" s="662"/>
      <c r="UCL28" s="662"/>
      <c r="UCM28" s="662"/>
      <c r="UCN28" s="662"/>
      <c r="UCO28" s="662"/>
      <c r="UCP28" s="662"/>
      <c r="UCQ28" s="662"/>
      <c r="UCR28" s="662"/>
      <c r="UCS28" s="662"/>
      <c r="UCT28" s="662"/>
      <c r="UCU28" s="662"/>
      <c r="UCV28" s="662"/>
      <c r="UCW28" s="662"/>
      <c r="UCX28" s="662"/>
      <c r="UCY28" s="662"/>
      <c r="UCZ28" s="662"/>
      <c r="UDA28" s="662"/>
      <c r="UDB28" s="662"/>
      <c r="UDC28" s="662"/>
      <c r="UDD28" s="662"/>
      <c r="UDE28" s="662"/>
      <c r="UDF28" s="662"/>
      <c r="UDG28" s="662"/>
      <c r="UDH28" s="662"/>
      <c r="UDI28" s="662"/>
      <c r="UDJ28" s="662"/>
      <c r="UDK28" s="662"/>
      <c r="UDL28" s="662"/>
      <c r="UDM28" s="662"/>
      <c r="UDN28" s="662"/>
      <c r="UDO28" s="662"/>
      <c r="UDP28" s="662"/>
      <c r="UDQ28" s="662"/>
      <c r="UDR28" s="662"/>
      <c r="UDS28" s="662"/>
      <c r="UDT28" s="662"/>
      <c r="UDU28" s="662"/>
      <c r="UDV28" s="662"/>
      <c r="UDW28" s="662"/>
      <c r="UDX28" s="662"/>
      <c r="UDY28" s="662"/>
      <c r="UDZ28" s="662"/>
      <c r="UEA28" s="662"/>
      <c r="UEB28" s="662"/>
      <c r="UEC28" s="662"/>
      <c r="UED28" s="662"/>
      <c r="UEE28" s="662"/>
      <c r="UEF28" s="662"/>
      <c r="UEG28" s="662"/>
      <c r="UEH28" s="662"/>
      <c r="UEI28" s="662"/>
      <c r="UEJ28" s="662"/>
      <c r="UEK28" s="662"/>
      <c r="UEL28" s="662"/>
      <c r="UEM28" s="662"/>
      <c r="UEN28" s="662"/>
      <c r="UEO28" s="662"/>
      <c r="UEP28" s="662"/>
      <c r="UEQ28" s="662"/>
      <c r="UER28" s="662"/>
      <c r="UES28" s="662"/>
      <c r="UET28" s="662"/>
      <c r="UEU28" s="662"/>
      <c r="UEV28" s="662"/>
      <c r="UEW28" s="662"/>
      <c r="UEX28" s="662"/>
      <c r="UEY28" s="662"/>
      <c r="UEZ28" s="662"/>
      <c r="UFA28" s="662"/>
      <c r="UFB28" s="662"/>
      <c r="UFC28" s="662"/>
      <c r="UFD28" s="662"/>
      <c r="UFE28" s="662"/>
      <c r="UFF28" s="662"/>
      <c r="UFG28" s="662"/>
      <c r="UFH28" s="662"/>
      <c r="UFI28" s="662"/>
      <c r="UFJ28" s="662"/>
      <c r="UFK28" s="662"/>
      <c r="UFL28" s="662"/>
      <c r="UFM28" s="662"/>
      <c r="UFN28" s="662"/>
      <c r="UFO28" s="662"/>
      <c r="UFP28" s="662"/>
      <c r="UFQ28" s="662"/>
      <c r="UFR28" s="662"/>
      <c r="UFS28" s="662"/>
      <c r="UFT28" s="662"/>
      <c r="UFU28" s="662"/>
      <c r="UFV28" s="662"/>
      <c r="UFW28" s="662"/>
      <c r="UFX28" s="662"/>
      <c r="UFY28" s="662"/>
      <c r="UFZ28" s="662"/>
      <c r="UGA28" s="662"/>
      <c r="UGB28" s="662"/>
      <c r="UGC28" s="662"/>
      <c r="UGD28" s="662"/>
      <c r="UGE28" s="662"/>
      <c r="UGF28" s="662"/>
      <c r="UGG28" s="662"/>
      <c r="UGH28" s="662"/>
      <c r="UGI28" s="662"/>
      <c r="UGJ28" s="662"/>
      <c r="UGK28" s="662"/>
      <c r="UGL28" s="662"/>
      <c r="UGM28" s="662"/>
      <c r="UGN28" s="662"/>
      <c r="UGO28" s="662"/>
      <c r="UGP28" s="662"/>
      <c r="UGQ28" s="662"/>
      <c r="UGR28" s="662"/>
      <c r="UGS28" s="662"/>
      <c r="UGT28" s="662"/>
      <c r="UGU28" s="662"/>
      <c r="UGV28" s="662"/>
      <c r="UGW28" s="662"/>
      <c r="UGX28" s="662"/>
      <c r="UGY28" s="662"/>
      <c r="UGZ28" s="662"/>
      <c r="UHA28" s="662"/>
      <c r="UHB28" s="662"/>
      <c r="UHC28" s="662"/>
      <c r="UHD28" s="662"/>
      <c r="UHE28" s="662"/>
      <c r="UHF28" s="662"/>
      <c r="UHG28" s="662"/>
      <c r="UHH28" s="662"/>
      <c r="UHI28" s="662"/>
      <c r="UHJ28" s="662"/>
      <c r="UHK28" s="662"/>
      <c r="UHL28" s="662"/>
      <c r="UHM28" s="662"/>
      <c r="UHN28" s="662"/>
      <c r="UHO28" s="662"/>
      <c r="UHP28" s="662"/>
      <c r="UHQ28" s="662"/>
      <c r="UHR28" s="662"/>
      <c r="UHS28" s="662"/>
      <c r="UHT28" s="662"/>
      <c r="UHU28" s="662"/>
      <c r="UHV28" s="662"/>
      <c r="UHW28" s="662"/>
      <c r="UHX28" s="662"/>
      <c r="UHY28" s="662"/>
      <c r="UHZ28" s="662"/>
      <c r="UIA28" s="662"/>
      <c r="UIB28" s="662"/>
      <c r="UIC28" s="662"/>
      <c r="UID28" s="662"/>
      <c r="UIE28" s="662"/>
      <c r="UIF28" s="662"/>
      <c r="UIG28" s="662"/>
      <c r="UIH28" s="662"/>
      <c r="UII28" s="662"/>
      <c r="UIJ28" s="662"/>
      <c r="UIK28" s="662"/>
      <c r="UIL28" s="662"/>
      <c r="UIM28" s="662"/>
      <c r="UIN28" s="662"/>
      <c r="UIO28" s="662"/>
      <c r="UIP28" s="662"/>
      <c r="UIQ28" s="662"/>
      <c r="UIR28" s="662"/>
      <c r="UIS28" s="662"/>
      <c r="UIT28" s="662"/>
      <c r="UIU28" s="662"/>
      <c r="UIV28" s="662"/>
      <c r="UIW28" s="662"/>
      <c r="UIX28" s="662"/>
      <c r="UIY28" s="662"/>
      <c r="UIZ28" s="662"/>
      <c r="UJA28" s="662"/>
      <c r="UJB28" s="662"/>
      <c r="UJC28" s="662"/>
      <c r="UJD28" s="662"/>
      <c r="UJE28" s="662"/>
      <c r="UJF28" s="662"/>
      <c r="UJG28" s="662"/>
      <c r="UJH28" s="662"/>
      <c r="UJI28" s="662"/>
      <c r="UJJ28" s="662"/>
      <c r="UJK28" s="662"/>
      <c r="UJL28" s="662"/>
      <c r="UJM28" s="662"/>
      <c r="UJN28" s="662"/>
      <c r="UJO28" s="662"/>
      <c r="UJP28" s="662"/>
      <c r="UJQ28" s="662"/>
      <c r="UJR28" s="662"/>
      <c r="UJS28" s="662"/>
      <c r="UJT28" s="662"/>
      <c r="UJU28" s="662"/>
      <c r="UJV28" s="662"/>
      <c r="UJW28" s="662"/>
      <c r="UJX28" s="662"/>
      <c r="UJY28" s="662"/>
      <c r="UJZ28" s="662"/>
      <c r="UKA28" s="662"/>
      <c r="UKB28" s="662"/>
      <c r="UKC28" s="662"/>
      <c r="UKD28" s="662"/>
      <c r="UKE28" s="662"/>
      <c r="UKF28" s="662"/>
      <c r="UKG28" s="662"/>
      <c r="UKH28" s="662"/>
      <c r="UKI28" s="662"/>
      <c r="UKJ28" s="662"/>
      <c r="UKK28" s="662"/>
      <c r="UKL28" s="662"/>
      <c r="UKM28" s="662"/>
      <c r="UKN28" s="662"/>
      <c r="UKO28" s="662"/>
      <c r="UKP28" s="662"/>
      <c r="UKQ28" s="662"/>
      <c r="UKR28" s="662"/>
      <c r="UKS28" s="662"/>
      <c r="UKT28" s="662"/>
      <c r="UKU28" s="662"/>
      <c r="UKV28" s="662"/>
      <c r="UKW28" s="662"/>
      <c r="UKX28" s="662"/>
      <c r="UKY28" s="662"/>
      <c r="UKZ28" s="662"/>
      <c r="ULA28" s="662"/>
      <c r="ULB28" s="662"/>
      <c r="ULC28" s="662"/>
      <c r="ULD28" s="662"/>
      <c r="ULE28" s="662"/>
      <c r="ULF28" s="662"/>
      <c r="ULG28" s="662"/>
      <c r="ULH28" s="662"/>
      <c r="ULI28" s="662"/>
      <c r="ULJ28" s="662"/>
      <c r="ULK28" s="662"/>
      <c r="ULL28" s="662"/>
      <c r="ULM28" s="662"/>
      <c r="ULN28" s="662"/>
      <c r="ULO28" s="662"/>
      <c r="ULP28" s="662"/>
      <c r="ULQ28" s="662"/>
      <c r="ULR28" s="662"/>
      <c r="ULS28" s="662"/>
      <c r="ULT28" s="662"/>
      <c r="ULU28" s="662"/>
      <c r="ULV28" s="662"/>
      <c r="ULW28" s="662"/>
      <c r="ULX28" s="662"/>
      <c r="ULY28" s="662"/>
      <c r="ULZ28" s="662"/>
      <c r="UMA28" s="662"/>
      <c r="UMB28" s="662"/>
      <c r="UMC28" s="662"/>
      <c r="UMD28" s="662"/>
      <c r="UME28" s="662"/>
      <c r="UMF28" s="662"/>
      <c r="UMG28" s="662"/>
      <c r="UMH28" s="662"/>
      <c r="UMI28" s="662"/>
      <c r="UMJ28" s="662"/>
      <c r="UMK28" s="662"/>
      <c r="UML28" s="662"/>
      <c r="UMM28" s="662"/>
      <c r="UMN28" s="662"/>
      <c r="UMO28" s="662"/>
      <c r="UMP28" s="662"/>
      <c r="UMQ28" s="662"/>
      <c r="UMR28" s="662"/>
      <c r="UMS28" s="662"/>
      <c r="UMT28" s="662"/>
      <c r="UMU28" s="662"/>
      <c r="UMV28" s="662"/>
      <c r="UMW28" s="662"/>
      <c r="UMX28" s="662"/>
      <c r="UMY28" s="662"/>
      <c r="UMZ28" s="662"/>
      <c r="UNA28" s="662"/>
      <c r="UNB28" s="662"/>
      <c r="UNC28" s="662"/>
      <c r="UND28" s="662"/>
      <c r="UNE28" s="662"/>
      <c r="UNF28" s="662"/>
      <c r="UNG28" s="662"/>
      <c r="UNH28" s="662"/>
      <c r="UNI28" s="662"/>
      <c r="UNJ28" s="662"/>
      <c r="UNK28" s="662"/>
      <c r="UNL28" s="662"/>
      <c r="UNM28" s="662"/>
      <c r="UNN28" s="662"/>
      <c r="UNO28" s="662"/>
      <c r="UNP28" s="662"/>
      <c r="UNQ28" s="662"/>
      <c r="UNR28" s="662"/>
      <c r="UNS28" s="662"/>
      <c r="UNT28" s="662"/>
      <c r="UNU28" s="662"/>
      <c r="UNV28" s="662"/>
      <c r="UNW28" s="662"/>
      <c r="UNX28" s="662"/>
      <c r="UNY28" s="662"/>
      <c r="UNZ28" s="662"/>
      <c r="UOA28" s="662"/>
      <c r="UOB28" s="662"/>
      <c r="UOC28" s="662"/>
      <c r="UOD28" s="662"/>
      <c r="UOE28" s="662"/>
      <c r="UOF28" s="662"/>
      <c r="UOG28" s="662"/>
      <c r="UOH28" s="662"/>
      <c r="UOI28" s="662"/>
      <c r="UOJ28" s="662"/>
      <c r="UOK28" s="662"/>
      <c r="UOL28" s="662"/>
      <c r="UOM28" s="662"/>
      <c r="UON28" s="662"/>
      <c r="UOO28" s="662"/>
      <c r="UOP28" s="662"/>
      <c r="UOQ28" s="662"/>
      <c r="UOR28" s="662"/>
      <c r="UOS28" s="662"/>
      <c r="UOT28" s="662"/>
      <c r="UOU28" s="662"/>
      <c r="UOV28" s="662"/>
      <c r="UOW28" s="662"/>
      <c r="UOX28" s="662"/>
      <c r="UOY28" s="662"/>
      <c r="UOZ28" s="662"/>
      <c r="UPA28" s="662"/>
      <c r="UPB28" s="662"/>
      <c r="UPC28" s="662"/>
      <c r="UPD28" s="662"/>
      <c r="UPE28" s="662"/>
      <c r="UPF28" s="662"/>
      <c r="UPG28" s="662"/>
      <c r="UPH28" s="662"/>
      <c r="UPI28" s="662"/>
      <c r="UPJ28" s="662"/>
      <c r="UPK28" s="662"/>
      <c r="UPL28" s="662"/>
      <c r="UPM28" s="662"/>
      <c r="UPN28" s="662"/>
      <c r="UPO28" s="662"/>
      <c r="UPP28" s="662"/>
      <c r="UPQ28" s="662"/>
      <c r="UPR28" s="662"/>
      <c r="UPS28" s="662"/>
      <c r="UPT28" s="662"/>
      <c r="UPU28" s="662"/>
      <c r="UPV28" s="662"/>
      <c r="UPW28" s="662"/>
      <c r="UPX28" s="662"/>
      <c r="UPY28" s="662"/>
      <c r="UPZ28" s="662"/>
      <c r="UQA28" s="662"/>
      <c r="UQB28" s="662"/>
      <c r="UQC28" s="662"/>
      <c r="UQD28" s="662"/>
      <c r="UQE28" s="662"/>
      <c r="UQF28" s="662"/>
      <c r="UQG28" s="662"/>
      <c r="UQH28" s="662"/>
      <c r="UQI28" s="662"/>
      <c r="UQJ28" s="662"/>
      <c r="UQK28" s="662"/>
      <c r="UQL28" s="662"/>
      <c r="UQM28" s="662"/>
      <c r="UQN28" s="662"/>
      <c r="UQO28" s="662"/>
      <c r="UQP28" s="662"/>
      <c r="UQQ28" s="662"/>
      <c r="UQR28" s="662"/>
      <c r="UQS28" s="662"/>
      <c r="UQT28" s="662"/>
      <c r="UQU28" s="662"/>
      <c r="UQV28" s="662"/>
      <c r="UQW28" s="662"/>
      <c r="UQX28" s="662"/>
      <c r="UQY28" s="662"/>
      <c r="UQZ28" s="662"/>
      <c r="URA28" s="662"/>
      <c r="URB28" s="662"/>
      <c r="URC28" s="662"/>
      <c r="URD28" s="662"/>
      <c r="URE28" s="662"/>
      <c r="URF28" s="662"/>
      <c r="URG28" s="662"/>
      <c r="URH28" s="662"/>
      <c r="URI28" s="662"/>
      <c r="URJ28" s="662"/>
      <c r="URK28" s="662"/>
      <c r="URL28" s="662"/>
      <c r="URM28" s="662"/>
      <c r="URN28" s="662"/>
      <c r="URO28" s="662"/>
      <c r="URP28" s="662"/>
      <c r="URQ28" s="662"/>
      <c r="URR28" s="662"/>
      <c r="URS28" s="662"/>
      <c r="URT28" s="662"/>
      <c r="URU28" s="662"/>
      <c r="URV28" s="662"/>
      <c r="URW28" s="662"/>
      <c r="URX28" s="662"/>
      <c r="URY28" s="662"/>
      <c r="URZ28" s="662"/>
      <c r="USA28" s="662"/>
      <c r="USB28" s="662"/>
      <c r="USC28" s="662"/>
      <c r="USD28" s="662"/>
      <c r="USE28" s="662"/>
      <c r="USF28" s="662"/>
      <c r="USG28" s="662"/>
      <c r="USH28" s="662"/>
      <c r="USI28" s="662"/>
      <c r="USJ28" s="662"/>
      <c r="USK28" s="662"/>
      <c r="USL28" s="662"/>
      <c r="USM28" s="662"/>
      <c r="USN28" s="662"/>
      <c r="USO28" s="662"/>
      <c r="USP28" s="662"/>
      <c r="USQ28" s="662"/>
      <c r="USR28" s="662"/>
      <c r="USS28" s="662"/>
      <c r="UST28" s="662"/>
      <c r="USU28" s="662"/>
      <c r="USV28" s="662"/>
      <c r="USW28" s="662"/>
      <c r="USX28" s="662"/>
      <c r="USY28" s="662"/>
      <c r="USZ28" s="662"/>
      <c r="UTA28" s="662"/>
      <c r="UTB28" s="662"/>
      <c r="UTC28" s="662"/>
      <c r="UTD28" s="662"/>
      <c r="UTE28" s="662"/>
      <c r="UTF28" s="662"/>
      <c r="UTG28" s="662"/>
      <c r="UTH28" s="662"/>
      <c r="UTI28" s="662"/>
      <c r="UTJ28" s="662"/>
      <c r="UTK28" s="662"/>
      <c r="UTL28" s="662"/>
      <c r="UTM28" s="662"/>
      <c r="UTN28" s="662"/>
      <c r="UTO28" s="662"/>
      <c r="UTP28" s="662"/>
      <c r="UTQ28" s="662"/>
      <c r="UTR28" s="662"/>
      <c r="UTS28" s="662"/>
      <c r="UTT28" s="662"/>
      <c r="UTU28" s="662"/>
      <c r="UTV28" s="662"/>
      <c r="UTW28" s="662"/>
      <c r="UTX28" s="662"/>
      <c r="UTY28" s="662"/>
      <c r="UTZ28" s="662"/>
      <c r="UUA28" s="662"/>
      <c r="UUB28" s="662"/>
      <c r="UUC28" s="662"/>
      <c r="UUD28" s="662"/>
      <c r="UUE28" s="662"/>
      <c r="UUF28" s="662"/>
      <c r="UUG28" s="662"/>
      <c r="UUH28" s="662"/>
      <c r="UUI28" s="662"/>
      <c r="UUJ28" s="662"/>
      <c r="UUK28" s="662"/>
      <c r="UUL28" s="662"/>
      <c r="UUM28" s="662"/>
      <c r="UUN28" s="662"/>
      <c r="UUO28" s="662"/>
      <c r="UUP28" s="662"/>
      <c r="UUQ28" s="662"/>
      <c r="UUR28" s="662"/>
      <c r="UUS28" s="662"/>
      <c r="UUT28" s="662"/>
      <c r="UUU28" s="662"/>
      <c r="UUV28" s="662"/>
      <c r="UUW28" s="662"/>
      <c r="UUX28" s="662"/>
      <c r="UUY28" s="662"/>
      <c r="UUZ28" s="662"/>
      <c r="UVA28" s="662"/>
      <c r="UVB28" s="662"/>
      <c r="UVC28" s="662"/>
      <c r="UVD28" s="662"/>
      <c r="UVE28" s="662"/>
      <c r="UVF28" s="662"/>
      <c r="UVG28" s="662"/>
      <c r="UVH28" s="662"/>
      <c r="UVI28" s="662"/>
      <c r="UVJ28" s="662"/>
      <c r="UVK28" s="662"/>
      <c r="UVL28" s="662"/>
      <c r="UVM28" s="662"/>
      <c r="UVN28" s="662"/>
      <c r="UVO28" s="662"/>
      <c r="UVP28" s="662"/>
      <c r="UVQ28" s="662"/>
      <c r="UVR28" s="662"/>
      <c r="UVS28" s="662"/>
      <c r="UVT28" s="662"/>
      <c r="UVU28" s="662"/>
      <c r="UVV28" s="662"/>
      <c r="UVW28" s="662"/>
      <c r="UVX28" s="662"/>
      <c r="UVY28" s="662"/>
      <c r="UVZ28" s="662"/>
      <c r="UWA28" s="662"/>
      <c r="UWB28" s="662"/>
      <c r="UWC28" s="662"/>
      <c r="UWD28" s="662"/>
      <c r="UWE28" s="662"/>
      <c r="UWF28" s="662"/>
      <c r="UWG28" s="662"/>
      <c r="UWH28" s="662"/>
      <c r="UWI28" s="662"/>
      <c r="UWJ28" s="662"/>
      <c r="UWK28" s="662"/>
      <c r="UWL28" s="662"/>
      <c r="UWM28" s="662"/>
      <c r="UWN28" s="662"/>
      <c r="UWO28" s="662"/>
      <c r="UWP28" s="662"/>
      <c r="UWQ28" s="662"/>
      <c r="UWR28" s="662"/>
      <c r="UWS28" s="662"/>
      <c r="UWT28" s="662"/>
      <c r="UWU28" s="662"/>
      <c r="UWV28" s="662"/>
      <c r="UWW28" s="662"/>
      <c r="UWX28" s="662"/>
      <c r="UWY28" s="662"/>
      <c r="UWZ28" s="662"/>
      <c r="UXA28" s="662"/>
      <c r="UXB28" s="662"/>
      <c r="UXC28" s="662"/>
      <c r="UXD28" s="662"/>
      <c r="UXE28" s="662"/>
      <c r="UXF28" s="662"/>
      <c r="UXG28" s="662"/>
      <c r="UXH28" s="662"/>
      <c r="UXI28" s="662"/>
      <c r="UXJ28" s="662"/>
      <c r="UXK28" s="662"/>
      <c r="UXL28" s="662"/>
      <c r="UXM28" s="662"/>
      <c r="UXN28" s="662"/>
      <c r="UXO28" s="662"/>
      <c r="UXP28" s="662"/>
      <c r="UXQ28" s="662"/>
      <c r="UXR28" s="662"/>
      <c r="UXS28" s="662"/>
      <c r="UXT28" s="662"/>
      <c r="UXU28" s="662"/>
      <c r="UXV28" s="662"/>
      <c r="UXW28" s="662"/>
      <c r="UXX28" s="662"/>
      <c r="UXY28" s="662"/>
      <c r="UXZ28" s="662"/>
      <c r="UYA28" s="662"/>
      <c r="UYB28" s="662"/>
      <c r="UYC28" s="662"/>
      <c r="UYD28" s="662"/>
      <c r="UYE28" s="662"/>
      <c r="UYF28" s="662"/>
      <c r="UYG28" s="662"/>
      <c r="UYH28" s="662"/>
      <c r="UYI28" s="662"/>
      <c r="UYJ28" s="662"/>
      <c r="UYK28" s="662"/>
      <c r="UYL28" s="662"/>
      <c r="UYM28" s="662"/>
      <c r="UYN28" s="662"/>
      <c r="UYO28" s="662"/>
      <c r="UYP28" s="662"/>
      <c r="UYQ28" s="662"/>
      <c r="UYR28" s="662"/>
      <c r="UYS28" s="662"/>
      <c r="UYT28" s="662"/>
      <c r="UYU28" s="662"/>
      <c r="UYV28" s="662"/>
      <c r="UYW28" s="662"/>
      <c r="UYX28" s="662"/>
      <c r="UYY28" s="662"/>
      <c r="UYZ28" s="662"/>
      <c r="UZA28" s="662"/>
      <c r="UZB28" s="662"/>
      <c r="UZC28" s="662"/>
      <c r="UZD28" s="662"/>
      <c r="UZE28" s="662"/>
      <c r="UZF28" s="662"/>
      <c r="UZG28" s="662"/>
      <c r="UZH28" s="662"/>
      <c r="UZI28" s="662"/>
      <c r="UZJ28" s="662"/>
      <c r="UZK28" s="662"/>
      <c r="UZL28" s="662"/>
      <c r="UZM28" s="662"/>
      <c r="UZN28" s="662"/>
      <c r="UZO28" s="662"/>
      <c r="UZP28" s="662"/>
      <c r="UZQ28" s="662"/>
      <c r="UZR28" s="662"/>
      <c r="UZS28" s="662"/>
      <c r="UZT28" s="662"/>
      <c r="UZU28" s="662"/>
      <c r="UZV28" s="662"/>
      <c r="UZW28" s="662"/>
      <c r="UZX28" s="662"/>
      <c r="UZY28" s="662"/>
      <c r="UZZ28" s="662"/>
      <c r="VAA28" s="662"/>
      <c r="VAB28" s="662"/>
      <c r="VAC28" s="662"/>
      <c r="VAD28" s="662"/>
      <c r="VAE28" s="662"/>
      <c r="VAF28" s="662"/>
      <c r="VAG28" s="662"/>
      <c r="VAH28" s="662"/>
      <c r="VAI28" s="662"/>
      <c r="VAJ28" s="662"/>
      <c r="VAK28" s="662"/>
      <c r="VAL28" s="662"/>
      <c r="VAM28" s="662"/>
      <c r="VAN28" s="662"/>
      <c r="VAO28" s="662"/>
      <c r="VAP28" s="662"/>
      <c r="VAQ28" s="662"/>
      <c r="VAR28" s="662"/>
      <c r="VAS28" s="662"/>
      <c r="VAT28" s="662"/>
      <c r="VAU28" s="662"/>
      <c r="VAV28" s="662"/>
      <c r="VAW28" s="662"/>
      <c r="VAX28" s="662"/>
      <c r="VAY28" s="662"/>
      <c r="VAZ28" s="662"/>
      <c r="VBA28" s="662"/>
      <c r="VBB28" s="662"/>
      <c r="VBC28" s="662"/>
      <c r="VBD28" s="662"/>
      <c r="VBE28" s="662"/>
      <c r="VBF28" s="662"/>
      <c r="VBG28" s="662"/>
      <c r="VBH28" s="662"/>
      <c r="VBI28" s="662"/>
      <c r="VBJ28" s="662"/>
      <c r="VBK28" s="662"/>
      <c r="VBL28" s="662"/>
      <c r="VBM28" s="662"/>
      <c r="VBN28" s="662"/>
      <c r="VBO28" s="662"/>
      <c r="VBP28" s="662"/>
      <c r="VBQ28" s="662"/>
      <c r="VBR28" s="662"/>
      <c r="VBS28" s="662"/>
      <c r="VBT28" s="662"/>
      <c r="VBU28" s="662"/>
      <c r="VBV28" s="662"/>
      <c r="VBW28" s="662"/>
      <c r="VBX28" s="662"/>
      <c r="VBY28" s="662"/>
      <c r="VBZ28" s="662"/>
      <c r="VCA28" s="662"/>
      <c r="VCB28" s="662"/>
      <c r="VCC28" s="662"/>
      <c r="VCD28" s="662"/>
      <c r="VCE28" s="662"/>
      <c r="VCF28" s="662"/>
      <c r="VCG28" s="662"/>
      <c r="VCH28" s="662"/>
      <c r="VCI28" s="662"/>
      <c r="VCJ28" s="662"/>
      <c r="VCK28" s="662"/>
      <c r="VCL28" s="662"/>
      <c r="VCM28" s="662"/>
      <c r="VCN28" s="662"/>
      <c r="VCO28" s="662"/>
      <c r="VCP28" s="662"/>
      <c r="VCQ28" s="662"/>
      <c r="VCR28" s="662"/>
      <c r="VCS28" s="662"/>
      <c r="VCT28" s="662"/>
      <c r="VCU28" s="662"/>
      <c r="VCV28" s="662"/>
      <c r="VCW28" s="662"/>
      <c r="VCX28" s="662"/>
      <c r="VCY28" s="662"/>
      <c r="VCZ28" s="662"/>
      <c r="VDA28" s="662"/>
      <c r="VDB28" s="662"/>
      <c r="VDC28" s="662"/>
      <c r="VDD28" s="662"/>
      <c r="VDE28" s="662"/>
      <c r="VDF28" s="662"/>
      <c r="VDG28" s="662"/>
      <c r="VDH28" s="662"/>
      <c r="VDI28" s="662"/>
      <c r="VDJ28" s="662"/>
      <c r="VDK28" s="662"/>
      <c r="VDL28" s="662"/>
      <c r="VDM28" s="662"/>
      <c r="VDN28" s="662"/>
      <c r="VDO28" s="662"/>
      <c r="VDP28" s="662"/>
      <c r="VDQ28" s="662"/>
      <c r="VDR28" s="662"/>
      <c r="VDS28" s="662"/>
      <c r="VDT28" s="662"/>
      <c r="VDU28" s="662"/>
      <c r="VDV28" s="662"/>
      <c r="VDW28" s="662"/>
      <c r="VDX28" s="662"/>
      <c r="VDY28" s="662"/>
      <c r="VDZ28" s="662"/>
      <c r="VEA28" s="662"/>
      <c r="VEB28" s="662"/>
      <c r="VEC28" s="662"/>
      <c r="VED28" s="662"/>
      <c r="VEE28" s="662"/>
      <c r="VEF28" s="662"/>
      <c r="VEG28" s="662"/>
      <c r="VEH28" s="662"/>
      <c r="VEI28" s="662"/>
      <c r="VEJ28" s="662"/>
      <c r="VEK28" s="662"/>
      <c r="VEL28" s="662"/>
      <c r="VEM28" s="662"/>
      <c r="VEN28" s="662"/>
      <c r="VEO28" s="662"/>
      <c r="VEP28" s="662"/>
      <c r="VEQ28" s="662"/>
      <c r="VER28" s="662"/>
      <c r="VES28" s="662"/>
      <c r="VET28" s="662"/>
      <c r="VEU28" s="662"/>
      <c r="VEV28" s="662"/>
      <c r="VEW28" s="662"/>
      <c r="VEX28" s="662"/>
      <c r="VEY28" s="662"/>
      <c r="VEZ28" s="662"/>
      <c r="VFA28" s="662"/>
      <c r="VFB28" s="662"/>
      <c r="VFC28" s="662"/>
      <c r="VFD28" s="662"/>
      <c r="VFE28" s="662"/>
      <c r="VFF28" s="662"/>
      <c r="VFG28" s="662"/>
      <c r="VFH28" s="662"/>
      <c r="VFI28" s="662"/>
      <c r="VFJ28" s="662"/>
      <c r="VFK28" s="662"/>
      <c r="VFL28" s="662"/>
      <c r="VFM28" s="662"/>
      <c r="VFN28" s="662"/>
      <c r="VFO28" s="662"/>
      <c r="VFP28" s="662"/>
      <c r="VFQ28" s="662"/>
      <c r="VFR28" s="662"/>
      <c r="VFS28" s="662"/>
      <c r="VFT28" s="662"/>
      <c r="VFU28" s="662"/>
      <c r="VFV28" s="662"/>
      <c r="VFW28" s="662"/>
      <c r="VFX28" s="662"/>
      <c r="VFY28" s="662"/>
      <c r="VFZ28" s="662"/>
      <c r="VGA28" s="662"/>
      <c r="VGB28" s="662"/>
      <c r="VGC28" s="662"/>
      <c r="VGD28" s="662"/>
      <c r="VGE28" s="662"/>
      <c r="VGF28" s="662"/>
      <c r="VGG28" s="662"/>
      <c r="VGH28" s="662"/>
      <c r="VGI28" s="662"/>
      <c r="VGJ28" s="662"/>
      <c r="VGK28" s="662"/>
      <c r="VGL28" s="662"/>
      <c r="VGM28" s="662"/>
      <c r="VGN28" s="662"/>
      <c r="VGO28" s="662"/>
      <c r="VGP28" s="662"/>
      <c r="VGQ28" s="662"/>
      <c r="VGR28" s="662"/>
      <c r="VGS28" s="662"/>
      <c r="VGT28" s="662"/>
      <c r="VGU28" s="662"/>
      <c r="VGV28" s="662"/>
      <c r="VGW28" s="662"/>
      <c r="VGX28" s="662"/>
      <c r="VGY28" s="662"/>
      <c r="VGZ28" s="662"/>
      <c r="VHA28" s="662"/>
      <c r="VHB28" s="662"/>
      <c r="VHC28" s="662"/>
      <c r="VHD28" s="662"/>
      <c r="VHE28" s="662"/>
      <c r="VHF28" s="662"/>
      <c r="VHG28" s="662"/>
      <c r="VHH28" s="662"/>
      <c r="VHI28" s="662"/>
      <c r="VHJ28" s="662"/>
      <c r="VHK28" s="662"/>
      <c r="VHL28" s="662"/>
      <c r="VHM28" s="662"/>
      <c r="VHN28" s="662"/>
      <c r="VHO28" s="662"/>
      <c r="VHP28" s="662"/>
      <c r="VHQ28" s="662"/>
      <c r="VHR28" s="662"/>
      <c r="VHS28" s="662"/>
      <c r="VHT28" s="662"/>
      <c r="VHU28" s="662"/>
      <c r="VHV28" s="662"/>
      <c r="VHW28" s="662"/>
      <c r="VHX28" s="662"/>
      <c r="VHY28" s="662"/>
      <c r="VHZ28" s="662"/>
      <c r="VIA28" s="662"/>
      <c r="VIB28" s="662"/>
      <c r="VIC28" s="662"/>
      <c r="VID28" s="662"/>
      <c r="VIE28" s="662"/>
      <c r="VIF28" s="662"/>
      <c r="VIG28" s="662"/>
      <c r="VIH28" s="662"/>
      <c r="VII28" s="662"/>
      <c r="VIJ28" s="662"/>
      <c r="VIK28" s="662"/>
      <c r="VIL28" s="662"/>
      <c r="VIM28" s="662"/>
      <c r="VIN28" s="662"/>
      <c r="VIO28" s="662"/>
      <c r="VIP28" s="662"/>
      <c r="VIQ28" s="662"/>
      <c r="VIR28" s="662"/>
      <c r="VIS28" s="662"/>
      <c r="VIT28" s="662"/>
      <c r="VIU28" s="662"/>
      <c r="VIV28" s="662"/>
      <c r="VIW28" s="662"/>
      <c r="VIX28" s="662"/>
      <c r="VIY28" s="662"/>
      <c r="VIZ28" s="662"/>
      <c r="VJA28" s="662"/>
      <c r="VJB28" s="662"/>
      <c r="VJC28" s="662"/>
      <c r="VJD28" s="662"/>
      <c r="VJE28" s="662"/>
      <c r="VJF28" s="662"/>
      <c r="VJG28" s="662"/>
      <c r="VJH28" s="662"/>
      <c r="VJI28" s="662"/>
      <c r="VJJ28" s="662"/>
      <c r="VJK28" s="662"/>
      <c r="VJL28" s="662"/>
      <c r="VJM28" s="662"/>
      <c r="VJN28" s="662"/>
      <c r="VJO28" s="662"/>
      <c r="VJP28" s="662"/>
      <c r="VJQ28" s="662"/>
      <c r="VJR28" s="662"/>
      <c r="VJS28" s="662"/>
      <c r="VJT28" s="662"/>
      <c r="VJU28" s="662"/>
      <c r="VJV28" s="662"/>
      <c r="VJW28" s="662"/>
      <c r="VJX28" s="662"/>
      <c r="VJY28" s="662"/>
      <c r="VJZ28" s="662"/>
      <c r="VKA28" s="662"/>
      <c r="VKB28" s="662"/>
      <c r="VKC28" s="662"/>
      <c r="VKD28" s="662"/>
      <c r="VKE28" s="662"/>
      <c r="VKF28" s="662"/>
      <c r="VKG28" s="662"/>
      <c r="VKH28" s="662"/>
      <c r="VKI28" s="662"/>
      <c r="VKJ28" s="662"/>
      <c r="VKK28" s="662"/>
      <c r="VKL28" s="662"/>
      <c r="VKM28" s="662"/>
      <c r="VKN28" s="662"/>
      <c r="VKO28" s="662"/>
      <c r="VKP28" s="662"/>
      <c r="VKQ28" s="662"/>
      <c r="VKR28" s="662"/>
      <c r="VKS28" s="662"/>
      <c r="VKT28" s="662"/>
      <c r="VKU28" s="662"/>
      <c r="VKV28" s="662"/>
      <c r="VKW28" s="662"/>
      <c r="VKX28" s="662"/>
      <c r="VKY28" s="662"/>
      <c r="VKZ28" s="662"/>
      <c r="VLA28" s="662"/>
      <c r="VLB28" s="662"/>
      <c r="VLC28" s="662"/>
      <c r="VLD28" s="662"/>
      <c r="VLE28" s="662"/>
      <c r="VLF28" s="662"/>
      <c r="VLG28" s="662"/>
      <c r="VLH28" s="662"/>
      <c r="VLI28" s="662"/>
      <c r="VLJ28" s="662"/>
      <c r="VLK28" s="662"/>
      <c r="VLL28" s="662"/>
      <c r="VLM28" s="662"/>
      <c r="VLN28" s="662"/>
      <c r="VLO28" s="662"/>
      <c r="VLP28" s="662"/>
      <c r="VLQ28" s="662"/>
      <c r="VLR28" s="662"/>
      <c r="VLS28" s="662"/>
      <c r="VLT28" s="662"/>
      <c r="VLU28" s="662"/>
      <c r="VLV28" s="662"/>
      <c r="VLW28" s="662"/>
      <c r="VLX28" s="662"/>
      <c r="VLY28" s="662"/>
      <c r="VLZ28" s="662"/>
      <c r="VMA28" s="662"/>
      <c r="VMB28" s="662"/>
      <c r="VMC28" s="662"/>
      <c r="VMD28" s="662"/>
      <c r="VME28" s="662"/>
      <c r="VMF28" s="662"/>
      <c r="VMG28" s="662"/>
      <c r="VMH28" s="662"/>
      <c r="VMI28" s="662"/>
      <c r="VMJ28" s="662"/>
      <c r="VMK28" s="662"/>
      <c r="VML28" s="662"/>
      <c r="VMM28" s="662"/>
      <c r="VMN28" s="662"/>
      <c r="VMO28" s="662"/>
      <c r="VMP28" s="662"/>
      <c r="VMQ28" s="662"/>
      <c r="VMR28" s="662"/>
      <c r="VMS28" s="662"/>
      <c r="VMT28" s="662"/>
      <c r="VMU28" s="662"/>
      <c r="VMV28" s="662"/>
      <c r="VMW28" s="662"/>
      <c r="VMX28" s="662"/>
      <c r="VMY28" s="662"/>
      <c r="VMZ28" s="662"/>
      <c r="VNA28" s="662"/>
      <c r="VNB28" s="662"/>
      <c r="VNC28" s="662"/>
      <c r="VND28" s="662"/>
      <c r="VNE28" s="662"/>
      <c r="VNF28" s="662"/>
      <c r="VNG28" s="662"/>
      <c r="VNH28" s="662"/>
      <c r="VNI28" s="662"/>
      <c r="VNJ28" s="662"/>
      <c r="VNK28" s="662"/>
      <c r="VNL28" s="662"/>
      <c r="VNM28" s="662"/>
      <c r="VNN28" s="662"/>
      <c r="VNO28" s="662"/>
      <c r="VNP28" s="662"/>
      <c r="VNQ28" s="662"/>
      <c r="VNR28" s="662"/>
      <c r="VNS28" s="662"/>
      <c r="VNT28" s="662"/>
      <c r="VNU28" s="662"/>
      <c r="VNV28" s="662"/>
      <c r="VNW28" s="662"/>
      <c r="VNX28" s="662"/>
      <c r="VNY28" s="662"/>
      <c r="VNZ28" s="662"/>
      <c r="VOA28" s="662"/>
      <c r="VOB28" s="662"/>
      <c r="VOC28" s="662"/>
      <c r="VOD28" s="662"/>
      <c r="VOE28" s="662"/>
      <c r="VOF28" s="662"/>
      <c r="VOG28" s="662"/>
      <c r="VOH28" s="662"/>
      <c r="VOI28" s="662"/>
      <c r="VOJ28" s="662"/>
      <c r="VOK28" s="662"/>
      <c r="VOL28" s="662"/>
      <c r="VOM28" s="662"/>
      <c r="VON28" s="662"/>
      <c r="VOO28" s="662"/>
      <c r="VOP28" s="662"/>
      <c r="VOQ28" s="662"/>
      <c r="VOR28" s="662"/>
      <c r="VOS28" s="662"/>
      <c r="VOT28" s="662"/>
      <c r="VOU28" s="662"/>
      <c r="VOV28" s="662"/>
      <c r="VOW28" s="662"/>
      <c r="VOX28" s="662"/>
      <c r="VOY28" s="662"/>
      <c r="VOZ28" s="662"/>
      <c r="VPA28" s="662"/>
      <c r="VPB28" s="662"/>
      <c r="VPC28" s="662"/>
      <c r="VPD28" s="662"/>
      <c r="VPE28" s="662"/>
      <c r="VPF28" s="662"/>
      <c r="VPG28" s="662"/>
      <c r="VPH28" s="662"/>
      <c r="VPI28" s="662"/>
      <c r="VPJ28" s="662"/>
      <c r="VPK28" s="662"/>
      <c r="VPL28" s="662"/>
      <c r="VPM28" s="662"/>
      <c r="VPN28" s="662"/>
      <c r="VPO28" s="662"/>
      <c r="VPP28" s="662"/>
      <c r="VPQ28" s="662"/>
      <c r="VPR28" s="662"/>
      <c r="VPS28" s="662"/>
      <c r="VPT28" s="662"/>
      <c r="VPU28" s="662"/>
      <c r="VPV28" s="662"/>
      <c r="VPW28" s="662"/>
      <c r="VPX28" s="662"/>
      <c r="VPY28" s="662"/>
      <c r="VPZ28" s="662"/>
      <c r="VQA28" s="662"/>
      <c r="VQB28" s="662"/>
      <c r="VQC28" s="662"/>
      <c r="VQD28" s="662"/>
      <c r="VQE28" s="662"/>
      <c r="VQF28" s="662"/>
      <c r="VQG28" s="662"/>
      <c r="VQH28" s="662"/>
      <c r="VQI28" s="662"/>
      <c r="VQJ28" s="662"/>
      <c r="VQK28" s="662"/>
      <c r="VQL28" s="662"/>
      <c r="VQM28" s="662"/>
      <c r="VQN28" s="662"/>
      <c r="VQO28" s="662"/>
      <c r="VQP28" s="662"/>
      <c r="VQQ28" s="662"/>
      <c r="VQR28" s="662"/>
      <c r="VQS28" s="662"/>
      <c r="VQT28" s="662"/>
      <c r="VQU28" s="662"/>
      <c r="VQV28" s="662"/>
      <c r="VQW28" s="662"/>
      <c r="VQX28" s="662"/>
      <c r="VQY28" s="662"/>
      <c r="VQZ28" s="662"/>
      <c r="VRA28" s="662"/>
      <c r="VRB28" s="662"/>
      <c r="VRC28" s="662"/>
      <c r="VRD28" s="662"/>
      <c r="VRE28" s="662"/>
      <c r="VRF28" s="662"/>
      <c r="VRG28" s="662"/>
      <c r="VRH28" s="662"/>
      <c r="VRI28" s="662"/>
      <c r="VRJ28" s="662"/>
      <c r="VRK28" s="662"/>
      <c r="VRL28" s="662"/>
      <c r="VRM28" s="662"/>
      <c r="VRN28" s="662"/>
      <c r="VRO28" s="662"/>
      <c r="VRP28" s="662"/>
      <c r="VRQ28" s="662"/>
      <c r="VRR28" s="662"/>
      <c r="VRS28" s="662"/>
      <c r="VRT28" s="662"/>
      <c r="VRU28" s="662"/>
      <c r="VRV28" s="662"/>
      <c r="VRW28" s="662"/>
      <c r="VRX28" s="662"/>
      <c r="VRY28" s="662"/>
      <c r="VRZ28" s="662"/>
      <c r="VSA28" s="662"/>
      <c r="VSB28" s="662"/>
      <c r="VSC28" s="662"/>
      <c r="VSD28" s="662"/>
      <c r="VSE28" s="662"/>
      <c r="VSF28" s="662"/>
      <c r="VSG28" s="662"/>
      <c r="VSH28" s="662"/>
      <c r="VSI28" s="662"/>
      <c r="VSJ28" s="662"/>
      <c r="VSK28" s="662"/>
      <c r="VSL28" s="662"/>
      <c r="VSM28" s="662"/>
      <c r="VSN28" s="662"/>
      <c r="VSO28" s="662"/>
      <c r="VSP28" s="662"/>
      <c r="VSQ28" s="662"/>
      <c r="VSR28" s="662"/>
      <c r="VSS28" s="662"/>
      <c r="VST28" s="662"/>
      <c r="VSU28" s="662"/>
      <c r="VSV28" s="662"/>
      <c r="VSW28" s="662"/>
      <c r="VSX28" s="662"/>
      <c r="VSY28" s="662"/>
      <c r="VSZ28" s="662"/>
      <c r="VTA28" s="662"/>
      <c r="VTB28" s="662"/>
      <c r="VTC28" s="662"/>
      <c r="VTD28" s="662"/>
      <c r="VTE28" s="662"/>
      <c r="VTF28" s="662"/>
      <c r="VTG28" s="662"/>
      <c r="VTH28" s="662"/>
      <c r="VTI28" s="662"/>
      <c r="VTJ28" s="662"/>
      <c r="VTK28" s="662"/>
      <c r="VTL28" s="662"/>
      <c r="VTM28" s="662"/>
      <c r="VTN28" s="662"/>
      <c r="VTO28" s="662"/>
      <c r="VTP28" s="662"/>
      <c r="VTQ28" s="662"/>
      <c r="VTR28" s="662"/>
      <c r="VTS28" s="662"/>
      <c r="VTT28" s="662"/>
      <c r="VTU28" s="662"/>
      <c r="VTV28" s="662"/>
      <c r="VTW28" s="662"/>
      <c r="VTX28" s="662"/>
      <c r="VTY28" s="662"/>
      <c r="VTZ28" s="662"/>
      <c r="VUA28" s="662"/>
      <c r="VUB28" s="662"/>
      <c r="VUC28" s="662"/>
      <c r="VUD28" s="662"/>
      <c r="VUE28" s="662"/>
      <c r="VUF28" s="662"/>
      <c r="VUG28" s="662"/>
      <c r="VUH28" s="662"/>
      <c r="VUI28" s="662"/>
      <c r="VUJ28" s="662"/>
      <c r="VUK28" s="662"/>
      <c r="VUL28" s="662"/>
      <c r="VUM28" s="662"/>
      <c r="VUN28" s="662"/>
      <c r="VUO28" s="662"/>
      <c r="VUP28" s="662"/>
      <c r="VUQ28" s="662"/>
      <c r="VUR28" s="662"/>
      <c r="VUS28" s="662"/>
      <c r="VUT28" s="662"/>
      <c r="VUU28" s="662"/>
      <c r="VUV28" s="662"/>
      <c r="VUW28" s="662"/>
      <c r="VUX28" s="662"/>
      <c r="VUY28" s="662"/>
      <c r="VUZ28" s="662"/>
      <c r="VVA28" s="662"/>
      <c r="VVB28" s="662"/>
      <c r="VVC28" s="662"/>
      <c r="VVD28" s="662"/>
      <c r="VVE28" s="662"/>
      <c r="VVF28" s="662"/>
      <c r="VVG28" s="662"/>
      <c r="VVH28" s="662"/>
      <c r="VVI28" s="662"/>
      <c r="VVJ28" s="662"/>
      <c r="VVK28" s="662"/>
      <c r="VVL28" s="662"/>
      <c r="VVM28" s="662"/>
      <c r="VVN28" s="662"/>
      <c r="VVO28" s="662"/>
      <c r="VVP28" s="662"/>
      <c r="VVQ28" s="662"/>
      <c r="VVR28" s="662"/>
      <c r="VVS28" s="662"/>
      <c r="VVT28" s="662"/>
      <c r="VVU28" s="662"/>
      <c r="VVV28" s="662"/>
      <c r="VVW28" s="662"/>
      <c r="VVX28" s="662"/>
      <c r="VVY28" s="662"/>
      <c r="VVZ28" s="662"/>
      <c r="VWA28" s="662"/>
      <c r="VWB28" s="662"/>
      <c r="VWC28" s="662"/>
      <c r="VWD28" s="662"/>
      <c r="VWE28" s="662"/>
      <c r="VWF28" s="662"/>
      <c r="VWG28" s="662"/>
      <c r="VWH28" s="662"/>
      <c r="VWI28" s="662"/>
      <c r="VWJ28" s="662"/>
      <c r="VWK28" s="662"/>
      <c r="VWL28" s="662"/>
      <c r="VWM28" s="662"/>
      <c r="VWN28" s="662"/>
      <c r="VWO28" s="662"/>
      <c r="VWP28" s="662"/>
      <c r="VWQ28" s="662"/>
      <c r="VWR28" s="662"/>
      <c r="VWS28" s="662"/>
      <c r="VWT28" s="662"/>
      <c r="VWU28" s="662"/>
      <c r="VWV28" s="662"/>
      <c r="VWW28" s="662"/>
      <c r="VWX28" s="662"/>
      <c r="VWY28" s="662"/>
      <c r="VWZ28" s="662"/>
      <c r="VXA28" s="662"/>
      <c r="VXB28" s="662"/>
      <c r="VXC28" s="662"/>
      <c r="VXD28" s="662"/>
      <c r="VXE28" s="662"/>
      <c r="VXF28" s="662"/>
      <c r="VXG28" s="662"/>
      <c r="VXH28" s="662"/>
      <c r="VXI28" s="662"/>
      <c r="VXJ28" s="662"/>
      <c r="VXK28" s="662"/>
      <c r="VXL28" s="662"/>
      <c r="VXM28" s="662"/>
      <c r="VXN28" s="662"/>
      <c r="VXO28" s="662"/>
      <c r="VXP28" s="662"/>
      <c r="VXQ28" s="662"/>
      <c r="VXR28" s="662"/>
      <c r="VXS28" s="662"/>
      <c r="VXT28" s="662"/>
      <c r="VXU28" s="662"/>
      <c r="VXV28" s="662"/>
      <c r="VXW28" s="662"/>
      <c r="VXX28" s="662"/>
      <c r="VXY28" s="662"/>
      <c r="VXZ28" s="662"/>
      <c r="VYA28" s="662"/>
      <c r="VYB28" s="662"/>
      <c r="VYC28" s="662"/>
      <c r="VYD28" s="662"/>
      <c r="VYE28" s="662"/>
      <c r="VYF28" s="662"/>
      <c r="VYG28" s="662"/>
      <c r="VYH28" s="662"/>
      <c r="VYI28" s="662"/>
      <c r="VYJ28" s="662"/>
      <c r="VYK28" s="662"/>
      <c r="VYL28" s="662"/>
      <c r="VYM28" s="662"/>
      <c r="VYN28" s="662"/>
      <c r="VYO28" s="662"/>
      <c r="VYP28" s="662"/>
      <c r="VYQ28" s="662"/>
      <c r="VYR28" s="662"/>
      <c r="VYS28" s="662"/>
      <c r="VYT28" s="662"/>
      <c r="VYU28" s="662"/>
      <c r="VYV28" s="662"/>
      <c r="VYW28" s="662"/>
      <c r="VYX28" s="662"/>
      <c r="VYY28" s="662"/>
      <c r="VYZ28" s="662"/>
      <c r="VZA28" s="662"/>
      <c r="VZB28" s="662"/>
      <c r="VZC28" s="662"/>
      <c r="VZD28" s="662"/>
      <c r="VZE28" s="662"/>
      <c r="VZF28" s="662"/>
      <c r="VZG28" s="662"/>
      <c r="VZH28" s="662"/>
      <c r="VZI28" s="662"/>
      <c r="VZJ28" s="662"/>
      <c r="VZK28" s="662"/>
      <c r="VZL28" s="662"/>
      <c r="VZM28" s="662"/>
      <c r="VZN28" s="662"/>
      <c r="VZO28" s="662"/>
      <c r="VZP28" s="662"/>
      <c r="VZQ28" s="662"/>
      <c r="VZR28" s="662"/>
      <c r="VZS28" s="662"/>
      <c r="VZT28" s="662"/>
      <c r="VZU28" s="662"/>
      <c r="VZV28" s="662"/>
      <c r="VZW28" s="662"/>
      <c r="VZX28" s="662"/>
      <c r="VZY28" s="662"/>
      <c r="VZZ28" s="662"/>
      <c r="WAA28" s="662"/>
      <c r="WAB28" s="662"/>
      <c r="WAC28" s="662"/>
      <c r="WAD28" s="662"/>
      <c r="WAE28" s="662"/>
      <c r="WAF28" s="662"/>
      <c r="WAG28" s="662"/>
      <c r="WAH28" s="662"/>
      <c r="WAI28" s="662"/>
      <c r="WAJ28" s="662"/>
      <c r="WAK28" s="662"/>
      <c r="WAL28" s="662"/>
      <c r="WAM28" s="662"/>
      <c r="WAN28" s="662"/>
      <c r="WAO28" s="662"/>
      <c r="WAP28" s="662"/>
      <c r="WAQ28" s="662"/>
      <c r="WAR28" s="662"/>
      <c r="WAS28" s="662"/>
      <c r="WAT28" s="662"/>
      <c r="WAU28" s="662"/>
      <c r="WAV28" s="662"/>
      <c r="WAW28" s="662"/>
      <c r="WAX28" s="662"/>
      <c r="WAY28" s="662"/>
      <c r="WAZ28" s="662"/>
      <c r="WBA28" s="662"/>
      <c r="WBB28" s="662"/>
      <c r="WBC28" s="662"/>
      <c r="WBD28" s="662"/>
      <c r="WBE28" s="662"/>
      <c r="WBF28" s="662"/>
      <c r="WBG28" s="662"/>
      <c r="WBH28" s="662"/>
      <c r="WBI28" s="662"/>
      <c r="WBJ28" s="662"/>
      <c r="WBK28" s="662"/>
      <c r="WBL28" s="662"/>
      <c r="WBM28" s="662"/>
      <c r="WBN28" s="662"/>
      <c r="WBO28" s="662"/>
      <c r="WBP28" s="662"/>
      <c r="WBQ28" s="662"/>
      <c r="WBR28" s="662"/>
      <c r="WBS28" s="662"/>
      <c r="WBT28" s="662"/>
      <c r="WBU28" s="662"/>
      <c r="WBV28" s="662"/>
      <c r="WBW28" s="662"/>
      <c r="WBX28" s="662"/>
      <c r="WBY28" s="662"/>
      <c r="WBZ28" s="662"/>
      <c r="WCA28" s="662"/>
      <c r="WCB28" s="662"/>
      <c r="WCC28" s="662"/>
      <c r="WCD28" s="662"/>
      <c r="WCE28" s="662"/>
      <c r="WCF28" s="662"/>
      <c r="WCG28" s="662"/>
      <c r="WCH28" s="662"/>
      <c r="WCI28" s="662"/>
      <c r="WCJ28" s="662"/>
      <c r="WCK28" s="662"/>
      <c r="WCL28" s="662"/>
      <c r="WCM28" s="662"/>
      <c r="WCN28" s="662"/>
      <c r="WCO28" s="662"/>
      <c r="WCP28" s="662"/>
      <c r="WCQ28" s="662"/>
      <c r="WCR28" s="662"/>
      <c r="WCS28" s="662"/>
      <c r="WCT28" s="662"/>
      <c r="WCU28" s="662"/>
      <c r="WCV28" s="662"/>
      <c r="WCW28" s="662"/>
      <c r="WCX28" s="662"/>
      <c r="WCY28" s="662"/>
      <c r="WCZ28" s="662"/>
      <c r="WDA28" s="662"/>
      <c r="WDB28" s="662"/>
      <c r="WDC28" s="662"/>
      <c r="WDD28" s="662"/>
      <c r="WDE28" s="662"/>
      <c r="WDF28" s="662"/>
      <c r="WDG28" s="662"/>
      <c r="WDH28" s="662"/>
      <c r="WDI28" s="662"/>
      <c r="WDJ28" s="662"/>
      <c r="WDK28" s="662"/>
      <c r="WDL28" s="662"/>
      <c r="WDM28" s="662"/>
      <c r="WDN28" s="662"/>
      <c r="WDO28" s="662"/>
      <c r="WDP28" s="662"/>
      <c r="WDQ28" s="662"/>
      <c r="WDR28" s="662"/>
      <c r="WDS28" s="662"/>
      <c r="WDT28" s="662"/>
      <c r="WDU28" s="662"/>
      <c r="WDV28" s="662"/>
      <c r="WDW28" s="662"/>
      <c r="WDX28" s="662"/>
      <c r="WDY28" s="662"/>
      <c r="WDZ28" s="662"/>
      <c r="WEA28" s="662"/>
      <c r="WEB28" s="662"/>
      <c r="WEC28" s="662"/>
      <c r="WED28" s="662"/>
      <c r="WEE28" s="662"/>
      <c r="WEF28" s="662"/>
      <c r="WEG28" s="662"/>
      <c r="WEH28" s="662"/>
      <c r="WEI28" s="662"/>
      <c r="WEJ28" s="662"/>
      <c r="WEK28" s="662"/>
      <c r="WEL28" s="662"/>
      <c r="WEM28" s="662"/>
      <c r="WEN28" s="662"/>
      <c r="WEO28" s="662"/>
      <c r="WEP28" s="662"/>
      <c r="WEQ28" s="662"/>
      <c r="WER28" s="662"/>
      <c r="WES28" s="662"/>
      <c r="WET28" s="662"/>
      <c r="WEU28" s="662"/>
      <c r="WEV28" s="662"/>
      <c r="WEW28" s="662"/>
      <c r="WEX28" s="662"/>
      <c r="WEY28" s="662"/>
      <c r="WEZ28" s="662"/>
      <c r="WFA28" s="662"/>
      <c r="WFB28" s="662"/>
      <c r="WFC28" s="662"/>
      <c r="WFD28" s="662"/>
      <c r="WFE28" s="662"/>
      <c r="WFF28" s="662"/>
      <c r="WFG28" s="662"/>
      <c r="WFH28" s="662"/>
      <c r="WFI28" s="662"/>
      <c r="WFJ28" s="662"/>
      <c r="WFK28" s="662"/>
      <c r="WFL28" s="662"/>
      <c r="WFM28" s="662"/>
      <c r="WFN28" s="662"/>
      <c r="WFO28" s="662"/>
      <c r="WFP28" s="662"/>
      <c r="WFQ28" s="662"/>
      <c r="WFR28" s="662"/>
      <c r="WFS28" s="662"/>
      <c r="WFT28" s="662"/>
      <c r="WFU28" s="662"/>
      <c r="WFV28" s="662"/>
      <c r="WFW28" s="662"/>
      <c r="WFX28" s="662"/>
      <c r="WFY28" s="662"/>
      <c r="WFZ28" s="662"/>
      <c r="WGA28" s="662"/>
      <c r="WGB28" s="662"/>
      <c r="WGC28" s="662"/>
      <c r="WGD28" s="662"/>
      <c r="WGE28" s="662"/>
      <c r="WGF28" s="662"/>
      <c r="WGG28" s="662"/>
      <c r="WGH28" s="662"/>
      <c r="WGI28" s="662"/>
      <c r="WGJ28" s="662"/>
      <c r="WGK28" s="662"/>
      <c r="WGL28" s="662"/>
      <c r="WGM28" s="662"/>
      <c r="WGN28" s="662"/>
      <c r="WGO28" s="662"/>
      <c r="WGP28" s="662"/>
      <c r="WGQ28" s="662"/>
      <c r="WGR28" s="662"/>
      <c r="WGS28" s="662"/>
      <c r="WGT28" s="662"/>
      <c r="WGU28" s="662"/>
      <c r="WGV28" s="662"/>
      <c r="WGW28" s="662"/>
      <c r="WGX28" s="662"/>
      <c r="WGY28" s="662"/>
      <c r="WGZ28" s="662"/>
      <c r="WHA28" s="662"/>
      <c r="WHB28" s="662"/>
      <c r="WHC28" s="662"/>
      <c r="WHD28" s="662"/>
      <c r="WHE28" s="662"/>
      <c r="WHF28" s="662"/>
      <c r="WHG28" s="662"/>
      <c r="WHH28" s="662"/>
      <c r="WHI28" s="662"/>
      <c r="WHJ28" s="662"/>
      <c r="WHK28" s="662"/>
      <c r="WHL28" s="662"/>
      <c r="WHM28" s="662"/>
      <c r="WHN28" s="662"/>
      <c r="WHO28" s="662"/>
      <c r="WHP28" s="662"/>
      <c r="WHQ28" s="662"/>
      <c r="WHR28" s="662"/>
      <c r="WHS28" s="662"/>
      <c r="WHT28" s="662"/>
      <c r="WHU28" s="662"/>
      <c r="WHV28" s="662"/>
      <c r="WHW28" s="662"/>
      <c r="WHX28" s="662"/>
      <c r="WHY28" s="662"/>
      <c r="WHZ28" s="662"/>
      <c r="WIA28" s="662"/>
      <c r="WIB28" s="662"/>
      <c r="WIC28" s="662"/>
      <c r="WID28" s="662"/>
      <c r="WIE28" s="662"/>
      <c r="WIF28" s="662"/>
      <c r="WIG28" s="662"/>
      <c r="WIH28" s="662"/>
      <c r="WII28" s="662"/>
      <c r="WIJ28" s="662"/>
      <c r="WIK28" s="662"/>
      <c r="WIL28" s="662"/>
      <c r="WIM28" s="662"/>
      <c r="WIN28" s="662"/>
      <c r="WIO28" s="662"/>
      <c r="WIP28" s="662"/>
      <c r="WIQ28" s="662"/>
      <c r="WIR28" s="662"/>
      <c r="WIS28" s="662"/>
      <c r="WIT28" s="662"/>
      <c r="WIU28" s="662"/>
      <c r="WIV28" s="662"/>
      <c r="WIW28" s="662"/>
      <c r="WIX28" s="662"/>
      <c r="WIY28" s="662"/>
      <c r="WIZ28" s="662"/>
      <c r="WJA28" s="662"/>
      <c r="WJB28" s="662"/>
      <c r="WJC28" s="662"/>
      <c r="WJD28" s="662"/>
      <c r="WJE28" s="662"/>
      <c r="WJF28" s="662"/>
      <c r="WJG28" s="662"/>
      <c r="WJH28" s="662"/>
      <c r="WJI28" s="662"/>
      <c r="WJJ28" s="662"/>
      <c r="WJK28" s="662"/>
      <c r="WJL28" s="662"/>
      <c r="WJM28" s="662"/>
      <c r="WJN28" s="662"/>
      <c r="WJO28" s="662"/>
      <c r="WJP28" s="662"/>
      <c r="WJQ28" s="662"/>
      <c r="WJR28" s="662"/>
      <c r="WJS28" s="662"/>
      <c r="WJT28" s="662"/>
      <c r="WJU28" s="662"/>
      <c r="WJV28" s="662"/>
      <c r="WJW28" s="662"/>
      <c r="WJX28" s="662"/>
      <c r="WJY28" s="662"/>
      <c r="WJZ28" s="662"/>
      <c r="WKA28" s="662"/>
      <c r="WKB28" s="662"/>
      <c r="WKC28" s="662"/>
      <c r="WKD28" s="662"/>
      <c r="WKE28" s="662"/>
      <c r="WKF28" s="662"/>
      <c r="WKG28" s="662"/>
      <c r="WKH28" s="662"/>
      <c r="WKI28" s="662"/>
      <c r="WKJ28" s="662"/>
      <c r="WKK28" s="662"/>
      <c r="WKL28" s="662"/>
      <c r="WKM28" s="662"/>
      <c r="WKN28" s="662"/>
      <c r="WKO28" s="662"/>
      <c r="WKP28" s="662"/>
      <c r="WKQ28" s="662"/>
      <c r="WKR28" s="662"/>
      <c r="WKS28" s="662"/>
      <c r="WKT28" s="662"/>
      <c r="WKU28" s="662"/>
      <c r="WKV28" s="662"/>
      <c r="WKW28" s="662"/>
      <c r="WKX28" s="662"/>
      <c r="WKY28" s="662"/>
      <c r="WKZ28" s="662"/>
      <c r="WLA28" s="662"/>
      <c r="WLB28" s="662"/>
      <c r="WLC28" s="662"/>
      <c r="WLD28" s="662"/>
      <c r="WLE28" s="662"/>
      <c r="WLF28" s="662"/>
      <c r="WLG28" s="662"/>
      <c r="WLH28" s="662"/>
      <c r="WLI28" s="662"/>
      <c r="WLJ28" s="662"/>
      <c r="WLK28" s="662"/>
      <c r="WLL28" s="662"/>
      <c r="WLM28" s="662"/>
      <c r="WLN28" s="662"/>
      <c r="WLO28" s="662"/>
      <c r="WLP28" s="662"/>
      <c r="WLQ28" s="662"/>
      <c r="WLR28" s="662"/>
      <c r="WLS28" s="662"/>
      <c r="WLT28" s="662"/>
      <c r="WLU28" s="662"/>
      <c r="WLV28" s="662"/>
      <c r="WLW28" s="662"/>
      <c r="WLX28" s="662"/>
      <c r="WLY28" s="662"/>
      <c r="WLZ28" s="662"/>
      <c r="WMA28" s="662"/>
      <c r="WMB28" s="662"/>
      <c r="WMC28" s="662"/>
      <c r="WMD28" s="662"/>
      <c r="WME28" s="662"/>
      <c r="WMF28" s="662"/>
      <c r="WMG28" s="662"/>
      <c r="WMH28" s="662"/>
      <c r="WMI28" s="662"/>
      <c r="WMJ28" s="662"/>
      <c r="WMK28" s="662"/>
      <c r="WML28" s="662"/>
      <c r="WMM28" s="662"/>
      <c r="WMN28" s="662"/>
      <c r="WMO28" s="662"/>
      <c r="WMP28" s="662"/>
      <c r="WMQ28" s="662"/>
      <c r="WMR28" s="662"/>
      <c r="WMS28" s="662"/>
      <c r="WMT28" s="662"/>
      <c r="WMU28" s="662"/>
      <c r="WMV28" s="662"/>
      <c r="WMW28" s="662"/>
      <c r="WMX28" s="662"/>
      <c r="WMY28" s="662"/>
      <c r="WMZ28" s="662"/>
      <c r="WNA28" s="662"/>
      <c r="WNB28" s="662"/>
      <c r="WNC28" s="662"/>
      <c r="WND28" s="662"/>
      <c r="WNE28" s="662"/>
      <c r="WNF28" s="662"/>
      <c r="WNG28" s="662"/>
      <c r="WNH28" s="662"/>
      <c r="WNI28" s="662"/>
      <c r="WNJ28" s="662"/>
      <c r="WNK28" s="662"/>
      <c r="WNL28" s="662"/>
      <c r="WNM28" s="662"/>
      <c r="WNN28" s="662"/>
      <c r="WNO28" s="662"/>
      <c r="WNP28" s="662"/>
      <c r="WNQ28" s="662"/>
      <c r="WNR28" s="662"/>
      <c r="WNS28" s="662"/>
      <c r="WNT28" s="662"/>
      <c r="WNU28" s="662"/>
      <c r="WNV28" s="662"/>
      <c r="WNW28" s="662"/>
      <c r="WNX28" s="662"/>
      <c r="WNY28" s="662"/>
      <c r="WNZ28" s="662"/>
      <c r="WOA28" s="662"/>
      <c r="WOB28" s="662"/>
      <c r="WOC28" s="662"/>
      <c r="WOD28" s="662"/>
      <c r="WOE28" s="662"/>
      <c r="WOF28" s="662"/>
      <c r="WOG28" s="662"/>
      <c r="WOH28" s="662"/>
      <c r="WOI28" s="662"/>
      <c r="WOJ28" s="662"/>
      <c r="WOK28" s="662"/>
      <c r="WOL28" s="662"/>
      <c r="WOM28" s="662"/>
      <c r="WON28" s="662"/>
      <c r="WOO28" s="662"/>
      <c r="WOP28" s="662"/>
      <c r="WOQ28" s="662"/>
      <c r="WOR28" s="662"/>
      <c r="WOS28" s="662"/>
      <c r="WOT28" s="662"/>
      <c r="WOU28" s="662"/>
      <c r="WOV28" s="662"/>
      <c r="WOW28" s="662"/>
      <c r="WOX28" s="662"/>
      <c r="WOY28" s="662"/>
      <c r="WOZ28" s="662"/>
      <c r="WPA28" s="662"/>
      <c r="WPB28" s="662"/>
      <c r="WPC28" s="662"/>
      <c r="WPD28" s="662"/>
      <c r="WPE28" s="662"/>
      <c r="WPF28" s="662"/>
      <c r="WPG28" s="662"/>
      <c r="WPH28" s="662"/>
      <c r="WPI28" s="662"/>
      <c r="WPJ28" s="662"/>
      <c r="WPK28" s="662"/>
      <c r="WPL28" s="662"/>
      <c r="WPM28" s="662"/>
      <c r="WPN28" s="662"/>
      <c r="WPO28" s="662"/>
      <c r="WPP28" s="662"/>
      <c r="WPQ28" s="662"/>
      <c r="WPR28" s="662"/>
      <c r="WPS28" s="662"/>
      <c r="WPT28" s="662"/>
      <c r="WPU28" s="662"/>
      <c r="WPV28" s="662"/>
      <c r="WPW28" s="662"/>
      <c r="WPX28" s="662"/>
      <c r="WPY28" s="662"/>
      <c r="WPZ28" s="662"/>
      <c r="WQA28" s="662"/>
      <c r="WQB28" s="662"/>
      <c r="WQC28" s="662"/>
      <c r="WQD28" s="662"/>
      <c r="WQE28" s="662"/>
      <c r="WQF28" s="662"/>
      <c r="WQG28" s="662"/>
      <c r="WQH28" s="662"/>
      <c r="WQI28" s="662"/>
      <c r="WQJ28" s="662"/>
      <c r="WQK28" s="662"/>
      <c r="WQL28" s="662"/>
      <c r="WQM28" s="662"/>
      <c r="WQN28" s="662"/>
      <c r="WQO28" s="662"/>
      <c r="WQP28" s="662"/>
      <c r="WQQ28" s="662"/>
      <c r="WQR28" s="662"/>
      <c r="WQS28" s="662"/>
      <c r="WQT28" s="662"/>
      <c r="WQU28" s="662"/>
      <c r="WQV28" s="662"/>
      <c r="WQW28" s="662"/>
      <c r="WQX28" s="662"/>
      <c r="WQY28" s="662"/>
      <c r="WQZ28" s="662"/>
      <c r="WRA28" s="662"/>
      <c r="WRB28" s="662"/>
      <c r="WRC28" s="662"/>
      <c r="WRD28" s="662"/>
      <c r="WRE28" s="662"/>
      <c r="WRF28" s="662"/>
      <c r="WRG28" s="662"/>
      <c r="WRH28" s="662"/>
      <c r="WRI28" s="662"/>
      <c r="WRJ28" s="662"/>
      <c r="WRK28" s="662"/>
      <c r="WRL28" s="662"/>
      <c r="WRM28" s="662"/>
      <c r="WRN28" s="662"/>
      <c r="WRO28" s="662"/>
      <c r="WRP28" s="662"/>
      <c r="WRQ28" s="662"/>
      <c r="WRR28" s="662"/>
      <c r="WRS28" s="662"/>
      <c r="WRT28" s="662"/>
      <c r="WRU28" s="662"/>
      <c r="WRV28" s="662"/>
      <c r="WRW28" s="662"/>
      <c r="WRX28" s="662"/>
      <c r="WRY28" s="662"/>
      <c r="WRZ28" s="662"/>
      <c r="WSA28" s="662"/>
      <c r="WSB28" s="662"/>
      <c r="WSC28" s="662"/>
      <c r="WSD28" s="662"/>
      <c r="WSE28" s="662"/>
      <c r="WSF28" s="662"/>
      <c r="WSG28" s="662"/>
      <c r="WSH28" s="662"/>
      <c r="WSI28" s="662"/>
      <c r="WSJ28" s="662"/>
      <c r="WSK28" s="662"/>
      <c r="WSL28" s="662"/>
      <c r="WSM28" s="662"/>
      <c r="WSN28" s="662"/>
      <c r="WSO28" s="662"/>
      <c r="WSP28" s="662"/>
      <c r="WSQ28" s="662"/>
      <c r="WSR28" s="662"/>
      <c r="WSS28" s="662"/>
      <c r="WST28" s="662"/>
      <c r="WSU28" s="662"/>
      <c r="WSV28" s="662"/>
      <c r="WSW28" s="662"/>
      <c r="WSX28" s="662"/>
      <c r="WSY28" s="662"/>
      <c r="WSZ28" s="662"/>
      <c r="WTA28" s="662"/>
      <c r="WTB28" s="662"/>
      <c r="WTC28" s="662"/>
      <c r="WTD28" s="662"/>
      <c r="WTE28" s="662"/>
      <c r="WTF28" s="662"/>
      <c r="WTG28" s="662"/>
      <c r="WTH28" s="662"/>
      <c r="WTI28" s="662"/>
      <c r="WTJ28" s="662"/>
      <c r="WTK28" s="662"/>
      <c r="WTL28" s="662"/>
      <c r="WTM28" s="662"/>
      <c r="WTN28" s="662"/>
      <c r="WTO28" s="662"/>
      <c r="WTP28" s="662"/>
      <c r="WTQ28" s="662"/>
      <c r="WTR28" s="662"/>
      <c r="WTS28" s="662"/>
      <c r="WTT28" s="662"/>
      <c r="WTU28" s="662"/>
      <c r="WTV28" s="662"/>
      <c r="WTW28" s="662"/>
      <c r="WTX28" s="662"/>
      <c r="WTY28" s="662"/>
      <c r="WTZ28" s="662"/>
      <c r="WUA28" s="662"/>
      <c r="WUB28" s="662"/>
      <c r="WUC28" s="662"/>
      <c r="WUD28" s="662"/>
      <c r="WUE28" s="662"/>
      <c r="WUF28" s="662"/>
      <c r="WUG28" s="662"/>
      <c r="WUH28" s="662"/>
      <c r="WUI28" s="662"/>
      <c r="WUJ28" s="662"/>
      <c r="WUK28" s="662"/>
      <c r="WUL28" s="662"/>
      <c r="WUM28" s="662"/>
      <c r="WUN28" s="662"/>
      <c r="WUO28" s="662"/>
      <c r="WUP28" s="662"/>
      <c r="WUQ28" s="662"/>
      <c r="WUR28" s="662"/>
      <c r="WUS28" s="662"/>
      <c r="WUT28" s="662"/>
      <c r="WUU28" s="662"/>
      <c r="WUV28" s="662"/>
      <c r="WUW28" s="662"/>
      <c r="WUX28" s="662"/>
      <c r="WUY28" s="662"/>
      <c r="WUZ28" s="662"/>
      <c r="WVA28" s="662"/>
      <c r="WVB28" s="662"/>
      <c r="WVC28" s="662"/>
      <c r="WVD28" s="662"/>
      <c r="WVE28" s="662"/>
      <c r="WVF28" s="662"/>
      <c r="WVG28" s="662"/>
      <c r="WVH28" s="662"/>
      <c r="WVI28" s="662"/>
      <c r="WVJ28" s="662"/>
      <c r="WVK28" s="662"/>
      <c r="WVL28" s="662"/>
      <c r="WVM28" s="662"/>
      <c r="WVN28" s="662"/>
      <c r="WVO28" s="662"/>
      <c r="WVP28" s="662"/>
      <c r="WVQ28" s="662"/>
      <c r="WVR28" s="662"/>
      <c r="WVS28" s="662"/>
      <c r="WVT28" s="662"/>
      <c r="WVU28" s="662"/>
      <c r="WVV28" s="662"/>
      <c r="WVW28" s="662"/>
      <c r="WVX28" s="662"/>
      <c r="WVY28" s="662"/>
      <c r="WVZ28" s="662"/>
      <c r="WWA28" s="662"/>
      <c r="WWB28" s="662"/>
      <c r="WWC28" s="662"/>
      <c r="WWD28" s="662"/>
      <c r="WWE28" s="662"/>
      <c r="WWF28" s="662"/>
      <c r="WWG28" s="662"/>
      <c r="WWH28" s="662"/>
      <c r="WWI28" s="662"/>
      <c r="WWJ28" s="662"/>
      <c r="WWK28" s="662"/>
      <c r="WWL28" s="662"/>
      <c r="WWM28" s="662"/>
      <c r="WWN28" s="662"/>
      <c r="WWO28" s="662"/>
      <c r="WWP28" s="662"/>
      <c r="WWQ28" s="662"/>
      <c r="WWR28" s="662"/>
      <c r="WWS28" s="662"/>
      <c r="WWT28" s="662"/>
      <c r="WWU28" s="662"/>
      <c r="WWV28" s="662"/>
      <c r="WWW28" s="662"/>
      <c r="WWX28" s="662"/>
      <c r="WWY28" s="662"/>
      <c r="WWZ28" s="662"/>
      <c r="WXA28" s="662"/>
      <c r="WXB28" s="662"/>
      <c r="WXC28" s="662"/>
      <c r="WXD28" s="662"/>
      <c r="WXE28" s="662"/>
      <c r="WXF28" s="662"/>
      <c r="WXG28" s="662"/>
      <c r="WXH28" s="662"/>
      <c r="WXI28" s="662"/>
      <c r="WXJ28" s="662"/>
      <c r="WXK28" s="662"/>
      <c r="WXL28" s="662"/>
      <c r="WXM28" s="662"/>
      <c r="WXN28" s="662"/>
      <c r="WXO28" s="662"/>
      <c r="WXP28" s="662"/>
      <c r="WXQ28" s="662"/>
      <c r="WXR28" s="662"/>
      <c r="WXS28" s="662"/>
      <c r="WXT28" s="662"/>
      <c r="WXU28" s="662"/>
      <c r="WXV28" s="662"/>
      <c r="WXW28" s="662"/>
      <c r="WXX28" s="662"/>
      <c r="WXY28" s="662"/>
      <c r="WXZ28" s="662"/>
      <c r="WYA28" s="662"/>
      <c r="WYB28" s="662"/>
      <c r="WYC28" s="662"/>
      <c r="WYD28" s="662"/>
      <c r="WYE28" s="662"/>
      <c r="WYF28" s="662"/>
      <c r="WYG28" s="662"/>
      <c r="WYH28" s="662"/>
      <c r="WYI28" s="662"/>
      <c r="WYJ28" s="662"/>
      <c r="WYK28" s="662"/>
      <c r="WYL28" s="662"/>
      <c r="WYM28" s="662"/>
      <c r="WYN28" s="662"/>
      <c r="WYO28" s="662"/>
      <c r="WYP28" s="662"/>
      <c r="WYQ28" s="662"/>
      <c r="WYR28" s="662"/>
      <c r="WYS28" s="662"/>
      <c r="WYT28" s="662"/>
      <c r="WYU28" s="662"/>
      <c r="WYV28" s="662"/>
      <c r="WYW28" s="662"/>
      <c r="WYX28" s="662"/>
      <c r="WYY28" s="662"/>
      <c r="WYZ28" s="662"/>
      <c r="WZA28" s="662"/>
      <c r="WZB28" s="662"/>
      <c r="WZC28" s="662"/>
      <c r="WZD28" s="662"/>
      <c r="WZE28" s="662"/>
      <c r="WZF28" s="662"/>
      <c r="WZG28" s="662"/>
      <c r="WZH28" s="662"/>
      <c r="WZI28" s="662"/>
      <c r="WZJ28" s="662"/>
      <c r="WZK28" s="662"/>
      <c r="WZL28" s="662"/>
      <c r="WZM28" s="662"/>
      <c r="WZN28" s="662"/>
      <c r="WZO28" s="662"/>
      <c r="WZP28" s="662"/>
      <c r="WZQ28" s="662"/>
      <c r="WZR28" s="662"/>
      <c r="WZS28" s="662"/>
      <c r="WZT28" s="662"/>
      <c r="WZU28" s="662"/>
      <c r="WZV28" s="662"/>
      <c r="WZW28" s="662"/>
      <c r="WZX28" s="662"/>
      <c r="WZY28" s="662"/>
      <c r="WZZ28" s="662"/>
      <c r="XAA28" s="662"/>
      <c r="XAB28" s="662"/>
      <c r="XAC28" s="662"/>
      <c r="XAD28" s="662"/>
      <c r="XAE28" s="662"/>
      <c r="XAF28" s="662"/>
      <c r="XAG28" s="662"/>
      <c r="XAH28" s="662"/>
      <c r="XAI28" s="662"/>
      <c r="XAJ28" s="662"/>
      <c r="XAK28" s="662"/>
      <c r="XAL28" s="662"/>
      <c r="XAM28" s="662"/>
      <c r="XAN28" s="662"/>
      <c r="XAO28" s="662"/>
      <c r="XAP28" s="662"/>
      <c r="XAQ28" s="662"/>
      <c r="XAR28" s="662"/>
      <c r="XAS28" s="662"/>
      <c r="XAT28" s="662"/>
      <c r="XAU28" s="662"/>
      <c r="XAV28" s="662"/>
      <c r="XAW28" s="662"/>
      <c r="XAX28" s="662"/>
      <c r="XAY28" s="662"/>
      <c r="XAZ28" s="662"/>
      <c r="XBA28" s="662"/>
      <c r="XBB28" s="662"/>
      <c r="XBC28" s="662"/>
      <c r="XBD28" s="662"/>
      <c r="XBE28" s="662"/>
      <c r="XBF28" s="662"/>
      <c r="XBG28" s="662"/>
      <c r="XBH28" s="662"/>
      <c r="XBI28" s="662"/>
      <c r="XBJ28" s="662"/>
      <c r="XBK28" s="662"/>
      <c r="XBL28" s="662"/>
      <c r="XBM28" s="662"/>
      <c r="XBN28" s="662"/>
      <c r="XBO28" s="662"/>
      <c r="XBP28" s="662"/>
      <c r="XBQ28" s="662"/>
      <c r="XBR28" s="662"/>
      <c r="XBS28" s="662"/>
      <c r="XBT28" s="662"/>
      <c r="XBU28" s="662"/>
      <c r="XBV28" s="662"/>
      <c r="XBW28" s="662"/>
      <c r="XBX28" s="662"/>
      <c r="XBY28" s="662"/>
      <c r="XBZ28" s="662"/>
      <c r="XCA28" s="662"/>
      <c r="XCB28" s="662"/>
      <c r="XCC28" s="662"/>
      <c r="XCD28" s="662"/>
      <c r="XCE28" s="662"/>
      <c r="XCF28" s="662"/>
      <c r="XCG28" s="662"/>
      <c r="XCH28" s="662"/>
      <c r="XCI28" s="662"/>
      <c r="XCJ28" s="662"/>
      <c r="XCK28" s="662"/>
      <c r="XCL28" s="662"/>
      <c r="XCM28" s="662"/>
      <c r="XCN28" s="662"/>
      <c r="XCO28" s="662"/>
      <c r="XCP28" s="662"/>
      <c r="XCQ28" s="662"/>
      <c r="XCR28" s="662"/>
      <c r="XCS28" s="662"/>
      <c r="XCT28" s="662"/>
      <c r="XCU28" s="662"/>
      <c r="XCV28" s="662"/>
      <c r="XCW28" s="662"/>
      <c r="XCX28" s="662"/>
      <c r="XCY28" s="662"/>
      <c r="XCZ28" s="662"/>
      <c r="XDA28" s="662"/>
      <c r="XDB28" s="662"/>
      <c r="XDC28" s="662"/>
      <c r="XDD28" s="662"/>
      <c r="XDE28" s="662"/>
      <c r="XDF28" s="662"/>
      <c r="XDG28" s="662"/>
      <c r="XDH28" s="662"/>
      <c r="XDI28" s="662"/>
      <c r="XDJ28" s="662"/>
      <c r="XDK28" s="662"/>
      <c r="XDL28" s="662"/>
      <c r="XDM28" s="662"/>
      <c r="XDN28" s="662"/>
      <c r="XDO28" s="662"/>
      <c r="XDP28" s="662"/>
      <c r="XDQ28" s="662"/>
      <c r="XDR28" s="662"/>
      <c r="XDS28" s="662"/>
      <c r="XDT28" s="662"/>
      <c r="XDU28" s="662"/>
      <c r="XDV28" s="662"/>
      <c r="XDW28" s="662"/>
      <c r="XDX28" s="662"/>
      <c r="XDY28" s="662"/>
      <c r="XDZ28" s="662"/>
      <c r="XEA28" s="662"/>
      <c r="XEB28" s="662"/>
      <c r="XEC28" s="662"/>
      <c r="XED28" s="662"/>
      <c r="XEE28" s="662"/>
      <c r="XEF28" s="662"/>
      <c r="XEG28" s="662"/>
      <c r="XEH28" s="662"/>
      <c r="XEI28" s="662"/>
      <c r="XEJ28" s="662"/>
      <c r="XEK28" s="662"/>
      <c r="XEL28" s="662"/>
      <c r="XEM28" s="662"/>
      <c r="XEN28" s="662"/>
      <c r="XEO28" s="662"/>
      <c r="XEP28" s="662"/>
      <c r="XEQ28" s="662"/>
      <c r="XER28" s="662"/>
      <c r="XES28" s="662"/>
      <c r="XET28" s="662"/>
      <c r="XEU28" s="662"/>
      <c r="XEV28" s="662"/>
      <c r="XEW28" s="662"/>
      <c r="XEX28" s="662"/>
      <c r="XEY28" s="662"/>
      <c r="XEZ28" s="662"/>
      <c r="XFA28" s="662"/>
      <c r="XFB28" s="662"/>
      <c r="XFC28" s="662"/>
      <c r="XFD28" s="662"/>
    </row>
    <row r="29" spans="2:16384" ht="12.75" x14ac:dyDescent="0.2">
      <c r="B29" s="669" t="s">
        <v>477</v>
      </c>
      <c r="C29" s="668"/>
      <c r="D29" s="668"/>
      <c r="E29" s="668"/>
      <c r="F29" s="668"/>
      <c r="G29" s="668"/>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2"/>
      <c r="AY29" s="662"/>
      <c r="AZ29" s="662"/>
      <c r="BA29" s="662"/>
      <c r="BB29" s="662"/>
      <c r="BC29" s="662"/>
      <c r="BD29" s="662"/>
      <c r="BE29" s="662"/>
      <c r="BF29" s="662"/>
      <c r="BG29" s="662"/>
      <c r="BH29" s="662"/>
      <c r="BI29" s="662"/>
      <c r="BJ29" s="662"/>
      <c r="BK29" s="662"/>
      <c r="BL29" s="662"/>
      <c r="BM29" s="662"/>
      <c r="BN29" s="662"/>
      <c r="BO29" s="662"/>
      <c r="BP29" s="662"/>
      <c r="BQ29" s="662"/>
      <c r="BR29" s="662"/>
      <c r="BS29" s="662"/>
      <c r="BT29" s="662"/>
      <c r="BU29" s="662"/>
      <c r="BV29" s="662"/>
      <c r="BW29" s="662"/>
      <c r="BX29" s="662"/>
      <c r="BY29" s="662"/>
      <c r="BZ29" s="662"/>
      <c r="CA29" s="662"/>
      <c r="CB29" s="662"/>
      <c r="CC29" s="662"/>
      <c r="CD29" s="662"/>
      <c r="CE29" s="662"/>
      <c r="CF29" s="662"/>
      <c r="CG29" s="662"/>
      <c r="CH29" s="662"/>
      <c r="CI29" s="662"/>
      <c r="CJ29" s="662"/>
      <c r="CK29" s="662"/>
      <c r="CL29" s="662"/>
      <c r="CM29" s="662"/>
      <c r="CN29" s="662"/>
      <c r="CO29" s="662"/>
      <c r="CP29" s="662"/>
      <c r="CQ29" s="662"/>
      <c r="CR29" s="662"/>
      <c r="CS29" s="662"/>
      <c r="CT29" s="662"/>
      <c r="CU29" s="662"/>
      <c r="CV29" s="662"/>
      <c r="CW29" s="662"/>
      <c r="CX29" s="662"/>
      <c r="CY29" s="662"/>
      <c r="CZ29" s="662"/>
      <c r="DA29" s="662"/>
      <c r="DB29" s="662"/>
      <c r="DC29" s="662"/>
      <c r="DD29" s="662"/>
      <c r="DE29" s="662"/>
      <c r="DF29" s="662"/>
      <c r="DG29" s="662"/>
      <c r="DH29" s="662"/>
      <c r="DI29" s="662"/>
      <c r="DJ29" s="662"/>
      <c r="DK29" s="662"/>
      <c r="DL29" s="662"/>
      <c r="DM29" s="662"/>
      <c r="DN29" s="662"/>
      <c r="DO29" s="662"/>
      <c r="DP29" s="662"/>
      <c r="DQ29" s="662"/>
      <c r="DR29" s="662"/>
      <c r="DS29" s="662"/>
      <c r="DT29" s="662"/>
      <c r="DU29" s="662"/>
      <c r="DV29" s="662"/>
      <c r="DW29" s="662"/>
      <c r="DX29" s="662"/>
      <c r="DY29" s="662"/>
      <c r="DZ29" s="662"/>
      <c r="EA29" s="662"/>
      <c r="EB29" s="662"/>
      <c r="EC29" s="662"/>
      <c r="ED29" s="662"/>
      <c r="EE29" s="662"/>
      <c r="EF29" s="662"/>
      <c r="EG29" s="662"/>
      <c r="EH29" s="662"/>
      <c r="EI29" s="662"/>
      <c r="EJ29" s="662"/>
      <c r="EK29" s="662"/>
      <c r="EL29" s="662"/>
      <c r="EM29" s="662"/>
      <c r="EN29" s="662"/>
      <c r="EO29" s="662"/>
      <c r="EP29" s="662"/>
      <c r="EQ29" s="662"/>
      <c r="ER29" s="662"/>
      <c r="ES29" s="662"/>
      <c r="ET29" s="662"/>
      <c r="EU29" s="662"/>
      <c r="EV29" s="662"/>
      <c r="EW29" s="662"/>
      <c r="EX29" s="662"/>
      <c r="EY29" s="662"/>
      <c r="EZ29" s="662"/>
      <c r="FA29" s="662"/>
      <c r="FB29" s="662"/>
      <c r="FC29" s="662"/>
      <c r="FD29" s="662"/>
      <c r="FE29" s="662"/>
      <c r="FF29" s="662"/>
      <c r="FG29" s="662"/>
      <c r="FH29" s="662"/>
      <c r="FI29" s="662"/>
      <c r="FJ29" s="662"/>
      <c r="FK29" s="662"/>
      <c r="FL29" s="662"/>
      <c r="FM29" s="662"/>
      <c r="FN29" s="662"/>
      <c r="FO29" s="662"/>
      <c r="FP29" s="662"/>
      <c r="FQ29" s="662"/>
      <c r="FR29" s="662"/>
      <c r="FS29" s="662"/>
      <c r="FT29" s="662"/>
      <c r="FU29" s="662"/>
      <c r="FV29" s="662"/>
      <c r="FW29" s="662"/>
      <c r="FX29" s="662"/>
      <c r="FY29" s="662"/>
      <c r="FZ29" s="662"/>
      <c r="GA29" s="662"/>
      <c r="GB29" s="662"/>
      <c r="GC29" s="662"/>
      <c r="GD29" s="662"/>
      <c r="GE29" s="662"/>
      <c r="GF29" s="662"/>
      <c r="GG29" s="662"/>
      <c r="GH29" s="662"/>
      <c r="GI29" s="662"/>
      <c r="GJ29" s="662"/>
      <c r="GK29" s="662"/>
      <c r="GL29" s="662"/>
      <c r="GM29" s="662"/>
      <c r="GN29" s="662"/>
      <c r="GO29" s="662"/>
      <c r="GP29" s="662"/>
      <c r="GQ29" s="662"/>
      <c r="GR29" s="662"/>
      <c r="GS29" s="662"/>
      <c r="GT29" s="662"/>
      <c r="GU29" s="662"/>
      <c r="GV29" s="662"/>
      <c r="GW29" s="662"/>
      <c r="GX29" s="662"/>
      <c r="GY29" s="662"/>
      <c r="GZ29" s="662"/>
      <c r="HA29" s="662"/>
      <c r="HB29" s="662"/>
      <c r="HC29" s="662"/>
      <c r="HD29" s="662"/>
      <c r="HE29" s="662"/>
      <c r="HF29" s="662"/>
      <c r="HG29" s="662"/>
      <c r="HH29" s="662"/>
      <c r="HI29" s="662"/>
      <c r="HJ29" s="662"/>
      <c r="HK29" s="662"/>
      <c r="HL29" s="662"/>
      <c r="HM29" s="662"/>
      <c r="HN29" s="662"/>
      <c r="HO29" s="662"/>
      <c r="HP29" s="662"/>
      <c r="HQ29" s="662"/>
      <c r="HR29" s="662"/>
      <c r="HS29" s="662"/>
      <c r="HT29" s="662"/>
      <c r="HU29" s="662"/>
      <c r="HV29" s="662"/>
      <c r="HW29" s="662"/>
      <c r="HX29" s="662"/>
      <c r="HY29" s="662"/>
      <c r="HZ29" s="662"/>
      <c r="IA29" s="662"/>
      <c r="IB29" s="662"/>
      <c r="IC29" s="662"/>
      <c r="ID29" s="662"/>
      <c r="IE29" s="662"/>
      <c r="IF29" s="662"/>
      <c r="IG29" s="662"/>
      <c r="IH29" s="662"/>
      <c r="II29" s="662"/>
      <c r="IJ29" s="662"/>
      <c r="IK29" s="662"/>
      <c r="IL29" s="662"/>
      <c r="IM29" s="662"/>
      <c r="IN29" s="662"/>
      <c r="IO29" s="662"/>
      <c r="IP29" s="662"/>
      <c r="IQ29" s="662"/>
      <c r="IR29" s="662"/>
      <c r="IS29" s="662"/>
      <c r="IT29" s="662"/>
      <c r="IU29" s="662"/>
      <c r="IV29" s="662"/>
      <c r="IW29" s="662"/>
      <c r="IX29" s="662"/>
      <c r="IY29" s="662"/>
      <c r="IZ29" s="662"/>
      <c r="JA29" s="662"/>
      <c r="JB29" s="662"/>
      <c r="JC29" s="662"/>
      <c r="JD29" s="662"/>
      <c r="JE29" s="662"/>
      <c r="JF29" s="662"/>
      <c r="JG29" s="662"/>
      <c r="JH29" s="662"/>
      <c r="JI29" s="662"/>
      <c r="JJ29" s="662"/>
      <c r="JK29" s="662"/>
      <c r="JL29" s="662"/>
      <c r="JM29" s="662"/>
      <c r="JN29" s="662"/>
      <c r="JO29" s="662"/>
      <c r="JP29" s="662"/>
      <c r="JQ29" s="662"/>
      <c r="JR29" s="662"/>
      <c r="JS29" s="662"/>
      <c r="JT29" s="662"/>
      <c r="JU29" s="662"/>
      <c r="JV29" s="662"/>
      <c r="JW29" s="662"/>
      <c r="JX29" s="662"/>
      <c r="JY29" s="662"/>
      <c r="JZ29" s="662"/>
      <c r="KA29" s="662"/>
      <c r="KB29" s="662"/>
      <c r="KC29" s="662"/>
      <c r="KD29" s="662"/>
      <c r="KE29" s="662"/>
      <c r="KF29" s="662"/>
      <c r="KG29" s="662"/>
      <c r="KH29" s="662"/>
      <c r="KI29" s="662"/>
      <c r="KJ29" s="662"/>
      <c r="KK29" s="662"/>
      <c r="KL29" s="662"/>
      <c r="KM29" s="662"/>
      <c r="KN29" s="662"/>
      <c r="KO29" s="662"/>
      <c r="KP29" s="662"/>
      <c r="KQ29" s="662"/>
      <c r="KR29" s="662"/>
      <c r="KS29" s="662"/>
      <c r="KT29" s="662"/>
      <c r="KU29" s="662"/>
      <c r="KV29" s="662"/>
      <c r="KW29" s="662"/>
      <c r="KX29" s="662"/>
      <c r="KY29" s="662"/>
      <c r="KZ29" s="662"/>
      <c r="LA29" s="662"/>
      <c r="LB29" s="662"/>
      <c r="LC29" s="662"/>
      <c r="LD29" s="662"/>
      <c r="LE29" s="662"/>
      <c r="LF29" s="662"/>
      <c r="LG29" s="662"/>
      <c r="LH29" s="662"/>
      <c r="LI29" s="662"/>
      <c r="LJ29" s="662"/>
      <c r="LK29" s="662"/>
      <c r="LL29" s="662"/>
      <c r="LM29" s="662"/>
      <c r="LN29" s="662"/>
      <c r="LO29" s="662"/>
      <c r="LP29" s="662"/>
      <c r="LQ29" s="662"/>
      <c r="LR29" s="662"/>
      <c r="LS29" s="662"/>
      <c r="LT29" s="662"/>
      <c r="LU29" s="662"/>
      <c r="LV29" s="662"/>
      <c r="LW29" s="662"/>
      <c r="LX29" s="662"/>
      <c r="LY29" s="662"/>
      <c r="LZ29" s="662"/>
      <c r="MA29" s="662"/>
      <c r="MB29" s="662"/>
      <c r="MC29" s="662"/>
      <c r="MD29" s="662"/>
      <c r="ME29" s="662"/>
      <c r="MF29" s="662"/>
      <c r="MG29" s="662"/>
      <c r="MH29" s="662"/>
      <c r="MI29" s="662"/>
      <c r="MJ29" s="662"/>
      <c r="MK29" s="662"/>
      <c r="ML29" s="662"/>
      <c r="MM29" s="662"/>
      <c r="MN29" s="662"/>
      <c r="MO29" s="662"/>
      <c r="MP29" s="662"/>
      <c r="MQ29" s="662"/>
      <c r="MR29" s="662"/>
      <c r="MS29" s="662"/>
      <c r="MT29" s="662"/>
      <c r="MU29" s="662"/>
      <c r="MV29" s="662"/>
      <c r="MW29" s="662"/>
      <c r="MX29" s="662"/>
      <c r="MY29" s="662"/>
      <c r="MZ29" s="662"/>
      <c r="NA29" s="662"/>
      <c r="NB29" s="662"/>
      <c r="NC29" s="662"/>
      <c r="ND29" s="662"/>
      <c r="NE29" s="662"/>
      <c r="NF29" s="662"/>
      <c r="NG29" s="662"/>
      <c r="NH29" s="662"/>
      <c r="NI29" s="662"/>
      <c r="NJ29" s="662"/>
      <c r="NK29" s="662"/>
      <c r="NL29" s="662"/>
      <c r="NM29" s="662"/>
      <c r="NN29" s="662"/>
      <c r="NO29" s="662"/>
      <c r="NP29" s="662"/>
      <c r="NQ29" s="662"/>
      <c r="NR29" s="662"/>
      <c r="NS29" s="662"/>
      <c r="NT29" s="662"/>
      <c r="NU29" s="662"/>
      <c r="NV29" s="662"/>
      <c r="NW29" s="662"/>
      <c r="NX29" s="662"/>
      <c r="NY29" s="662"/>
      <c r="NZ29" s="662"/>
      <c r="OA29" s="662"/>
      <c r="OB29" s="662"/>
      <c r="OC29" s="662"/>
      <c r="OD29" s="662"/>
      <c r="OE29" s="662"/>
      <c r="OF29" s="662"/>
      <c r="OG29" s="662"/>
      <c r="OH29" s="662"/>
      <c r="OI29" s="662"/>
      <c r="OJ29" s="662"/>
      <c r="OK29" s="662"/>
      <c r="OL29" s="662"/>
      <c r="OM29" s="662"/>
      <c r="ON29" s="662"/>
      <c r="OO29" s="662"/>
      <c r="OP29" s="662"/>
      <c r="OQ29" s="662"/>
      <c r="OR29" s="662"/>
      <c r="OS29" s="662"/>
      <c r="OT29" s="662"/>
      <c r="OU29" s="662"/>
      <c r="OV29" s="662"/>
      <c r="OW29" s="662"/>
      <c r="OX29" s="662"/>
      <c r="OY29" s="662"/>
      <c r="OZ29" s="662"/>
      <c r="PA29" s="662"/>
      <c r="PB29" s="662"/>
      <c r="PC29" s="662"/>
      <c r="PD29" s="662"/>
      <c r="PE29" s="662"/>
      <c r="PF29" s="662"/>
      <c r="PG29" s="662"/>
      <c r="PH29" s="662"/>
      <c r="PI29" s="662"/>
      <c r="PJ29" s="662"/>
      <c r="PK29" s="662"/>
      <c r="PL29" s="662"/>
      <c r="PM29" s="662"/>
      <c r="PN29" s="662"/>
      <c r="PO29" s="662"/>
      <c r="PP29" s="662"/>
      <c r="PQ29" s="662"/>
      <c r="PR29" s="662"/>
      <c r="PS29" s="662"/>
      <c r="PT29" s="662"/>
      <c r="PU29" s="662"/>
      <c r="PV29" s="662"/>
      <c r="PW29" s="662"/>
      <c r="PX29" s="662"/>
      <c r="PY29" s="662"/>
      <c r="PZ29" s="662"/>
      <c r="QA29" s="662"/>
      <c r="QB29" s="662"/>
      <c r="QC29" s="662"/>
      <c r="QD29" s="662"/>
      <c r="QE29" s="662"/>
      <c r="QF29" s="662"/>
      <c r="QG29" s="662"/>
      <c r="QH29" s="662"/>
      <c r="QI29" s="662"/>
      <c r="QJ29" s="662"/>
      <c r="QK29" s="662"/>
      <c r="QL29" s="662"/>
      <c r="QM29" s="662"/>
      <c r="QN29" s="662"/>
      <c r="QO29" s="662"/>
      <c r="QP29" s="662"/>
      <c r="QQ29" s="662"/>
      <c r="QR29" s="662"/>
      <c r="QS29" s="662"/>
      <c r="QT29" s="662"/>
      <c r="QU29" s="662"/>
      <c r="QV29" s="662"/>
      <c r="QW29" s="662"/>
      <c r="QX29" s="662"/>
      <c r="QY29" s="662"/>
      <c r="QZ29" s="662"/>
      <c r="RA29" s="662"/>
      <c r="RB29" s="662"/>
      <c r="RC29" s="662"/>
      <c r="RD29" s="662"/>
      <c r="RE29" s="662"/>
      <c r="RF29" s="662"/>
      <c r="RG29" s="662"/>
      <c r="RH29" s="662"/>
      <c r="RI29" s="662"/>
      <c r="RJ29" s="662"/>
      <c r="RK29" s="662"/>
      <c r="RL29" s="662"/>
      <c r="RM29" s="662"/>
      <c r="RN29" s="662"/>
      <c r="RO29" s="662"/>
      <c r="RP29" s="662"/>
      <c r="RQ29" s="662"/>
      <c r="RR29" s="662"/>
      <c r="RS29" s="662"/>
      <c r="RT29" s="662"/>
      <c r="RU29" s="662"/>
      <c r="RV29" s="662"/>
      <c r="RW29" s="662"/>
      <c r="RX29" s="662"/>
      <c r="RY29" s="662"/>
      <c r="RZ29" s="662"/>
      <c r="SA29" s="662"/>
      <c r="SB29" s="662"/>
      <c r="SC29" s="662"/>
      <c r="SD29" s="662"/>
      <c r="SE29" s="662"/>
      <c r="SF29" s="662"/>
      <c r="SG29" s="662"/>
      <c r="SH29" s="662"/>
      <c r="SI29" s="662"/>
      <c r="SJ29" s="662"/>
      <c r="SK29" s="662"/>
      <c r="SL29" s="662"/>
      <c r="SM29" s="662"/>
      <c r="SN29" s="662"/>
      <c r="SO29" s="662"/>
      <c r="SP29" s="662"/>
      <c r="SQ29" s="662"/>
      <c r="SR29" s="662"/>
      <c r="SS29" s="662"/>
      <c r="ST29" s="662"/>
      <c r="SU29" s="662"/>
      <c r="SV29" s="662"/>
      <c r="SW29" s="662"/>
      <c r="SX29" s="662"/>
      <c r="SY29" s="662"/>
      <c r="SZ29" s="662"/>
      <c r="TA29" s="662"/>
      <c r="TB29" s="662"/>
      <c r="TC29" s="662"/>
      <c r="TD29" s="662"/>
      <c r="TE29" s="662"/>
      <c r="TF29" s="662"/>
      <c r="TG29" s="662"/>
      <c r="TH29" s="662"/>
      <c r="TI29" s="662"/>
      <c r="TJ29" s="662"/>
      <c r="TK29" s="662"/>
      <c r="TL29" s="662"/>
      <c r="TM29" s="662"/>
      <c r="TN29" s="662"/>
      <c r="TO29" s="662"/>
      <c r="TP29" s="662"/>
      <c r="TQ29" s="662"/>
      <c r="TR29" s="662"/>
      <c r="TS29" s="662"/>
      <c r="TT29" s="662"/>
      <c r="TU29" s="662"/>
      <c r="TV29" s="662"/>
      <c r="TW29" s="662"/>
      <c r="TX29" s="662"/>
      <c r="TY29" s="662"/>
      <c r="TZ29" s="662"/>
      <c r="UA29" s="662"/>
      <c r="UB29" s="662"/>
      <c r="UC29" s="662"/>
      <c r="UD29" s="662"/>
      <c r="UE29" s="662"/>
      <c r="UF29" s="662"/>
      <c r="UG29" s="662"/>
      <c r="UH29" s="662"/>
      <c r="UI29" s="662"/>
      <c r="UJ29" s="662"/>
      <c r="UK29" s="662"/>
      <c r="UL29" s="662"/>
      <c r="UM29" s="662"/>
      <c r="UN29" s="662"/>
      <c r="UO29" s="662"/>
      <c r="UP29" s="662"/>
      <c r="UQ29" s="662"/>
      <c r="UR29" s="662"/>
      <c r="US29" s="662"/>
      <c r="UT29" s="662"/>
      <c r="UU29" s="662"/>
      <c r="UV29" s="662"/>
      <c r="UW29" s="662"/>
      <c r="UX29" s="662"/>
      <c r="UY29" s="662"/>
      <c r="UZ29" s="662"/>
      <c r="VA29" s="662"/>
      <c r="VB29" s="662"/>
      <c r="VC29" s="662"/>
      <c r="VD29" s="662"/>
      <c r="VE29" s="662"/>
      <c r="VF29" s="662"/>
      <c r="VG29" s="662"/>
      <c r="VH29" s="662"/>
      <c r="VI29" s="662"/>
      <c r="VJ29" s="662"/>
      <c r="VK29" s="662"/>
      <c r="VL29" s="662"/>
      <c r="VM29" s="662"/>
      <c r="VN29" s="662"/>
      <c r="VO29" s="662"/>
      <c r="VP29" s="662"/>
      <c r="VQ29" s="662"/>
      <c r="VR29" s="662"/>
      <c r="VS29" s="662"/>
      <c r="VT29" s="662"/>
      <c r="VU29" s="662"/>
      <c r="VV29" s="662"/>
      <c r="VW29" s="662"/>
      <c r="VX29" s="662"/>
      <c r="VY29" s="662"/>
      <c r="VZ29" s="662"/>
      <c r="WA29" s="662"/>
      <c r="WB29" s="662"/>
      <c r="WC29" s="662"/>
      <c r="WD29" s="662"/>
      <c r="WE29" s="662"/>
      <c r="WF29" s="662"/>
      <c r="WG29" s="662"/>
      <c r="WH29" s="662"/>
      <c r="WI29" s="662"/>
      <c r="WJ29" s="662"/>
      <c r="WK29" s="662"/>
      <c r="WL29" s="662"/>
      <c r="WM29" s="662"/>
      <c r="WN29" s="662"/>
      <c r="WO29" s="662"/>
      <c r="WP29" s="662"/>
      <c r="WQ29" s="662"/>
      <c r="WR29" s="662"/>
      <c r="WS29" s="662"/>
      <c r="WT29" s="662"/>
      <c r="WU29" s="662"/>
      <c r="WV29" s="662"/>
      <c r="WW29" s="662"/>
      <c r="WX29" s="662"/>
      <c r="WY29" s="662"/>
      <c r="WZ29" s="662"/>
      <c r="XA29" s="662"/>
      <c r="XB29" s="662"/>
      <c r="XC29" s="662"/>
      <c r="XD29" s="662"/>
      <c r="XE29" s="662"/>
      <c r="XF29" s="662"/>
      <c r="XG29" s="662"/>
      <c r="XH29" s="662"/>
      <c r="XI29" s="662"/>
      <c r="XJ29" s="662"/>
      <c r="XK29" s="662"/>
      <c r="XL29" s="662"/>
      <c r="XM29" s="662"/>
      <c r="XN29" s="662"/>
      <c r="XO29" s="662"/>
      <c r="XP29" s="662"/>
      <c r="XQ29" s="662"/>
      <c r="XR29" s="662"/>
      <c r="XS29" s="662"/>
      <c r="XT29" s="662"/>
      <c r="XU29" s="662"/>
      <c r="XV29" s="662"/>
      <c r="XW29" s="662"/>
      <c r="XX29" s="662"/>
      <c r="XY29" s="662"/>
      <c r="XZ29" s="662"/>
      <c r="YA29" s="662"/>
      <c r="YB29" s="662"/>
      <c r="YC29" s="662"/>
      <c r="YD29" s="662"/>
      <c r="YE29" s="662"/>
      <c r="YF29" s="662"/>
      <c r="YG29" s="662"/>
      <c r="YH29" s="662"/>
      <c r="YI29" s="662"/>
      <c r="YJ29" s="662"/>
      <c r="YK29" s="662"/>
      <c r="YL29" s="662"/>
      <c r="YM29" s="662"/>
      <c r="YN29" s="662"/>
      <c r="YO29" s="662"/>
      <c r="YP29" s="662"/>
      <c r="YQ29" s="662"/>
      <c r="YR29" s="662"/>
      <c r="YS29" s="662"/>
      <c r="YT29" s="662"/>
      <c r="YU29" s="662"/>
      <c r="YV29" s="662"/>
      <c r="YW29" s="662"/>
      <c r="YX29" s="662"/>
      <c r="YY29" s="662"/>
      <c r="YZ29" s="662"/>
      <c r="ZA29" s="662"/>
      <c r="ZB29" s="662"/>
      <c r="ZC29" s="662"/>
      <c r="ZD29" s="662"/>
      <c r="ZE29" s="662"/>
      <c r="ZF29" s="662"/>
      <c r="ZG29" s="662"/>
      <c r="ZH29" s="662"/>
      <c r="ZI29" s="662"/>
      <c r="ZJ29" s="662"/>
      <c r="ZK29" s="662"/>
      <c r="ZL29" s="662"/>
      <c r="ZM29" s="662"/>
      <c r="ZN29" s="662"/>
      <c r="ZO29" s="662"/>
      <c r="ZP29" s="662"/>
      <c r="ZQ29" s="662"/>
      <c r="ZR29" s="662"/>
      <c r="ZS29" s="662"/>
      <c r="ZT29" s="662"/>
      <c r="ZU29" s="662"/>
      <c r="ZV29" s="662"/>
      <c r="ZW29" s="662"/>
      <c r="ZX29" s="662"/>
      <c r="ZY29" s="662"/>
      <c r="ZZ29" s="662"/>
      <c r="AAA29" s="662"/>
      <c r="AAB29" s="662"/>
      <c r="AAC29" s="662"/>
      <c r="AAD29" s="662"/>
      <c r="AAE29" s="662"/>
      <c r="AAF29" s="662"/>
      <c r="AAG29" s="662"/>
      <c r="AAH29" s="662"/>
      <c r="AAI29" s="662"/>
      <c r="AAJ29" s="662"/>
      <c r="AAK29" s="662"/>
      <c r="AAL29" s="662"/>
      <c r="AAM29" s="662"/>
      <c r="AAN29" s="662"/>
      <c r="AAO29" s="662"/>
      <c r="AAP29" s="662"/>
      <c r="AAQ29" s="662"/>
      <c r="AAR29" s="662"/>
      <c r="AAS29" s="662"/>
      <c r="AAT29" s="662"/>
      <c r="AAU29" s="662"/>
      <c r="AAV29" s="662"/>
      <c r="AAW29" s="662"/>
      <c r="AAX29" s="662"/>
      <c r="AAY29" s="662"/>
      <c r="AAZ29" s="662"/>
      <c r="ABA29" s="662"/>
      <c r="ABB29" s="662"/>
      <c r="ABC29" s="662"/>
      <c r="ABD29" s="662"/>
      <c r="ABE29" s="662"/>
      <c r="ABF29" s="662"/>
      <c r="ABG29" s="662"/>
      <c r="ABH29" s="662"/>
      <c r="ABI29" s="662"/>
      <c r="ABJ29" s="662"/>
      <c r="ABK29" s="662"/>
      <c r="ABL29" s="662"/>
      <c r="ABM29" s="662"/>
      <c r="ABN29" s="662"/>
      <c r="ABO29" s="662"/>
      <c r="ABP29" s="662"/>
      <c r="ABQ29" s="662"/>
      <c r="ABR29" s="662"/>
      <c r="ABS29" s="662"/>
      <c r="ABT29" s="662"/>
      <c r="ABU29" s="662"/>
      <c r="ABV29" s="662"/>
      <c r="ABW29" s="662"/>
      <c r="ABX29" s="662"/>
      <c r="ABY29" s="662"/>
      <c r="ABZ29" s="662"/>
      <c r="ACA29" s="662"/>
      <c r="ACB29" s="662"/>
      <c r="ACC29" s="662"/>
      <c r="ACD29" s="662"/>
      <c r="ACE29" s="662"/>
      <c r="ACF29" s="662"/>
      <c r="ACG29" s="662"/>
      <c r="ACH29" s="662"/>
      <c r="ACI29" s="662"/>
      <c r="ACJ29" s="662"/>
      <c r="ACK29" s="662"/>
      <c r="ACL29" s="662"/>
      <c r="ACM29" s="662"/>
      <c r="ACN29" s="662"/>
      <c r="ACO29" s="662"/>
      <c r="ACP29" s="662"/>
      <c r="ACQ29" s="662"/>
      <c r="ACR29" s="662"/>
      <c r="ACS29" s="662"/>
      <c r="ACT29" s="662"/>
      <c r="ACU29" s="662"/>
      <c r="ACV29" s="662"/>
      <c r="ACW29" s="662"/>
      <c r="ACX29" s="662"/>
      <c r="ACY29" s="662"/>
      <c r="ACZ29" s="662"/>
      <c r="ADA29" s="662"/>
      <c r="ADB29" s="662"/>
      <c r="ADC29" s="662"/>
      <c r="ADD29" s="662"/>
      <c r="ADE29" s="662"/>
      <c r="ADF29" s="662"/>
      <c r="ADG29" s="662"/>
      <c r="ADH29" s="662"/>
      <c r="ADI29" s="662"/>
      <c r="ADJ29" s="662"/>
      <c r="ADK29" s="662"/>
      <c r="ADL29" s="662"/>
      <c r="ADM29" s="662"/>
      <c r="ADN29" s="662"/>
      <c r="ADO29" s="662"/>
      <c r="ADP29" s="662"/>
      <c r="ADQ29" s="662"/>
      <c r="ADR29" s="662"/>
      <c r="ADS29" s="662"/>
      <c r="ADT29" s="662"/>
      <c r="ADU29" s="662"/>
      <c r="ADV29" s="662"/>
      <c r="ADW29" s="662"/>
      <c r="ADX29" s="662"/>
      <c r="ADY29" s="662"/>
      <c r="ADZ29" s="662"/>
      <c r="AEA29" s="662"/>
      <c r="AEB29" s="662"/>
      <c r="AEC29" s="662"/>
      <c r="AED29" s="662"/>
      <c r="AEE29" s="662"/>
      <c r="AEF29" s="662"/>
      <c r="AEG29" s="662"/>
      <c r="AEH29" s="662"/>
      <c r="AEI29" s="662"/>
      <c r="AEJ29" s="662"/>
      <c r="AEK29" s="662"/>
      <c r="AEL29" s="662"/>
      <c r="AEM29" s="662"/>
      <c r="AEN29" s="662"/>
      <c r="AEO29" s="662"/>
      <c r="AEP29" s="662"/>
      <c r="AEQ29" s="662"/>
      <c r="AER29" s="662"/>
      <c r="AES29" s="662"/>
      <c r="AET29" s="662"/>
      <c r="AEU29" s="662"/>
      <c r="AEV29" s="662"/>
      <c r="AEW29" s="662"/>
      <c r="AEX29" s="662"/>
      <c r="AEY29" s="662"/>
      <c r="AEZ29" s="662"/>
      <c r="AFA29" s="662"/>
      <c r="AFB29" s="662"/>
      <c r="AFC29" s="662"/>
      <c r="AFD29" s="662"/>
      <c r="AFE29" s="662"/>
      <c r="AFF29" s="662"/>
      <c r="AFG29" s="662"/>
      <c r="AFH29" s="662"/>
      <c r="AFI29" s="662"/>
      <c r="AFJ29" s="662"/>
      <c r="AFK29" s="662"/>
      <c r="AFL29" s="662"/>
      <c r="AFM29" s="662"/>
      <c r="AFN29" s="662"/>
      <c r="AFO29" s="662"/>
      <c r="AFP29" s="662"/>
      <c r="AFQ29" s="662"/>
      <c r="AFR29" s="662"/>
      <c r="AFS29" s="662"/>
      <c r="AFT29" s="662"/>
      <c r="AFU29" s="662"/>
      <c r="AFV29" s="662"/>
      <c r="AFW29" s="662"/>
      <c r="AFX29" s="662"/>
      <c r="AFY29" s="662"/>
      <c r="AFZ29" s="662"/>
      <c r="AGA29" s="662"/>
      <c r="AGB29" s="662"/>
      <c r="AGC29" s="662"/>
      <c r="AGD29" s="662"/>
      <c r="AGE29" s="662"/>
      <c r="AGF29" s="662"/>
      <c r="AGG29" s="662"/>
      <c r="AGH29" s="662"/>
      <c r="AGI29" s="662"/>
      <c r="AGJ29" s="662"/>
      <c r="AGK29" s="662"/>
      <c r="AGL29" s="662"/>
      <c r="AGM29" s="662"/>
      <c r="AGN29" s="662"/>
      <c r="AGO29" s="662"/>
      <c r="AGP29" s="662"/>
      <c r="AGQ29" s="662"/>
      <c r="AGR29" s="662"/>
      <c r="AGS29" s="662"/>
      <c r="AGT29" s="662"/>
      <c r="AGU29" s="662"/>
      <c r="AGV29" s="662"/>
      <c r="AGW29" s="662"/>
      <c r="AGX29" s="662"/>
      <c r="AGY29" s="662"/>
      <c r="AGZ29" s="662"/>
      <c r="AHA29" s="662"/>
      <c r="AHB29" s="662"/>
      <c r="AHC29" s="662"/>
      <c r="AHD29" s="662"/>
      <c r="AHE29" s="662"/>
      <c r="AHF29" s="662"/>
      <c r="AHG29" s="662"/>
      <c r="AHH29" s="662"/>
      <c r="AHI29" s="662"/>
      <c r="AHJ29" s="662"/>
      <c r="AHK29" s="662"/>
      <c r="AHL29" s="662"/>
      <c r="AHM29" s="662"/>
      <c r="AHN29" s="662"/>
      <c r="AHO29" s="662"/>
      <c r="AHP29" s="662"/>
      <c r="AHQ29" s="662"/>
      <c r="AHR29" s="662"/>
      <c r="AHS29" s="662"/>
      <c r="AHT29" s="662"/>
      <c r="AHU29" s="662"/>
      <c r="AHV29" s="662"/>
      <c r="AHW29" s="662"/>
      <c r="AHX29" s="662"/>
      <c r="AHY29" s="662"/>
      <c r="AHZ29" s="662"/>
      <c r="AIA29" s="662"/>
      <c r="AIB29" s="662"/>
      <c r="AIC29" s="662"/>
      <c r="AID29" s="662"/>
      <c r="AIE29" s="662"/>
      <c r="AIF29" s="662"/>
      <c r="AIG29" s="662"/>
      <c r="AIH29" s="662"/>
      <c r="AII29" s="662"/>
      <c r="AIJ29" s="662"/>
      <c r="AIK29" s="662"/>
      <c r="AIL29" s="662"/>
      <c r="AIM29" s="662"/>
      <c r="AIN29" s="662"/>
      <c r="AIO29" s="662"/>
      <c r="AIP29" s="662"/>
      <c r="AIQ29" s="662"/>
      <c r="AIR29" s="662"/>
      <c r="AIS29" s="662"/>
      <c r="AIT29" s="662"/>
      <c r="AIU29" s="662"/>
      <c r="AIV29" s="662"/>
      <c r="AIW29" s="662"/>
      <c r="AIX29" s="662"/>
      <c r="AIY29" s="662"/>
      <c r="AIZ29" s="662"/>
      <c r="AJA29" s="662"/>
      <c r="AJB29" s="662"/>
      <c r="AJC29" s="662"/>
      <c r="AJD29" s="662"/>
      <c r="AJE29" s="662"/>
      <c r="AJF29" s="662"/>
      <c r="AJG29" s="662"/>
      <c r="AJH29" s="662"/>
      <c r="AJI29" s="662"/>
      <c r="AJJ29" s="662"/>
      <c r="AJK29" s="662"/>
      <c r="AJL29" s="662"/>
      <c r="AJM29" s="662"/>
      <c r="AJN29" s="662"/>
      <c r="AJO29" s="662"/>
      <c r="AJP29" s="662"/>
      <c r="AJQ29" s="662"/>
      <c r="AJR29" s="662"/>
      <c r="AJS29" s="662"/>
      <c r="AJT29" s="662"/>
      <c r="AJU29" s="662"/>
      <c r="AJV29" s="662"/>
      <c r="AJW29" s="662"/>
      <c r="AJX29" s="662"/>
      <c r="AJY29" s="662"/>
      <c r="AJZ29" s="662"/>
      <c r="AKA29" s="662"/>
      <c r="AKB29" s="662"/>
      <c r="AKC29" s="662"/>
      <c r="AKD29" s="662"/>
      <c r="AKE29" s="662"/>
      <c r="AKF29" s="662"/>
      <c r="AKG29" s="662"/>
      <c r="AKH29" s="662"/>
      <c r="AKI29" s="662"/>
      <c r="AKJ29" s="662"/>
      <c r="AKK29" s="662"/>
      <c r="AKL29" s="662"/>
      <c r="AKM29" s="662"/>
      <c r="AKN29" s="662"/>
      <c r="AKO29" s="662"/>
      <c r="AKP29" s="662"/>
      <c r="AKQ29" s="662"/>
      <c r="AKR29" s="662"/>
      <c r="AKS29" s="662"/>
      <c r="AKT29" s="662"/>
      <c r="AKU29" s="662"/>
      <c r="AKV29" s="662"/>
      <c r="AKW29" s="662"/>
      <c r="AKX29" s="662"/>
      <c r="AKY29" s="662"/>
      <c r="AKZ29" s="662"/>
      <c r="ALA29" s="662"/>
      <c r="ALB29" s="662"/>
      <c r="ALC29" s="662"/>
      <c r="ALD29" s="662"/>
      <c r="ALE29" s="662"/>
      <c r="ALF29" s="662"/>
      <c r="ALG29" s="662"/>
      <c r="ALH29" s="662"/>
      <c r="ALI29" s="662"/>
      <c r="ALJ29" s="662"/>
      <c r="ALK29" s="662"/>
      <c r="ALL29" s="662"/>
      <c r="ALM29" s="662"/>
      <c r="ALN29" s="662"/>
      <c r="ALO29" s="662"/>
      <c r="ALP29" s="662"/>
      <c r="ALQ29" s="662"/>
      <c r="ALR29" s="662"/>
      <c r="ALS29" s="662"/>
      <c r="ALT29" s="662"/>
      <c r="ALU29" s="662"/>
      <c r="ALV29" s="662"/>
      <c r="ALW29" s="662"/>
      <c r="ALX29" s="662"/>
      <c r="ALY29" s="662"/>
      <c r="ALZ29" s="662"/>
      <c r="AMA29" s="662"/>
      <c r="AMB29" s="662"/>
      <c r="AMC29" s="662"/>
      <c r="AMD29" s="662"/>
      <c r="AME29" s="662"/>
      <c r="AMF29" s="662"/>
      <c r="AMG29" s="662"/>
      <c r="AMH29" s="662"/>
      <c r="AMI29" s="662"/>
      <c r="AMJ29" s="662"/>
      <c r="AMK29" s="662"/>
      <c r="AML29" s="662"/>
      <c r="AMM29" s="662"/>
      <c r="AMN29" s="662"/>
      <c r="AMO29" s="662"/>
      <c r="AMP29" s="662"/>
      <c r="AMQ29" s="662"/>
      <c r="AMR29" s="662"/>
      <c r="AMS29" s="662"/>
      <c r="AMT29" s="662"/>
      <c r="AMU29" s="662"/>
      <c r="AMV29" s="662"/>
      <c r="AMW29" s="662"/>
      <c r="AMX29" s="662"/>
      <c r="AMY29" s="662"/>
      <c r="AMZ29" s="662"/>
      <c r="ANA29" s="662"/>
      <c r="ANB29" s="662"/>
      <c r="ANC29" s="662"/>
      <c r="AND29" s="662"/>
      <c r="ANE29" s="662"/>
      <c r="ANF29" s="662"/>
      <c r="ANG29" s="662"/>
      <c r="ANH29" s="662"/>
      <c r="ANI29" s="662"/>
      <c r="ANJ29" s="662"/>
      <c r="ANK29" s="662"/>
      <c r="ANL29" s="662"/>
      <c r="ANM29" s="662"/>
      <c r="ANN29" s="662"/>
      <c r="ANO29" s="662"/>
      <c r="ANP29" s="662"/>
      <c r="ANQ29" s="662"/>
      <c r="ANR29" s="662"/>
      <c r="ANS29" s="662"/>
      <c r="ANT29" s="662"/>
      <c r="ANU29" s="662"/>
      <c r="ANV29" s="662"/>
      <c r="ANW29" s="662"/>
      <c r="ANX29" s="662"/>
      <c r="ANY29" s="662"/>
      <c r="ANZ29" s="662"/>
      <c r="AOA29" s="662"/>
      <c r="AOB29" s="662"/>
      <c r="AOC29" s="662"/>
      <c r="AOD29" s="662"/>
      <c r="AOE29" s="662"/>
      <c r="AOF29" s="662"/>
      <c r="AOG29" s="662"/>
      <c r="AOH29" s="662"/>
      <c r="AOI29" s="662"/>
      <c r="AOJ29" s="662"/>
      <c r="AOK29" s="662"/>
      <c r="AOL29" s="662"/>
      <c r="AOM29" s="662"/>
      <c r="AON29" s="662"/>
      <c r="AOO29" s="662"/>
      <c r="AOP29" s="662"/>
      <c r="AOQ29" s="662"/>
      <c r="AOR29" s="662"/>
      <c r="AOS29" s="662"/>
      <c r="AOT29" s="662"/>
      <c r="AOU29" s="662"/>
      <c r="AOV29" s="662"/>
      <c r="AOW29" s="662"/>
      <c r="AOX29" s="662"/>
      <c r="AOY29" s="662"/>
      <c r="AOZ29" s="662"/>
      <c r="APA29" s="662"/>
      <c r="APB29" s="662"/>
      <c r="APC29" s="662"/>
      <c r="APD29" s="662"/>
      <c r="APE29" s="662"/>
      <c r="APF29" s="662"/>
      <c r="APG29" s="662"/>
      <c r="APH29" s="662"/>
      <c r="API29" s="662"/>
      <c r="APJ29" s="662"/>
      <c r="APK29" s="662"/>
      <c r="APL29" s="662"/>
      <c r="APM29" s="662"/>
      <c r="APN29" s="662"/>
      <c r="APO29" s="662"/>
      <c r="APP29" s="662"/>
      <c r="APQ29" s="662"/>
      <c r="APR29" s="662"/>
      <c r="APS29" s="662"/>
      <c r="APT29" s="662"/>
      <c r="APU29" s="662"/>
      <c r="APV29" s="662"/>
      <c r="APW29" s="662"/>
      <c r="APX29" s="662"/>
      <c r="APY29" s="662"/>
      <c r="APZ29" s="662"/>
      <c r="AQA29" s="662"/>
      <c r="AQB29" s="662"/>
      <c r="AQC29" s="662"/>
      <c r="AQD29" s="662"/>
      <c r="AQE29" s="662"/>
      <c r="AQF29" s="662"/>
      <c r="AQG29" s="662"/>
      <c r="AQH29" s="662"/>
      <c r="AQI29" s="662"/>
      <c r="AQJ29" s="662"/>
      <c r="AQK29" s="662"/>
      <c r="AQL29" s="662"/>
      <c r="AQM29" s="662"/>
      <c r="AQN29" s="662"/>
      <c r="AQO29" s="662"/>
      <c r="AQP29" s="662"/>
      <c r="AQQ29" s="662"/>
      <c r="AQR29" s="662"/>
      <c r="AQS29" s="662"/>
      <c r="AQT29" s="662"/>
      <c r="AQU29" s="662"/>
      <c r="AQV29" s="662"/>
      <c r="AQW29" s="662"/>
      <c r="AQX29" s="662"/>
      <c r="AQY29" s="662"/>
      <c r="AQZ29" s="662"/>
      <c r="ARA29" s="662"/>
      <c r="ARB29" s="662"/>
      <c r="ARC29" s="662"/>
      <c r="ARD29" s="662"/>
      <c r="ARE29" s="662"/>
      <c r="ARF29" s="662"/>
      <c r="ARG29" s="662"/>
      <c r="ARH29" s="662"/>
      <c r="ARI29" s="662"/>
      <c r="ARJ29" s="662"/>
      <c r="ARK29" s="662"/>
      <c r="ARL29" s="662"/>
      <c r="ARM29" s="662"/>
      <c r="ARN29" s="662"/>
      <c r="ARO29" s="662"/>
      <c r="ARP29" s="662"/>
      <c r="ARQ29" s="662"/>
      <c r="ARR29" s="662"/>
      <c r="ARS29" s="662"/>
      <c r="ART29" s="662"/>
      <c r="ARU29" s="662"/>
      <c r="ARV29" s="662"/>
      <c r="ARW29" s="662"/>
      <c r="ARX29" s="662"/>
      <c r="ARY29" s="662"/>
      <c r="ARZ29" s="662"/>
      <c r="ASA29" s="662"/>
      <c r="ASB29" s="662"/>
      <c r="ASC29" s="662"/>
      <c r="ASD29" s="662"/>
      <c r="ASE29" s="662"/>
      <c r="ASF29" s="662"/>
      <c r="ASG29" s="662"/>
      <c r="ASH29" s="662"/>
      <c r="ASI29" s="662"/>
      <c r="ASJ29" s="662"/>
      <c r="ASK29" s="662"/>
      <c r="ASL29" s="662"/>
      <c r="ASM29" s="662"/>
      <c r="ASN29" s="662"/>
      <c r="ASO29" s="662"/>
      <c r="ASP29" s="662"/>
      <c r="ASQ29" s="662"/>
      <c r="ASR29" s="662"/>
      <c r="ASS29" s="662"/>
      <c r="AST29" s="662"/>
      <c r="ASU29" s="662"/>
      <c r="ASV29" s="662"/>
      <c r="ASW29" s="662"/>
      <c r="ASX29" s="662"/>
      <c r="ASY29" s="662"/>
      <c r="ASZ29" s="662"/>
      <c r="ATA29" s="662"/>
      <c r="ATB29" s="662"/>
      <c r="ATC29" s="662"/>
      <c r="ATD29" s="662"/>
      <c r="ATE29" s="662"/>
      <c r="ATF29" s="662"/>
      <c r="ATG29" s="662"/>
      <c r="ATH29" s="662"/>
      <c r="ATI29" s="662"/>
      <c r="ATJ29" s="662"/>
      <c r="ATK29" s="662"/>
      <c r="ATL29" s="662"/>
      <c r="ATM29" s="662"/>
      <c r="ATN29" s="662"/>
      <c r="ATO29" s="662"/>
      <c r="ATP29" s="662"/>
      <c r="ATQ29" s="662"/>
      <c r="ATR29" s="662"/>
      <c r="ATS29" s="662"/>
      <c r="ATT29" s="662"/>
      <c r="ATU29" s="662"/>
      <c r="ATV29" s="662"/>
      <c r="ATW29" s="662"/>
      <c r="ATX29" s="662"/>
      <c r="ATY29" s="662"/>
      <c r="ATZ29" s="662"/>
      <c r="AUA29" s="662"/>
      <c r="AUB29" s="662"/>
      <c r="AUC29" s="662"/>
      <c r="AUD29" s="662"/>
      <c r="AUE29" s="662"/>
      <c r="AUF29" s="662"/>
      <c r="AUG29" s="662"/>
      <c r="AUH29" s="662"/>
      <c r="AUI29" s="662"/>
      <c r="AUJ29" s="662"/>
      <c r="AUK29" s="662"/>
      <c r="AUL29" s="662"/>
      <c r="AUM29" s="662"/>
      <c r="AUN29" s="662"/>
      <c r="AUO29" s="662"/>
      <c r="AUP29" s="662"/>
      <c r="AUQ29" s="662"/>
      <c r="AUR29" s="662"/>
      <c r="AUS29" s="662"/>
      <c r="AUT29" s="662"/>
      <c r="AUU29" s="662"/>
      <c r="AUV29" s="662"/>
      <c r="AUW29" s="662"/>
      <c r="AUX29" s="662"/>
      <c r="AUY29" s="662"/>
      <c r="AUZ29" s="662"/>
      <c r="AVA29" s="662"/>
      <c r="AVB29" s="662"/>
      <c r="AVC29" s="662"/>
      <c r="AVD29" s="662"/>
      <c r="AVE29" s="662"/>
      <c r="AVF29" s="662"/>
      <c r="AVG29" s="662"/>
      <c r="AVH29" s="662"/>
      <c r="AVI29" s="662"/>
      <c r="AVJ29" s="662"/>
      <c r="AVK29" s="662"/>
      <c r="AVL29" s="662"/>
      <c r="AVM29" s="662"/>
      <c r="AVN29" s="662"/>
      <c r="AVO29" s="662"/>
      <c r="AVP29" s="662"/>
      <c r="AVQ29" s="662"/>
      <c r="AVR29" s="662"/>
      <c r="AVS29" s="662"/>
      <c r="AVT29" s="662"/>
      <c r="AVU29" s="662"/>
      <c r="AVV29" s="662"/>
      <c r="AVW29" s="662"/>
      <c r="AVX29" s="662"/>
      <c r="AVY29" s="662"/>
      <c r="AVZ29" s="662"/>
      <c r="AWA29" s="662"/>
      <c r="AWB29" s="662"/>
      <c r="AWC29" s="662"/>
      <c r="AWD29" s="662"/>
      <c r="AWE29" s="662"/>
      <c r="AWF29" s="662"/>
      <c r="AWG29" s="662"/>
      <c r="AWH29" s="662"/>
      <c r="AWI29" s="662"/>
      <c r="AWJ29" s="662"/>
      <c r="AWK29" s="662"/>
      <c r="AWL29" s="662"/>
      <c r="AWM29" s="662"/>
      <c r="AWN29" s="662"/>
      <c r="AWO29" s="662"/>
      <c r="AWP29" s="662"/>
      <c r="AWQ29" s="662"/>
      <c r="AWR29" s="662"/>
      <c r="AWS29" s="662"/>
      <c r="AWT29" s="662"/>
      <c r="AWU29" s="662"/>
      <c r="AWV29" s="662"/>
      <c r="AWW29" s="662"/>
      <c r="AWX29" s="662"/>
      <c r="AWY29" s="662"/>
      <c r="AWZ29" s="662"/>
      <c r="AXA29" s="662"/>
      <c r="AXB29" s="662"/>
      <c r="AXC29" s="662"/>
      <c r="AXD29" s="662"/>
      <c r="AXE29" s="662"/>
      <c r="AXF29" s="662"/>
      <c r="AXG29" s="662"/>
      <c r="AXH29" s="662"/>
      <c r="AXI29" s="662"/>
      <c r="AXJ29" s="662"/>
      <c r="AXK29" s="662"/>
      <c r="AXL29" s="662"/>
      <c r="AXM29" s="662"/>
      <c r="AXN29" s="662"/>
      <c r="AXO29" s="662"/>
      <c r="AXP29" s="662"/>
      <c r="AXQ29" s="662"/>
      <c r="AXR29" s="662"/>
      <c r="AXS29" s="662"/>
      <c r="AXT29" s="662"/>
      <c r="AXU29" s="662"/>
      <c r="AXV29" s="662"/>
      <c r="AXW29" s="662"/>
      <c r="AXX29" s="662"/>
      <c r="AXY29" s="662"/>
      <c r="AXZ29" s="662"/>
      <c r="AYA29" s="662"/>
      <c r="AYB29" s="662"/>
      <c r="AYC29" s="662"/>
      <c r="AYD29" s="662"/>
      <c r="AYE29" s="662"/>
      <c r="AYF29" s="662"/>
      <c r="AYG29" s="662"/>
      <c r="AYH29" s="662"/>
      <c r="AYI29" s="662"/>
      <c r="AYJ29" s="662"/>
      <c r="AYK29" s="662"/>
      <c r="AYL29" s="662"/>
      <c r="AYM29" s="662"/>
      <c r="AYN29" s="662"/>
      <c r="AYO29" s="662"/>
      <c r="AYP29" s="662"/>
      <c r="AYQ29" s="662"/>
      <c r="AYR29" s="662"/>
      <c r="AYS29" s="662"/>
      <c r="AYT29" s="662"/>
      <c r="AYU29" s="662"/>
      <c r="AYV29" s="662"/>
      <c r="AYW29" s="662"/>
      <c r="AYX29" s="662"/>
      <c r="AYY29" s="662"/>
      <c r="AYZ29" s="662"/>
      <c r="AZA29" s="662"/>
      <c r="AZB29" s="662"/>
      <c r="AZC29" s="662"/>
      <c r="AZD29" s="662"/>
      <c r="AZE29" s="662"/>
      <c r="AZF29" s="662"/>
      <c r="AZG29" s="662"/>
      <c r="AZH29" s="662"/>
      <c r="AZI29" s="662"/>
      <c r="AZJ29" s="662"/>
      <c r="AZK29" s="662"/>
      <c r="AZL29" s="662"/>
      <c r="AZM29" s="662"/>
      <c r="AZN29" s="662"/>
      <c r="AZO29" s="662"/>
      <c r="AZP29" s="662"/>
      <c r="AZQ29" s="662"/>
      <c r="AZR29" s="662"/>
      <c r="AZS29" s="662"/>
      <c r="AZT29" s="662"/>
      <c r="AZU29" s="662"/>
      <c r="AZV29" s="662"/>
      <c r="AZW29" s="662"/>
      <c r="AZX29" s="662"/>
      <c r="AZY29" s="662"/>
      <c r="AZZ29" s="662"/>
      <c r="BAA29" s="662"/>
      <c r="BAB29" s="662"/>
      <c r="BAC29" s="662"/>
      <c r="BAD29" s="662"/>
      <c r="BAE29" s="662"/>
      <c r="BAF29" s="662"/>
      <c r="BAG29" s="662"/>
      <c r="BAH29" s="662"/>
      <c r="BAI29" s="662"/>
      <c r="BAJ29" s="662"/>
      <c r="BAK29" s="662"/>
      <c r="BAL29" s="662"/>
      <c r="BAM29" s="662"/>
      <c r="BAN29" s="662"/>
      <c r="BAO29" s="662"/>
      <c r="BAP29" s="662"/>
      <c r="BAQ29" s="662"/>
      <c r="BAR29" s="662"/>
      <c r="BAS29" s="662"/>
      <c r="BAT29" s="662"/>
      <c r="BAU29" s="662"/>
      <c r="BAV29" s="662"/>
      <c r="BAW29" s="662"/>
      <c r="BAX29" s="662"/>
      <c r="BAY29" s="662"/>
      <c r="BAZ29" s="662"/>
      <c r="BBA29" s="662"/>
      <c r="BBB29" s="662"/>
      <c r="BBC29" s="662"/>
      <c r="BBD29" s="662"/>
      <c r="BBE29" s="662"/>
      <c r="BBF29" s="662"/>
      <c r="BBG29" s="662"/>
      <c r="BBH29" s="662"/>
      <c r="BBI29" s="662"/>
      <c r="BBJ29" s="662"/>
      <c r="BBK29" s="662"/>
      <c r="BBL29" s="662"/>
      <c r="BBM29" s="662"/>
      <c r="BBN29" s="662"/>
      <c r="BBO29" s="662"/>
      <c r="BBP29" s="662"/>
      <c r="BBQ29" s="662"/>
      <c r="BBR29" s="662"/>
      <c r="BBS29" s="662"/>
      <c r="BBT29" s="662"/>
      <c r="BBU29" s="662"/>
      <c r="BBV29" s="662"/>
      <c r="BBW29" s="662"/>
      <c r="BBX29" s="662"/>
      <c r="BBY29" s="662"/>
      <c r="BBZ29" s="662"/>
      <c r="BCA29" s="662"/>
      <c r="BCB29" s="662"/>
      <c r="BCC29" s="662"/>
      <c r="BCD29" s="662"/>
      <c r="BCE29" s="662"/>
      <c r="BCF29" s="662"/>
      <c r="BCG29" s="662"/>
      <c r="BCH29" s="662"/>
      <c r="BCI29" s="662"/>
      <c r="BCJ29" s="662"/>
      <c r="BCK29" s="662"/>
      <c r="BCL29" s="662"/>
      <c r="BCM29" s="662"/>
      <c r="BCN29" s="662"/>
      <c r="BCO29" s="662"/>
      <c r="BCP29" s="662"/>
      <c r="BCQ29" s="662"/>
      <c r="BCR29" s="662"/>
      <c r="BCS29" s="662"/>
      <c r="BCT29" s="662"/>
      <c r="BCU29" s="662"/>
      <c r="BCV29" s="662"/>
      <c r="BCW29" s="662"/>
      <c r="BCX29" s="662"/>
      <c r="BCY29" s="662"/>
      <c r="BCZ29" s="662"/>
      <c r="BDA29" s="662"/>
      <c r="BDB29" s="662"/>
      <c r="BDC29" s="662"/>
      <c r="BDD29" s="662"/>
      <c r="BDE29" s="662"/>
      <c r="BDF29" s="662"/>
      <c r="BDG29" s="662"/>
      <c r="BDH29" s="662"/>
      <c r="BDI29" s="662"/>
      <c r="BDJ29" s="662"/>
      <c r="BDK29" s="662"/>
      <c r="BDL29" s="662"/>
      <c r="BDM29" s="662"/>
      <c r="BDN29" s="662"/>
      <c r="BDO29" s="662"/>
      <c r="BDP29" s="662"/>
      <c r="BDQ29" s="662"/>
      <c r="BDR29" s="662"/>
      <c r="BDS29" s="662"/>
      <c r="BDT29" s="662"/>
      <c r="BDU29" s="662"/>
      <c r="BDV29" s="662"/>
      <c r="BDW29" s="662"/>
      <c r="BDX29" s="662"/>
      <c r="BDY29" s="662"/>
      <c r="BDZ29" s="662"/>
      <c r="BEA29" s="662"/>
      <c r="BEB29" s="662"/>
      <c r="BEC29" s="662"/>
      <c r="BED29" s="662"/>
      <c r="BEE29" s="662"/>
      <c r="BEF29" s="662"/>
      <c r="BEG29" s="662"/>
      <c r="BEH29" s="662"/>
      <c r="BEI29" s="662"/>
      <c r="BEJ29" s="662"/>
      <c r="BEK29" s="662"/>
      <c r="BEL29" s="662"/>
      <c r="BEM29" s="662"/>
      <c r="BEN29" s="662"/>
      <c r="BEO29" s="662"/>
      <c r="BEP29" s="662"/>
      <c r="BEQ29" s="662"/>
      <c r="BER29" s="662"/>
      <c r="BES29" s="662"/>
      <c r="BET29" s="662"/>
      <c r="BEU29" s="662"/>
      <c r="BEV29" s="662"/>
      <c r="BEW29" s="662"/>
      <c r="BEX29" s="662"/>
      <c r="BEY29" s="662"/>
      <c r="BEZ29" s="662"/>
      <c r="BFA29" s="662"/>
      <c r="BFB29" s="662"/>
      <c r="BFC29" s="662"/>
      <c r="BFD29" s="662"/>
      <c r="BFE29" s="662"/>
      <c r="BFF29" s="662"/>
      <c r="BFG29" s="662"/>
      <c r="BFH29" s="662"/>
      <c r="BFI29" s="662"/>
      <c r="BFJ29" s="662"/>
      <c r="BFK29" s="662"/>
      <c r="BFL29" s="662"/>
      <c r="BFM29" s="662"/>
      <c r="BFN29" s="662"/>
      <c r="BFO29" s="662"/>
      <c r="BFP29" s="662"/>
      <c r="BFQ29" s="662"/>
      <c r="BFR29" s="662"/>
      <c r="BFS29" s="662"/>
      <c r="BFT29" s="662"/>
      <c r="BFU29" s="662"/>
      <c r="BFV29" s="662"/>
      <c r="BFW29" s="662"/>
      <c r="BFX29" s="662"/>
      <c r="BFY29" s="662"/>
      <c r="BFZ29" s="662"/>
      <c r="BGA29" s="662"/>
      <c r="BGB29" s="662"/>
      <c r="BGC29" s="662"/>
      <c r="BGD29" s="662"/>
      <c r="BGE29" s="662"/>
      <c r="BGF29" s="662"/>
      <c r="BGG29" s="662"/>
      <c r="BGH29" s="662"/>
      <c r="BGI29" s="662"/>
      <c r="BGJ29" s="662"/>
      <c r="BGK29" s="662"/>
      <c r="BGL29" s="662"/>
      <c r="BGM29" s="662"/>
      <c r="BGN29" s="662"/>
      <c r="BGO29" s="662"/>
      <c r="BGP29" s="662"/>
      <c r="BGQ29" s="662"/>
      <c r="BGR29" s="662"/>
      <c r="BGS29" s="662"/>
      <c r="BGT29" s="662"/>
      <c r="BGU29" s="662"/>
      <c r="BGV29" s="662"/>
      <c r="BGW29" s="662"/>
      <c r="BGX29" s="662"/>
      <c r="BGY29" s="662"/>
      <c r="BGZ29" s="662"/>
      <c r="BHA29" s="662"/>
      <c r="BHB29" s="662"/>
      <c r="BHC29" s="662"/>
      <c r="BHD29" s="662"/>
      <c r="BHE29" s="662"/>
      <c r="BHF29" s="662"/>
      <c r="BHG29" s="662"/>
      <c r="BHH29" s="662"/>
      <c r="BHI29" s="662"/>
      <c r="BHJ29" s="662"/>
      <c r="BHK29" s="662"/>
      <c r="BHL29" s="662"/>
      <c r="BHM29" s="662"/>
      <c r="BHN29" s="662"/>
      <c r="BHO29" s="662"/>
      <c r="BHP29" s="662"/>
      <c r="BHQ29" s="662"/>
      <c r="BHR29" s="662"/>
      <c r="BHS29" s="662"/>
      <c r="BHT29" s="662"/>
      <c r="BHU29" s="662"/>
      <c r="BHV29" s="662"/>
      <c r="BHW29" s="662"/>
      <c r="BHX29" s="662"/>
      <c r="BHY29" s="662"/>
      <c r="BHZ29" s="662"/>
      <c r="BIA29" s="662"/>
      <c r="BIB29" s="662"/>
      <c r="BIC29" s="662"/>
      <c r="BID29" s="662"/>
      <c r="BIE29" s="662"/>
      <c r="BIF29" s="662"/>
      <c r="BIG29" s="662"/>
      <c r="BIH29" s="662"/>
      <c r="BII29" s="662"/>
      <c r="BIJ29" s="662"/>
      <c r="BIK29" s="662"/>
      <c r="BIL29" s="662"/>
      <c r="BIM29" s="662"/>
      <c r="BIN29" s="662"/>
      <c r="BIO29" s="662"/>
      <c r="BIP29" s="662"/>
      <c r="BIQ29" s="662"/>
      <c r="BIR29" s="662"/>
      <c r="BIS29" s="662"/>
      <c r="BIT29" s="662"/>
      <c r="BIU29" s="662"/>
      <c r="BIV29" s="662"/>
      <c r="BIW29" s="662"/>
      <c r="BIX29" s="662"/>
      <c r="BIY29" s="662"/>
      <c r="BIZ29" s="662"/>
      <c r="BJA29" s="662"/>
      <c r="BJB29" s="662"/>
      <c r="BJC29" s="662"/>
      <c r="BJD29" s="662"/>
      <c r="BJE29" s="662"/>
      <c r="BJF29" s="662"/>
      <c r="BJG29" s="662"/>
      <c r="BJH29" s="662"/>
      <c r="BJI29" s="662"/>
      <c r="BJJ29" s="662"/>
      <c r="BJK29" s="662"/>
      <c r="BJL29" s="662"/>
      <c r="BJM29" s="662"/>
      <c r="BJN29" s="662"/>
      <c r="BJO29" s="662"/>
      <c r="BJP29" s="662"/>
      <c r="BJQ29" s="662"/>
      <c r="BJR29" s="662"/>
      <c r="BJS29" s="662"/>
      <c r="BJT29" s="662"/>
      <c r="BJU29" s="662"/>
      <c r="BJV29" s="662"/>
      <c r="BJW29" s="662"/>
      <c r="BJX29" s="662"/>
      <c r="BJY29" s="662"/>
      <c r="BJZ29" s="662"/>
      <c r="BKA29" s="662"/>
      <c r="BKB29" s="662"/>
      <c r="BKC29" s="662"/>
      <c r="BKD29" s="662"/>
      <c r="BKE29" s="662"/>
      <c r="BKF29" s="662"/>
      <c r="BKG29" s="662"/>
      <c r="BKH29" s="662"/>
      <c r="BKI29" s="662"/>
      <c r="BKJ29" s="662"/>
      <c r="BKK29" s="662"/>
      <c r="BKL29" s="662"/>
      <c r="BKM29" s="662"/>
      <c r="BKN29" s="662"/>
      <c r="BKO29" s="662"/>
      <c r="BKP29" s="662"/>
      <c r="BKQ29" s="662"/>
      <c r="BKR29" s="662"/>
      <c r="BKS29" s="662"/>
      <c r="BKT29" s="662"/>
      <c r="BKU29" s="662"/>
      <c r="BKV29" s="662"/>
      <c r="BKW29" s="662"/>
      <c r="BKX29" s="662"/>
      <c r="BKY29" s="662"/>
      <c r="BKZ29" s="662"/>
      <c r="BLA29" s="662"/>
      <c r="BLB29" s="662"/>
      <c r="BLC29" s="662"/>
      <c r="BLD29" s="662"/>
      <c r="BLE29" s="662"/>
      <c r="BLF29" s="662"/>
      <c r="BLG29" s="662"/>
      <c r="BLH29" s="662"/>
      <c r="BLI29" s="662"/>
      <c r="BLJ29" s="662"/>
      <c r="BLK29" s="662"/>
      <c r="BLL29" s="662"/>
      <c r="BLM29" s="662"/>
      <c r="BLN29" s="662"/>
      <c r="BLO29" s="662"/>
      <c r="BLP29" s="662"/>
      <c r="BLQ29" s="662"/>
      <c r="BLR29" s="662"/>
      <c r="BLS29" s="662"/>
      <c r="BLT29" s="662"/>
      <c r="BLU29" s="662"/>
      <c r="BLV29" s="662"/>
      <c r="BLW29" s="662"/>
      <c r="BLX29" s="662"/>
      <c r="BLY29" s="662"/>
      <c r="BLZ29" s="662"/>
      <c r="BMA29" s="662"/>
      <c r="BMB29" s="662"/>
      <c r="BMC29" s="662"/>
      <c r="BMD29" s="662"/>
      <c r="BME29" s="662"/>
      <c r="BMF29" s="662"/>
      <c r="BMG29" s="662"/>
      <c r="BMH29" s="662"/>
      <c r="BMI29" s="662"/>
      <c r="BMJ29" s="662"/>
      <c r="BMK29" s="662"/>
      <c r="BML29" s="662"/>
      <c r="BMM29" s="662"/>
      <c r="BMN29" s="662"/>
      <c r="BMO29" s="662"/>
      <c r="BMP29" s="662"/>
      <c r="BMQ29" s="662"/>
      <c r="BMR29" s="662"/>
      <c r="BMS29" s="662"/>
      <c r="BMT29" s="662"/>
      <c r="BMU29" s="662"/>
      <c r="BMV29" s="662"/>
      <c r="BMW29" s="662"/>
      <c r="BMX29" s="662"/>
      <c r="BMY29" s="662"/>
      <c r="BMZ29" s="662"/>
      <c r="BNA29" s="662"/>
      <c r="BNB29" s="662"/>
      <c r="BNC29" s="662"/>
      <c r="BND29" s="662"/>
      <c r="BNE29" s="662"/>
      <c r="BNF29" s="662"/>
      <c r="BNG29" s="662"/>
      <c r="BNH29" s="662"/>
      <c r="BNI29" s="662"/>
      <c r="BNJ29" s="662"/>
      <c r="BNK29" s="662"/>
      <c r="BNL29" s="662"/>
      <c r="BNM29" s="662"/>
      <c r="BNN29" s="662"/>
      <c r="BNO29" s="662"/>
      <c r="BNP29" s="662"/>
      <c r="BNQ29" s="662"/>
      <c r="BNR29" s="662"/>
      <c r="BNS29" s="662"/>
      <c r="BNT29" s="662"/>
      <c r="BNU29" s="662"/>
      <c r="BNV29" s="662"/>
      <c r="BNW29" s="662"/>
      <c r="BNX29" s="662"/>
      <c r="BNY29" s="662"/>
      <c r="BNZ29" s="662"/>
      <c r="BOA29" s="662"/>
      <c r="BOB29" s="662"/>
      <c r="BOC29" s="662"/>
      <c r="BOD29" s="662"/>
      <c r="BOE29" s="662"/>
      <c r="BOF29" s="662"/>
      <c r="BOG29" s="662"/>
      <c r="BOH29" s="662"/>
      <c r="BOI29" s="662"/>
      <c r="BOJ29" s="662"/>
      <c r="BOK29" s="662"/>
      <c r="BOL29" s="662"/>
      <c r="BOM29" s="662"/>
      <c r="BON29" s="662"/>
      <c r="BOO29" s="662"/>
      <c r="BOP29" s="662"/>
      <c r="BOQ29" s="662"/>
      <c r="BOR29" s="662"/>
      <c r="BOS29" s="662"/>
      <c r="BOT29" s="662"/>
      <c r="BOU29" s="662"/>
      <c r="BOV29" s="662"/>
      <c r="BOW29" s="662"/>
      <c r="BOX29" s="662"/>
      <c r="BOY29" s="662"/>
      <c r="BOZ29" s="662"/>
      <c r="BPA29" s="662"/>
      <c r="BPB29" s="662"/>
      <c r="BPC29" s="662"/>
      <c r="BPD29" s="662"/>
      <c r="BPE29" s="662"/>
      <c r="BPF29" s="662"/>
      <c r="BPG29" s="662"/>
      <c r="BPH29" s="662"/>
      <c r="BPI29" s="662"/>
      <c r="BPJ29" s="662"/>
      <c r="BPK29" s="662"/>
      <c r="BPL29" s="662"/>
      <c r="BPM29" s="662"/>
      <c r="BPN29" s="662"/>
      <c r="BPO29" s="662"/>
      <c r="BPP29" s="662"/>
      <c r="BPQ29" s="662"/>
      <c r="BPR29" s="662"/>
      <c r="BPS29" s="662"/>
      <c r="BPT29" s="662"/>
      <c r="BPU29" s="662"/>
      <c r="BPV29" s="662"/>
      <c r="BPW29" s="662"/>
      <c r="BPX29" s="662"/>
      <c r="BPY29" s="662"/>
      <c r="BPZ29" s="662"/>
      <c r="BQA29" s="662"/>
      <c r="BQB29" s="662"/>
      <c r="BQC29" s="662"/>
      <c r="BQD29" s="662"/>
      <c r="BQE29" s="662"/>
      <c r="BQF29" s="662"/>
      <c r="BQG29" s="662"/>
      <c r="BQH29" s="662"/>
      <c r="BQI29" s="662"/>
      <c r="BQJ29" s="662"/>
      <c r="BQK29" s="662"/>
      <c r="BQL29" s="662"/>
      <c r="BQM29" s="662"/>
      <c r="BQN29" s="662"/>
      <c r="BQO29" s="662"/>
      <c r="BQP29" s="662"/>
      <c r="BQQ29" s="662"/>
      <c r="BQR29" s="662"/>
      <c r="BQS29" s="662"/>
      <c r="BQT29" s="662"/>
      <c r="BQU29" s="662"/>
      <c r="BQV29" s="662"/>
      <c r="BQW29" s="662"/>
      <c r="BQX29" s="662"/>
      <c r="BQY29" s="662"/>
      <c r="BQZ29" s="662"/>
      <c r="BRA29" s="662"/>
      <c r="BRB29" s="662"/>
      <c r="BRC29" s="662"/>
      <c r="BRD29" s="662"/>
      <c r="BRE29" s="662"/>
      <c r="BRF29" s="662"/>
      <c r="BRG29" s="662"/>
      <c r="BRH29" s="662"/>
      <c r="BRI29" s="662"/>
      <c r="BRJ29" s="662"/>
      <c r="BRK29" s="662"/>
      <c r="BRL29" s="662"/>
      <c r="BRM29" s="662"/>
      <c r="BRN29" s="662"/>
      <c r="BRO29" s="662"/>
      <c r="BRP29" s="662"/>
      <c r="BRQ29" s="662"/>
      <c r="BRR29" s="662"/>
      <c r="BRS29" s="662"/>
      <c r="BRT29" s="662"/>
      <c r="BRU29" s="662"/>
      <c r="BRV29" s="662"/>
      <c r="BRW29" s="662"/>
      <c r="BRX29" s="662"/>
      <c r="BRY29" s="662"/>
      <c r="BRZ29" s="662"/>
      <c r="BSA29" s="662"/>
      <c r="BSB29" s="662"/>
      <c r="BSC29" s="662"/>
      <c r="BSD29" s="662"/>
      <c r="BSE29" s="662"/>
      <c r="BSF29" s="662"/>
      <c r="BSG29" s="662"/>
      <c r="BSH29" s="662"/>
      <c r="BSI29" s="662"/>
      <c r="BSJ29" s="662"/>
      <c r="BSK29" s="662"/>
      <c r="BSL29" s="662"/>
      <c r="BSM29" s="662"/>
      <c r="BSN29" s="662"/>
      <c r="BSO29" s="662"/>
      <c r="BSP29" s="662"/>
      <c r="BSQ29" s="662"/>
      <c r="BSR29" s="662"/>
      <c r="BSS29" s="662"/>
      <c r="BST29" s="662"/>
      <c r="BSU29" s="662"/>
      <c r="BSV29" s="662"/>
      <c r="BSW29" s="662"/>
      <c r="BSX29" s="662"/>
      <c r="BSY29" s="662"/>
      <c r="BSZ29" s="662"/>
      <c r="BTA29" s="662"/>
      <c r="BTB29" s="662"/>
      <c r="BTC29" s="662"/>
      <c r="BTD29" s="662"/>
      <c r="BTE29" s="662"/>
      <c r="BTF29" s="662"/>
      <c r="BTG29" s="662"/>
      <c r="BTH29" s="662"/>
      <c r="BTI29" s="662"/>
      <c r="BTJ29" s="662"/>
      <c r="BTK29" s="662"/>
      <c r="BTL29" s="662"/>
      <c r="BTM29" s="662"/>
      <c r="BTN29" s="662"/>
      <c r="BTO29" s="662"/>
      <c r="BTP29" s="662"/>
      <c r="BTQ29" s="662"/>
      <c r="BTR29" s="662"/>
      <c r="BTS29" s="662"/>
      <c r="BTT29" s="662"/>
      <c r="BTU29" s="662"/>
      <c r="BTV29" s="662"/>
      <c r="BTW29" s="662"/>
      <c r="BTX29" s="662"/>
      <c r="BTY29" s="662"/>
      <c r="BTZ29" s="662"/>
      <c r="BUA29" s="662"/>
      <c r="BUB29" s="662"/>
      <c r="BUC29" s="662"/>
      <c r="BUD29" s="662"/>
      <c r="BUE29" s="662"/>
      <c r="BUF29" s="662"/>
      <c r="BUG29" s="662"/>
      <c r="BUH29" s="662"/>
      <c r="BUI29" s="662"/>
      <c r="BUJ29" s="662"/>
      <c r="BUK29" s="662"/>
      <c r="BUL29" s="662"/>
      <c r="BUM29" s="662"/>
      <c r="BUN29" s="662"/>
      <c r="BUO29" s="662"/>
      <c r="BUP29" s="662"/>
      <c r="BUQ29" s="662"/>
      <c r="BUR29" s="662"/>
      <c r="BUS29" s="662"/>
      <c r="BUT29" s="662"/>
      <c r="BUU29" s="662"/>
      <c r="BUV29" s="662"/>
      <c r="BUW29" s="662"/>
      <c r="BUX29" s="662"/>
      <c r="BUY29" s="662"/>
      <c r="BUZ29" s="662"/>
      <c r="BVA29" s="662"/>
      <c r="BVB29" s="662"/>
      <c r="BVC29" s="662"/>
      <c r="BVD29" s="662"/>
      <c r="BVE29" s="662"/>
      <c r="BVF29" s="662"/>
      <c r="BVG29" s="662"/>
      <c r="BVH29" s="662"/>
      <c r="BVI29" s="662"/>
      <c r="BVJ29" s="662"/>
      <c r="BVK29" s="662"/>
      <c r="BVL29" s="662"/>
      <c r="BVM29" s="662"/>
      <c r="BVN29" s="662"/>
      <c r="BVO29" s="662"/>
      <c r="BVP29" s="662"/>
      <c r="BVQ29" s="662"/>
      <c r="BVR29" s="662"/>
      <c r="BVS29" s="662"/>
      <c r="BVT29" s="662"/>
      <c r="BVU29" s="662"/>
      <c r="BVV29" s="662"/>
      <c r="BVW29" s="662"/>
      <c r="BVX29" s="662"/>
      <c r="BVY29" s="662"/>
      <c r="BVZ29" s="662"/>
      <c r="BWA29" s="662"/>
      <c r="BWB29" s="662"/>
      <c r="BWC29" s="662"/>
      <c r="BWD29" s="662"/>
      <c r="BWE29" s="662"/>
      <c r="BWF29" s="662"/>
      <c r="BWG29" s="662"/>
      <c r="BWH29" s="662"/>
      <c r="BWI29" s="662"/>
      <c r="BWJ29" s="662"/>
      <c r="BWK29" s="662"/>
      <c r="BWL29" s="662"/>
      <c r="BWM29" s="662"/>
      <c r="BWN29" s="662"/>
      <c r="BWO29" s="662"/>
      <c r="BWP29" s="662"/>
      <c r="BWQ29" s="662"/>
      <c r="BWR29" s="662"/>
      <c r="BWS29" s="662"/>
      <c r="BWT29" s="662"/>
      <c r="BWU29" s="662"/>
      <c r="BWV29" s="662"/>
      <c r="BWW29" s="662"/>
      <c r="BWX29" s="662"/>
      <c r="BWY29" s="662"/>
      <c r="BWZ29" s="662"/>
      <c r="BXA29" s="662"/>
      <c r="BXB29" s="662"/>
      <c r="BXC29" s="662"/>
      <c r="BXD29" s="662"/>
      <c r="BXE29" s="662"/>
      <c r="BXF29" s="662"/>
      <c r="BXG29" s="662"/>
      <c r="BXH29" s="662"/>
      <c r="BXI29" s="662"/>
      <c r="BXJ29" s="662"/>
      <c r="BXK29" s="662"/>
      <c r="BXL29" s="662"/>
      <c r="BXM29" s="662"/>
      <c r="BXN29" s="662"/>
      <c r="BXO29" s="662"/>
      <c r="BXP29" s="662"/>
      <c r="BXQ29" s="662"/>
      <c r="BXR29" s="662"/>
      <c r="BXS29" s="662"/>
      <c r="BXT29" s="662"/>
      <c r="BXU29" s="662"/>
      <c r="BXV29" s="662"/>
      <c r="BXW29" s="662"/>
      <c r="BXX29" s="662"/>
      <c r="BXY29" s="662"/>
      <c r="BXZ29" s="662"/>
      <c r="BYA29" s="662"/>
      <c r="BYB29" s="662"/>
      <c r="BYC29" s="662"/>
      <c r="BYD29" s="662"/>
      <c r="BYE29" s="662"/>
      <c r="BYF29" s="662"/>
      <c r="BYG29" s="662"/>
      <c r="BYH29" s="662"/>
      <c r="BYI29" s="662"/>
      <c r="BYJ29" s="662"/>
      <c r="BYK29" s="662"/>
      <c r="BYL29" s="662"/>
      <c r="BYM29" s="662"/>
      <c r="BYN29" s="662"/>
      <c r="BYO29" s="662"/>
      <c r="BYP29" s="662"/>
      <c r="BYQ29" s="662"/>
      <c r="BYR29" s="662"/>
      <c r="BYS29" s="662"/>
      <c r="BYT29" s="662"/>
      <c r="BYU29" s="662"/>
      <c r="BYV29" s="662"/>
      <c r="BYW29" s="662"/>
      <c r="BYX29" s="662"/>
      <c r="BYY29" s="662"/>
      <c r="BYZ29" s="662"/>
      <c r="BZA29" s="662"/>
      <c r="BZB29" s="662"/>
      <c r="BZC29" s="662"/>
      <c r="BZD29" s="662"/>
      <c r="BZE29" s="662"/>
      <c r="BZF29" s="662"/>
      <c r="BZG29" s="662"/>
      <c r="BZH29" s="662"/>
      <c r="BZI29" s="662"/>
      <c r="BZJ29" s="662"/>
      <c r="BZK29" s="662"/>
      <c r="BZL29" s="662"/>
      <c r="BZM29" s="662"/>
      <c r="BZN29" s="662"/>
      <c r="BZO29" s="662"/>
      <c r="BZP29" s="662"/>
      <c r="BZQ29" s="662"/>
      <c r="BZR29" s="662"/>
      <c r="BZS29" s="662"/>
      <c r="BZT29" s="662"/>
      <c r="BZU29" s="662"/>
      <c r="BZV29" s="662"/>
      <c r="BZW29" s="662"/>
      <c r="BZX29" s="662"/>
      <c r="BZY29" s="662"/>
      <c r="BZZ29" s="662"/>
      <c r="CAA29" s="662"/>
      <c r="CAB29" s="662"/>
      <c r="CAC29" s="662"/>
      <c r="CAD29" s="662"/>
      <c r="CAE29" s="662"/>
      <c r="CAF29" s="662"/>
      <c r="CAG29" s="662"/>
      <c r="CAH29" s="662"/>
      <c r="CAI29" s="662"/>
      <c r="CAJ29" s="662"/>
      <c r="CAK29" s="662"/>
      <c r="CAL29" s="662"/>
      <c r="CAM29" s="662"/>
      <c r="CAN29" s="662"/>
      <c r="CAO29" s="662"/>
      <c r="CAP29" s="662"/>
      <c r="CAQ29" s="662"/>
      <c r="CAR29" s="662"/>
      <c r="CAS29" s="662"/>
      <c r="CAT29" s="662"/>
      <c r="CAU29" s="662"/>
      <c r="CAV29" s="662"/>
      <c r="CAW29" s="662"/>
      <c r="CAX29" s="662"/>
      <c r="CAY29" s="662"/>
      <c r="CAZ29" s="662"/>
      <c r="CBA29" s="662"/>
      <c r="CBB29" s="662"/>
      <c r="CBC29" s="662"/>
      <c r="CBD29" s="662"/>
      <c r="CBE29" s="662"/>
      <c r="CBF29" s="662"/>
      <c r="CBG29" s="662"/>
      <c r="CBH29" s="662"/>
      <c r="CBI29" s="662"/>
      <c r="CBJ29" s="662"/>
      <c r="CBK29" s="662"/>
      <c r="CBL29" s="662"/>
      <c r="CBM29" s="662"/>
      <c r="CBN29" s="662"/>
      <c r="CBO29" s="662"/>
      <c r="CBP29" s="662"/>
      <c r="CBQ29" s="662"/>
      <c r="CBR29" s="662"/>
      <c r="CBS29" s="662"/>
      <c r="CBT29" s="662"/>
      <c r="CBU29" s="662"/>
      <c r="CBV29" s="662"/>
      <c r="CBW29" s="662"/>
      <c r="CBX29" s="662"/>
      <c r="CBY29" s="662"/>
      <c r="CBZ29" s="662"/>
      <c r="CCA29" s="662"/>
      <c r="CCB29" s="662"/>
      <c r="CCC29" s="662"/>
      <c r="CCD29" s="662"/>
      <c r="CCE29" s="662"/>
      <c r="CCF29" s="662"/>
      <c r="CCG29" s="662"/>
      <c r="CCH29" s="662"/>
      <c r="CCI29" s="662"/>
      <c r="CCJ29" s="662"/>
      <c r="CCK29" s="662"/>
      <c r="CCL29" s="662"/>
      <c r="CCM29" s="662"/>
      <c r="CCN29" s="662"/>
      <c r="CCO29" s="662"/>
      <c r="CCP29" s="662"/>
      <c r="CCQ29" s="662"/>
      <c r="CCR29" s="662"/>
      <c r="CCS29" s="662"/>
      <c r="CCT29" s="662"/>
      <c r="CCU29" s="662"/>
      <c r="CCV29" s="662"/>
      <c r="CCW29" s="662"/>
      <c r="CCX29" s="662"/>
      <c r="CCY29" s="662"/>
      <c r="CCZ29" s="662"/>
      <c r="CDA29" s="662"/>
      <c r="CDB29" s="662"/>
      <c r="CDC29" s="662"/>
      <c r="CDD29" s="662"/>
      <c r="CDE29" s="662"/>
      <c r="CDF29" s="662"/>
      <c r="CDG29" s="662"/>
      <c r="CDH29" s="662"/>
      <c r="CDI29" s="662"/>
      <c r="CDJ29" s="662"/>
      <c r="CDK29" s="662"/>
      <c r="CDL29" s="662"/>
      <c r="CDM29" s="662"/>
      <c r="CDN29" s="662"/>
      <c r="CDO29" s="662"/>
      <c r="CDP29" s="662"/>
      <c r="CDQ29" s="662"/>
      <c r="CDR29" s="662"/>
      <c r="CDS29" s="662"/>
      <c r="CDT29" s="662"/>
      <c r="CDU29" s="662"/>
      <c r="CDV29" s="662"/>
      <c r="CDW29" s="662"/>
      <c r="CDX29" s="662"/>
      <c r="CDY29" s="662"/>
      <c r="CDZ29" s="662"/>
      <c r="CEA29" s="662"/>
      <c r="CEB29" s="662"/>
      <c r="CEC29" s="662"/>
      <c r="CED29" s="662"/>
      <c r="CEE29" s="662"/>
      <c r="CEF29" s="662"/>
      <c r="CEG29" s="662"/>
      <c r="CEH29" s="662"/>
      <c r="CEI29" s="662"/>
      <c r="CEJ29" s="662"/>
      <c r="CEK29" s="662"/>
      <c r="CEL29" s="662"/>
      <c r="CEM29" s="662"/>
      <c r="CEN29" s="662"/>
      <c r="CEO29" s="662"/>
      <c r="CEP29" s="662"/>
      <c r="CEQ29" s="662"/>
      <c r="CER29" s="662"/>
      <c r="CES29" s="662"/>
      <c r="CET29" s="662"/>
      <c r="CEU29" s="662"/>
      <c r="CEV29" s="662"/>
      <c r="CEW29" s="662"/>
      <c r="CEX29" s="662"/>
      <c r="CEY29" s="662"/>
      <c r="CEZ29" s="662"/>
      <c r="CFA29" s="662"/>
      <c r="CFB29" s="662"/>
      <c r="CFC29" s="662"/>
      <c r="CFD29" s="662"/>
      <c r="CFE29" s="662"/>
      <c r="CFF29" s="662"/>
      <c r="CFG29" s="662"/>
      <c r="CFH29" s="662"/>
      <c r="CFI29" s="662"/>
      <c r="CFJ29" s="662"/>
      <c r="CFK29" s="662"/>
      <c r="CFL29" s="662"/>
      <c r="CFM29" s="662"/>
      <c r="CFN29" s="662"/>
      <c r="CFO29" s="662"/>
      <c r="CFP29" s="662"/>
      <c r="CFQ29" s="662"/>
      <c r="CFR29" s="662"/>
      <c r="CFS29" s="662"/>
      <c r="CFT29" s="662"/>
      <c r="CFU29" s="662"/>
      <c r="CFV29" s="662"/>
      <c r="CFW29" s="662"/>
      <c r="CFX29" s="662"/>
      <c r="CFY29" s="662"/>
      <c r="CFZ29" s="662"/>
      <c r="CGA29" s="662"/>
      <c r="CGB29" s="662"/>
      <c r="CGC29" s="662"/>
      <c r="CGD29" s="662"/>
      <c r="CGE29" s="662"/>
      <c r="CGF29" s="662"/>
      <c r="CGG29" s="662"/>
      <c r="CGH29" s="662"/>
      <c r="CGI29" s="662"/>
      <c r="CGJ29" s="662"/>
      <c r="CGK29" s="662"/>
      <c r="CGL29" s="662"/>
      <c r="CGM29" s="662"/>
      <c r="CGN29" s="662"/>
      <c r="CGO29" s="662"/>
      <c r="CGP29" s="662"/>
      <c r="CGQ29" s="662"/>
      <c r="CGR29" s="662"/>
      <c r="CGS29" s="662"/>
      <c r="CGT29" s="662"/>
      <c r="CGU29" s="662"/>
      <c r="CGV29" s="662"/>
      <c r="CGW29" s="662"/>
      <c r="CGX29" s="662"/>
      <c r="CGY29" s="662"/>
      <c r="CGZ29" s="662"/>
      <c r="CHA29" s="662"/>
      <c r="CHB29" s="662"/>
      <c r="CHC29" s="662"/>
      <c r="CHD29" s="662"/>
      <c r="CHE29" s="662"/>
      <c r="CHF29" s="662"/>
      <c r="CHG29" s="662"/>
      <c r="CHH29" s="662"/>
      <c r="CHI29" s="662"/>
      <c r="CHJ29" s="662"/>
      <c r="CHK29" s="662"/>
      <c r="CHL29" s="662"/>
      <c r="CHM29" s="662"/>
      <c r="CHN29" s="662"/>
      <c r="CHO29" s="662"/>
      <c r="CHP29" s="662"/>
      <c r="CHQ29" s="662"/>
      <c r="CHR29" s="662"/>
      <c r="CHS29" s="662"/>
      <c r="CHT29" s="662"/>
      <c r="CHU29" s="662"/>
      <c r="CHV29" s="662"/>
      <c r="CHW29" s="662"/>
      <c r="CHX29" s="662"/>
      <c r="CHY29" s="662"/>
      <c r="CHZ29" s="662"/>
      <c r="CIA29" s="662"/>
      <c r="CIB29" s="662"/>
      <c r="CIC29" s="662"/>
      <c r="CID29" s="662"/>
      <c r="CIE29" s="662"/>
      <c r="CIF29" s="662"/>
      <c r="CIG29" s="662"/>
      <c r="CIH29" s="662"/>
      <c r="CII29" s="662"/>
      <c r="CIJ29" s="662"/>
      <c r="CIK29" s="662"/>
      <c r="CIL29" s="662"/>
      <c r="CIM29" s="662"/>
      <c r="CIN29" s="662"/>
      <c r="CIO29" s="662"/>
      <c r="CIP29" s="662"/>
      <c r="CIQ29" s="662"/>
      <c r="CIR29" s="662"/>
      <c r="CIS29" s="662"/>
      <c r="CIT29" s="662"/>
      <c r="CIU29" s="662"/>
      <c r="CIV29" s="662"/>
      <c r="CIW29" s="662"/>
      <c r="CIX29" s="662"/>
      <c r="CIY29" s="662"/>
      <c r="CIZ29" s="662"/>
      <c r="CJA29" s="662"/>
      <c r="CJB29" s="662"/>
      <c r="CJC29" s="662"/>
      <c r="CJD29" s="662"/>
      <c r="CJE29" s="662"/>
      <c r="CJF29" s="662"/>
      <c r="CJG29" s="662"/>
      <c r="CJH29" s="662"/>
      <c r="CJI29" s="662"/>
      <c r="CJJ29" s="662"/>
      <c r="CJK29" s="662"/>
      <c r="CJL29" s="662"/>
      <c r="CJM29" s="662"/>
      <c r="CJN29" s="662"/>
      <c r="CJO29" s="662"/>
      <c r="CJP29" s="662"/>
      <c r="CJQ29" s="662"/>
      <c r="CJR29" s="662"/>
      <c r="CJS29" s="662"/>
      <c r="CJT29" s="662"/>
      <c r="CJU29" s="662"/>
      <c r="CJV29" s="662"/>
      <c r="CJW29" s="662"/>
      <c r="CJX29" s="662"/>
      <c r="CJY29" s="662"/>
      <c r="CJZ29" s="662"/>
      <c r="CKA29" s="662"/>
      <c r="CKB29" s="662"/>
      <c r="CKC29" s="662"/>
      <c r="CKD29" s="662"/>
      <c r="CKE29" s="662"/>
      <c r="CKF29" s="662"/>
      <c r="CKG29" s="662"/>
      <c r="CKH29" s="662"/>
      <c r="CKI29" s="662"/>
      <c r="CKJ29" s="662"/>
      <c r="CKK29" s="662"/>
      <c r="CKL29" s="662"/>
      <c r="CKM29" s="662"/>
      <c r="CKN29" s="662"/>
      <c r="CKO29" s="662"/>
      <c r="CKP29" s="662"/>
      <c r="CKQ29" s="662"/>
      <c r="CKR29" s="662"/>
      <c r="CKS29" s="662"/>
      <c r="CKT29" s="662"/>
      <c r="CKU29" s="662"/>
      <c r="CKV29" s="662"/>
      <c r="CKW29" s="662"/>
      <c r="CKX29" s="662"/>
      <c r="CKY29" s="662"/>
      <c r="CKZ29" s="662"/>
      <c r="CLA29" s="662"/>
      <c r="CLB29" s="662"/>
      <c r="CLC29" s="662"/>
      <c r="CLD29" s="662"/>
      <c r="CLE29" s="662"/>
      <c r="CLF29" s="662"/>
      <c r="CLG29" s="662"/>
      <c r="CLH29" s="662"/>
      <c r="CLI29" s="662"/>
      <c r="CLJ29" s="662"/>
      <c r="CLK29" s="662"/>
      <c r="CLL29" s="662"/>
      <c r="CLM29" s="662"/>
      <c r="CLN29" s="662"/>
      <c r="CLO29" s="662"/>
      <c r="CLP29" s="662"/>
      <c r="CLQ29" s="662"/>
      <c r="CLR29" s="662"/>
      <c r="CLS29" s="662"/>
      <c r="CLT29" s="662"/>
      <c r="CLU29" s="662"/>
      <c r="CLV29" s="662"/>
      <c r="CLW29" s="662"/>
      <c r="CLX29" s="662"/>
      <c r="CLY29" s="662"/>
      <c r="CLZ29" s="662"/>
      <c r="CMA29" s="662"/>
      <c r="CMB29" s="662"/>
      <c r="CMC29" s="662"/>
      <c r="CMD29" s="662"/>
      <c r="CME29" s="662"/>
      <c r="CMF29" s="662"/>
      <c r="CMG29" s="662"/>
      <c r="CMH29" s="662"/>
      <c r="CMI29" s="662"/>
      <c r="CMJ29" s="662"/>
      <c r="CMK29" s="662"/>
      <c r="CML29" s="662"/>
      <c r="CMM29" s="662"/>
      <c r="CMN29" s="662"/>
      <c r="CMO29" s="662"/>
      <c r="CMP29" s="662"/>
      <c r="CMQ29" s="662"/>
      <c r="CMR29" s="662"/>
      <c r="CMS29" s="662"/>
      <c r="CMT29" s="662"/>
      <c r="CMU29" s="662"/>
      <c r="CMV29" s="662"/>
      <c r="CMW29" s="662"/>
      <c r="CMX29" s="662"/>
      <c r="CMY29" s="662"/>
      <c r="CMZ29" s="662"/>
      <c r="CNA29" s="662"/>
      <c r="CNB29" s="662"/>
      <c r="CNC29" s="662"/>
      <c r="CND29" s="662"/>
      <c r="CNE29" s="662"/>
      <c r="CNF29" s="662"/>
      <c r="CNG29" s="662"/>
      <c r="CNH29" s="662"/>
      <c r="CNI29" s="662"/>
      <c r="CNJ29" s="662"/>
      <c r="CNK29" s="662"/>
      <c r="CNL29" s="662"/>
      <c r="CNM29" s="662"/>
      <c r="CNN29" s="662"/>
      <c r="CNO29" s="662"/>
      <c r="CNP29" s="662"/>
      <c r="CNQ29" s="662"/>
      <c r="CNR29" s="662"/>
      <c r="CNS29" s="662"/>
      <c r="CNT29" s="662"/>
      <c r="CNU29" s="662"/>
      <c r="CNV29" s="662"/>
      <c r="CNW29" s="662"/>
      <c r="CNX29" s="662"/>
      <c r="CNY29" s="662"/>
      <c r="CNZ29" s="662"/>
      <c r="COA29" s="662"/>
      <c r="COB29" s="662"/>
      <c r="COC29" s="662"/>
      <c r="COD29" s="662"/>
      <c r="COE29" s="662"/>
      <c r="COF29" s="662"/>
      <c r="COG29" s="662"/>
      <c r="COH29" s="662"/>
      <c r="COI29" s="662"/>
      <c r="COJ29" s="662"/>
      <c r="COK29" s="662"/>
      <c r="COL29" s="662"/>
      <c r="COM29" s="662"/>
      <c r="CON29" s="662"/>
      <c r="COO29" s="662"/>
      <c r="COP29" s="662"/>
      <c r="COQ29" s="662"/>
      <c r="COR29" s="662"/>
      <c r="COS29" s="662"/>
      <c r="COT29" s="662"/>
      <c r="COU29" s="662"/>
      <c r="COV29" s="662"/>
      <c r="COW29" s="662"/>
      <c r="COX29" s="662"/>
      <c r="COY29" s="662"/>
      <c r="COZ29" s="662"/>
      <c r="CPA29" s="662"/>
      <c r="CPB29" s="662"/>
      <c r="CPC29" s="662"/>
      <c r="CPD29" s="662"/>
      <c r="CPE29" s="662"/>
      <c r="CPF29" s="662"/>
      <c r="CPG29" s="662"/>
      <c r="CPH29" s="662"/>
      <c r="CPI29" s="662"/>
      <c r="CPJ29" s="662"/>
      <c r="CPK29" s="662"/>
      <c r="CPL29" s="662"/>
      <c r="CPM29" s="662"/>
      <c r="CPN29" s="662"/>
      <c r="CPO29" s="662"/>
      <c r="CPP29" s="662"/>
      <c r="CPQ29" s="662"/>
      <c r="CPR29" s="662"/>
      <c r="CPS29" s="662"/>
      <c r="CPT29" s="662"/>
      <c r="CPU29" s="662"/>
      <c r="CPV29" s="662"/>
      <c r="CPW29" s="662"/>
      <c r="CPX29" s="662"/>
      <c r="CPY29" s="662"/>
      <c r="CPZ29" s="662"/>
      <c r="CQA29" s="662"/>
      <c r="CQB29" s="662"/>
      <c r="CQC29" s="662"/>
      <c r="CQD29" s="662"/>
      <c r="CQE29" s="662"/>
      <c r="CQF29" s="662"/>
      <c r="CQG29" s="662"/>
      <c r="CQH29" s="662"/>
      <c r="CQI29" s="662"/>
      <c r="CQJ29" s="662"/>
      <c r="CQK29" s="662"/>
      <c r="CQL29" s="662"/>
      <c r="CQM29" s="662"/>
      <c r="CQN29" s="662"/>
      <c r="CQO29" s="662"/>
      <c r="CQP29" s="662"/>
      <c r="CQQ29" s="662"/>
      <c r="CQR29" s="662"/>
      <c r="CQS29" s="662"/>
      <c r="CQT29" s="662"/>
      <c r="CQU29" s="662"/>
      <c r="CQV29" s="662"/>
      <c r="CQW29" s="662"/>
      <c r="CQX29" s="662"/>
      <c r="CQY29" s="662"/>
      <c r="CQZ29" s="662"/>
      <c r="CRA29" s="662"/>
      <c r="CRB29" s="662"/>
      <c r="CRC29" s="662"/>
      <c r="CRD29" s="662"/>
      <c r="CRE29" s="662"/>
      <c r="CRF29" s="662"/>
      <c r="CRG29" s="662"/>
      <c r="CRH29" s="662"/>
      <c r="CRI29" s="662"/>
      <c r="CRJ29" s="662"/>
      <c r="CRK29" s="662"/>
      <c r="CRL29" s="662"/>
      <c r="CRM29" s="662"/>
      <c r="CRN29" s="662"/>
      <c r="CRO29" s="662"/>
      <c r="CRP29" s="662"/>
      <c r="CRQ29" s="662"/>
      <c r="CRR29" s="662"/>
      <c r="CRS29" s="662"/>
      <c r="CRT29" s="662"/>
      <c r="CRU29" s="662"/>
      <c r="CRV29" s="662"/>
      <c r="CRW29" s="662"/>
      <c r="CRX29" s="662"/>
      <c r="CRY29" s="662"/>
      <c r="CRZ29" s="662"/>
      <c r="CSA29" s="662"/>
      <c r="CSB29" s="662"/>
      <c r="CSC29" s="662"/>
      <c r="CSD29" s="662"/>
      <c r="CSE29" s="662"/>
      <c r="CSF29" s="662"/>
      <c r="CSG29" s="662"/>
      <c r="CSH29" s="662"/>
      <c r="CSI29" s="662"/>
      <c r="CSJ29" s="662"/>
      <c r="CSK29" s="662"/>
      <c r="CSL29" s="662"/>
      <c r="CSM29" s="662"/>
      <c r="CSN29" s="662"/>
      <c r="CSO29" s="662"/>
      <c r="CSP29" s="662"/>
      <c r="CSQ29" s="662"/>
      <c r="CSR29" s="662"/>
      <c r="CSS29" s="662"/>
      <c r="CST29" s="662"/>
      <c r="CSU29" s="662"/>
      <c r="CSV29" s="662"/>
      <c r="CSW29" s="662"/>
      <c r="CSX29" s="662"/>
      <c r="CSY29" s="662"/>
      <c r="CSZ29" s="662"/>
      <c r="CTA29" s="662"/>
      <c r="CTB29" s="662"/>
      <c r="CTC29" s="662"/>
      <c r="CTD29" s="662"/>
      <c r="CTE29" s="662"/>
      <c r="CTF29" s="662"/>
      <c r="CTG29" s="662"/>
      <c r="CTH29" s="662"/>
      <c r="CTI29" s="662"/>
      <c r="CTJ29" s="662"/>
      <c r="CTK29" s="662"/>
      <c r="CTL29" s="662"/>
      <c r="CTM29" s="662"/>
      <c r="CTN29" s="662"/>
      <c r="CTO29" s="662"/>
      <c r="CTP29" s="662"/>
      <c r="CTQ29" s="662"/>
      <c r="CTR29" s="662"/>
      <c r="CTS29" s="662"/>
      <c r="CTT29" s="662"/>
      <c r="CTU29" s="662"/>
      <c r="CTV29" s="662"/>
      <c r="CTW29" s="662"/>
      <c r="CTX29" s="662"/>
      <c r="CTY29" s="662"/>
      <c r="CTZ29" s="662"/>
      <c r="CUA29" s="662"/>
      <c r="CUB29" s="662"/>
      <c r="CUC29" s="662"/>
      <c r="CUD29" s="662"/>
      <c r="CUE29" s="662"/>
      <c r="CUF29" s="662"/>
      <c r="CUG29" s="662"/>
      <c r="CUH29" s="662"/>
      <c r="CUI29" s="662"/>
      <c r="CUJ29" s="662"/>
      <c r="CUK29" s="662"/>
      <c r="CUL29" s="662"/>
      <c r="CUM29" s="662"/>
      <c r="CUN29" s="662"/>
      <c r="CUO29" s="662"/>
      <c r="CUP29" s="662"/>
      <c r="CUQ29" s="662"/>
      <c r="CUR29" s="662"/>
      <c r="CUS29" s="662"/>
      <c r="CUT29" s="662"/>
      <c r="CUU29" s="662"/>
      <c r="CUV29" s="662"/>
      <c r="CUW29" s="662"/>
      <c r="CUX29" s="662"/>
      <c r="CUY29" s="662"/>
      <c r="CUZ29" s="662"/>
      <c r="CVA29" s="662"/>
      <c r="CVB29" s="662"/>
      <c r="CVC29" s="662"/>
      <c r="CVD29" s="662"/>
      <c r="CVE29" s="662"/>
      <c r="CVF29" s="662"/>
      <c r="CVG29" s="662"/>
      <c r="CVH29" s="662"/>
      <c r="CVI29" s="662"/>
      <c r="CVJ29" s="662"/>
      <c r="CVK29" s="662"/>
      <c r="CVL29" s="662"/>
      <c r="CVM29" s="662"/>
      <c r="CVN29" s="662"/>
      <c r="CVO29" s="662"/>
      <c r="CVP29" s="662"/>
      <c r="CVQ29" s="662"/>
      <c r="CVR29" s="662"/>
      <c r="CVS29" s="662"/>
      <c r="CVT29" s="662"/>
      <c r="CVU29" s="662"/>
      <c r="CVV29" s="662"/>
      <c r="CVW29" s="662"/>
      <c r="CVX29" s="662"/>
      <c r="CVY29" s="662"/>
      <c r="CVZ29" s="662"/>
      <c r="CWA29" s="662"/>
      <c r="CWB29" s="662"/>
      <c r="CWC29" s="662"/>
      <c r="CWD29" s="662"/>
      <c r="CWE29" s="662"/>
      <c r="CWF29" s="662"/>
      <c r="CWG29" s="662"/>
      <c r="CWH29" s="662"/>
      <c r="CWI29" s="662"/>
      <c r="CWJ29" s="662"/>
      <c r="CWK29" s="662"/>
      <c r="CWL29" s="662"/>
      <c r="CWM29" s="662"/>
      <c r="CWN29" s="662"/>
      <c r="CWO29" s="662"/>
      <c r="CWP29" s="662"/>
      <c r="CWQ29" s="662"/>
      <c r="CWR29" s="662"/>
      <c r="CWS29" s="662"/>
      <c r="CWT29" s="662"/>
      <c r="CWU29" s="662"/>
      <c r="CWV29" s="662"/>
      <c r="CWW29" s="662"/>
      <c r="CWX29" s="662"/>
      <c r="CWY29" s="662"/>
      <c r="CWZ29" s="662"/>
      <c r="CXA29" s="662"/>
      <c r="CXB29" s="662"/>
      <c r="CXC29" s="662"/>
      <c r="CXD29" s="662"/>
      <c r="CXE29" s="662"/>
      <c r="CXF29" s="662"/>
      <c r="CXG29" s="662"/>
      <c r="CXH29" s="662"/>
      <c r="CXI29" s="662"/>
      <c r="CXJ29" s="662"/>
      <c r="CXK29" s="662"/>
      <c r="CXL29" s="662"/>
      <c r="CXM29" s="662"/>
      <c r="CXN29" s="662"/>
      <c r="CXO29" s="662"/>
      <c r="CXP29" s="662"/>
      <c r="CXQ29" s="662"/>
      <c r="CXR29" s="662"/>
      <c r="CXS29" s="662"/>
      <c r="CXT29" s="662"/>
      <c r="CXU29" s="662"/>
      <c r="CXV29" s="662"/>
      <c r="CXW29" s="662"/>
      <c r="CXX29" s="662"/>
      <c r="CXY29" s="662"/>
      <c r="CXZ29" s="662"/>
      <c r="CYA29" s="662"/>
      <c r="CYB29" s="662"/>
      <c r="CYC29" s="662"/>
      <c r="CYD29" s="662"/>
      <c r="CYE29" s="662"/>
      <c r="CYF29" s="662"/>
      <c r="CYG29" s="662"/>
      <c r="CYH29" s="662"/>
      <c r="CYI29" s="662"/>
      <c r="CYJ29" s="662"/>
      <c r="CYK29" s="662"/>
      <c r="CYL29" s="662"/>
      <c r="CYM29" s="662"/>
      <c r="CYN29" s="662"/>
      <c r="CYO29" s="662"/>
      <c r="CYP29" s="662"/>
      <c r="CYQ29" s="662"/>
      <c r="CYR29" s="662"/>
      <c r="CYS29" s="662"/>
      <c r="CYT29" s="662"/>
      <c r="CYU29" s="662"/>
      <c r="CYV29" s="662"/>
      <c r="CYW29" s="662"/>
      <c r="CYX29" s="662"/>
      <c r="CYY29" s="662"/>
      <c r="CYZ29" s="662"/>
      <c r="CZA29" s="662"/>
      <c r="CZB29" s="662"/>
      <c r="CZC29" s="662"/>
      <c r="CZD29" s="662"/>
      <c r="CZE29" s="662"/>
      <c r="CZF29" s="662"/>
      <c r="CZG29" s="662"/>
      <c r="CZH29" s="662"/>
      <c r="CZI29" s="662"/>
      <c r="CZJ29" s="662"/>
      <c r="CZK29" s="662"/>
      <c r="CZL29" s="662"/>
      <c r="CZM29" s="662"/>
      <c r="CZN29" s="662"/>
      <c r="CZO29" s="662"/>
      <c r="CZP29" s="662"/>
      <c r="CZQ29" s="662"/>
      <c r="CZR29" s="662"/>
      <c r="CZS29" s="662"/>
      <c r="CZT29" s="662"/>
      <c r="CZU29" s="662"/>
      <c r="CZV29" s="662"/>
      <c r="CZW29" s="662"/>
      <c r="CZX29" s="662"/>
      <c r="CZY29" s="662"/>
      <c r="CZZ29" s="662"/>
      <c r="DAA29" s="662"/>
      <c r="DAB29" s="662"/>
      <c r="DAC29" s="662"/>
      <c r="DAD29" s="662"/>
      <c r="DAE29" s="662"/>
      <c r="DAF29" s="662"/>
      <c r="DAG29" s="662"/>
      <c r="DAH29" s="662"/>
      <c r="DAI29" s="662"/>
      <c r="DAJ29" s="662"/>
      <c r="DAK29" s="662"/>
      <c r="DAL29" s="662"/>
      <c r="DAM29" s="662"/>
      <c r="DAN29" s="662"/>
      <c r="DAO29" s="662"/>
      <c r="DAP29" s="662"/>
      <c r="DAQ29" s="662"/>
      <c r="DAR29" s="662"/>
      <c r="DAS29" s="662"/>
      <c r="DAT29" s="662"/>
      <c r="DAU29" s="662"/>
      <c r="DAV29" s="662"/>
      <c r="DAW29" s="662"/>
      <c r="DAX29" s="662"/>
      <c r="DAY29" s="662"/>
      <c r="DAZ29" s="662"/>
      <c r="DBA29" s="662"/>
      <c r="DBB29" s="662"/>
      <c r="DBC29" s="662"/>
      <c r="DBD29" s="662"/>
      <c r="DBE29" s="662"/>
      <c r="DBF29" s="662"/>
      <c r="DBG29" s="662"/>
      <c r="DBH29" s="662"/>
      <c r="DBI29" s="662"/>
      <c r="DBJ29" s="662"/>
      <c r="DBK29" s="662"/>
      <c r="DBL29" s="662"/>
      <c r="DBM29" s="662"/>
      <c r="DBN29" s="662"/>
      <c r="DBO29" s="662"/>
      <c r="DBP29" s="662"/>
      <c r="DBQ29" s="662"/>
      <c r="DBR29" s="662"/>
      <c r="DBS29" s="662"/>
      <c r="DBT29" s="662"/>
      <c r="DBU29" s="662"/>
      <c r="DBV29" s="662"/>
      <c r="DBW29" s="662"/>
      <c r="DBX29" s="662"/>
      <c r="DBY29" s="662"/>
      <c r="DBZ29" s="662"/>
      <c r="DCA29" s="662"/>
      <c r="DCB29" s="662"/>
      <c r="DCC29" s="662"/>
      <c r="DCD29" s="662"/>
      <c r="DCE29" s="662"/>
      <c r="DCF29" s="662"/>
      <c r="DCG29" s="662"/>
      <c r="DCH29" s="662"/>
      <c r="DCI29" s="662"/>
      <c r="DCJ29" s="662"/>
      <c r="DCK29" s="662"/>
      <c r="DCL29" s="662"/>
      <c r="DCM29" s="662"/>
      <c r="DCN29" s="662"/>
      <c r="DCO29" s="662"/>
      <c r="DCP29" s="662"/>
      <c r="DCQ29" s="662"/>
      <c r="DCR29" s="662"/>
      <c r="DCS29" s="662"/>
      <c r="DCT29" s="662"/>
      <c r="DCU29" s="662"/>
      <c r="DCV29" s="662"/>
      <c r="DCW29" s="662"/>
      <c r="DCX29" s="662"/>
      <c r="DCY29" s="662"/>
      <c r="DCZ29" s="662"/>
      <c r="DDA29" s="662"/>
      <c r="DDB29" s="662"/>
      <c r="DDC29" s="662"/>
      <c r="DDD29" s="662"/>
      <c r="DDE29" s="662"/>
      <c r="DDF29" s="662"/>
      <c r="DDG29" s="662"/>
      <c r="DDH29" s="662"/>
      <c r="DDI29" s="662"/>
      <c r="DDJ29" s="662"/>
      <c r="DDK29" s="662"/>
      <c r="DDL29" s="662"/>
      <c r="DDM29" s="662"/>
      <c r="DDN29" s="662"/>
      <c r="DDO29" s="662"/>
      <c r="DDP29" s="662"/>
      <c r="DDQ29" s="662"/>
      <c r="DDR29" s="662"/>
      <c r="DDS29" s="662"/>
      <c r="DDT29" s="662"/>
      <c r="DDU29" s="662"/>
      <c r="DDV29" s="662"/>
      <c r="DDW29" s="662"/>
      <c r="DDX29" s="662"/>
      <c r="DDY29" s="662"/>
      <c r="DDZ29" s="662"/>
      <c r="DEA29" s="662"/>
      <c r="DEB29" s="662"/>
      <c r="DEC29" s="662"/>
      <c r="DED29" s="662"/>
      <c r="DEE29" s="662"/>
      <c r="DEF29" s="662"/>
      <c r="DEG29" s="662"/>
      <c r="DEH29" s="662"/>
      <c r="DEI29" s="662"/>
      <c r="DEJ29" s="662"/>
      <c r="DEK29" s="662"/>
      <c r="DEL29" s="662"/>
      <c r="DEM29" s="662"/>
      <c r="DEN29" s="662"/>
      <c r="DEO29" s="662"/>
      <c r="DEP29" s="662"/>
      <c r="DEQ29" s="662"/>
      <c r="DER29" s="662"/>
      <c r="DES29" s="662"/>
      <c r="DET29" s="662"/>
      <c r="DEU29" s="662"/>
      <c r="DEV29" s="662"/>
      <c r="DEW29" s="662"/>
      <c r="DEX29" s="662"/>
      <c r="DEY29" s="662"/>
      <c r="DEZ29" s="662"/>
      <c r="DFA29" s="662"/>
      <c r="DFB29" s="662"/>
      <c r="DFC29" s="662"/>
      <c r="DFD29" s="662"/>
      <c r="DFE29" s="662"/>
      <c r="DFF29" s="662"/>
      <c r="DFG29" s="662"/>
      <c r="DFH29" s="662"/>
      <c r="DFI29" s="662"/>
      <c r="DFJ29" s="662"/>
      <c r="DFK29" s="662"/>
      <c r="DFL29" s="662"/>
      <c r="DFM29" s="662"/>
      <c r="DFN29" s="662"/>
      <c r="DFO29" s="662"/>
      <c r="DFP29" s="662"/>
      <c r="DFQ29" s="662"/>
      <c r="DFR29" s="662"/>
      <c r="DFS29" s="662"/>
      <c r="DFT29" s="662"/>
      <c r="DFU29" s="662"/>
      <c r="DFV29" s="662"/>
      <c r="DFW29" s="662"/>
      <c r="DFX29" s="662"/>
      <c r="DFY29" s="662"/>
      <c r="DFZ29" s="662"/>
      <c r="DGA29" s="662"/>
      <c r="DGB29" s="662"/>
      <c r="DGC29" s="662"/>
      <c r="DGD29" s="662"/>
      <c r="DGE29" s="662"/>
      <c r="DGF29" s="662"/>
      <c r="DGG29" s="662"/>
      <c r="DGH29" s="662"/>
      <c r="DGI29" s="662"/>
      <c r="DGJ29" s="662"/>
      <c r="DGK29" s="662"/>
      <c r="DGL29" s="662"/>
      <c r="DGM29" s="662"/>
      <c r="DGN29" s="662"/>
      <c r="DGO29" s="662"/>
      <c r="DGP29" s="662"/>
      <c r="DGQ29" s="662"/>
      <c r="DGR29" s="662"/>
      <c r="DGS29" s="662"/>
      <c r="DGT29" s="662"/>
      <c r="DGU29" s="662"/>
      <c r="DGV29" s="662"/>
      <c r="DGW29" s="662"/>
      <c r="DGX29" s="662"/>
      <c r="DGY29" s="662"/>
      <c r="DGZ29" s="662"/>
      <c r="DHA29" s="662"/>
      <c r="DHB29" s="662"/>
      <c r="DHC29" s="662"/>
      <c r="DHD29" s="662"/>
      <c r="DHE29" s="662"/>
      <c r="DHF29" s="662"/>
      <c r="DHG29" s="662"/>
      <c r="DHH29" s="662"/>
      <c r="DHI29" s="662"/>
      <c r="DHJ29" s="662"/>
      <c r="DHK29" s="662"/>
      <c r="DHL29" s="662"/>
      <c r="DHM29" s="662"/>
      <c r="DHN29" s="662"/>
      <c r="DHO29" s="662"/>
      <c r="DHP29" s="662"/>
      <c r="DHQ29" s="662"/>
      <c r="DHR29" s="662"/>
      <c r="DHS29" s="662"/>
      <c r="DHT29" s="662"/>
      <c r="DHU29" s="662"/>
      <c r="DHV29" s="662"/>
      <c r="DHW29" s="662"/>
      <c r="DHX29" s="662"/>
      <c r="DHY29" s="662"/>
      <c r="DHZ29" s="662"/>
      <c r="DIA29" s="662"/>
      <c r="DIB29" s="662"/>
      <c r="DIC29" s="662"/>
      <c r="DID29" s="662"/>
      <c r="DIE29" s="662"/>
      <c r="DIF29" s="662"/>
      <c r="DIG29" s="662"/>
      <c r="DIH29" s="662"/>
      <c r="DII29" s="662"/>
      <c r="DIJ29" s="662"/>
      <c r="DIK29" s="662"/>
      <c r="DIL29" s="662"/>
      <c r="DIM29" s="662"/>
      <c r="DIN29" s="662"/>
      <c r="DIO29" s="662"/>
      <c r="DIP29" s="662"/>
      <c r="DIQ29" s="662"/>
      <c r="DIR29" s="662"/>
      <c r="DIS29" s="662"/>
      <c r="DIT29" s="662"/>
      <c r="DIU29" s="662"/>
      <c r="DIV29" s="662"/>
      <c r="DIW29" s="662"/>
      <c r="DIX29" s="662"/>
      <c r="DIY29" s="662"/>
      <c r="DIZ29" s="662"/>
      <c r="DJA29" s="662"/>
      <c r="DJB29" s="662"/>
      <c r="DJC29" s="662"/>
      <c r="DJD29" s="662"/>
      <c r="DJE29" s="662"/>
      <c r="DJF29" s="662"/>
      <c r="DJG29" s="662"/>
      <c r="DJH29" s="662"/>
      <c r="DJI29" s="662"/>
      <c r="DJJ29" s="662"/>
      <c r="DJK29" s="662"/>
      <c r="DJL29" s="662"/>
      <c r="DJM29" s="662"/>
      <c r="DJN29" s="662"/>
      <c r="DJO29" s="662"/>
      <c r="DJP29" s="662"/>
      <c r="DJQ29" s="662"/>
      <c r="DJR29" s="662"/>
      <c r="DJS29" s="662"/>
      <c r="DJT29" s="662"/>
      <c r="DJU29" s="662"/>
      <c r="DJV29" s="662"/>
      <c r="DJW29" s="662"/>
      <c r="DJX29" s="662"/>
      <c r="DJY29" s="662"/>
      <c r="DJZ29" s="662"/>
      <c r="DKA29" s="662"/>
      <c r="DKB29" s="662"/>
      <c r="DKC29" s="662"/>
      <c r="DKD29" s="662"/>
      <c r="DKE29" s="662"/>
      <c r="DKF29" s="662"/>
      <c r="DKG29" s="662"/>
      <c r="DKH29" s="662"/>
      <c r="DKI29" s="662"/>
      <c r="DKJ29" s="662"/>
      <c r="DKK29" s="662"/>
      <c r="DKL29" s="662"/>
      <c r="DKM29" s="662"/>
      <c r="DKN29" s="662"/>
      <c r="DKO29" s="662"/>
      <c r="DKP29" s="662"/>
      <c r="DKQ29" s="662"/>
      <c r="DKR29" s="662"/>
      <c r="DKS29" s="662"/>
      <c r="DKT29" s="662"/>
      <c r="DKU29" s="662"/>
      <c r="DKV29" s="662"/>
      <c r="DKW29" s="662"/>
      <c r="DKX29" s="662"/>
      <c r="DKY29" s="662"/>
      <c r="DKZ29" s="662"/>
      <c r="DLA29" s="662"/>
      <c r="DLB29" s="662"/>
      <c r="DLC29" s="662"/>
      <c r="DLD29" s="662"/>
      <c r="DLE29" s="662"/>
      <c r="DLF29" s="662"/>
      <c r="DLG29" s="662"/>
      <c r="DLH29" s="662"/>
      <c r="DLI29" s="662"/>
      <c r="DLJ29" s="662"/>
      <c r="DLK29" s="662"/>
      <c r="DLL29" s="662"/>
      <c r="DLM29" s="662"/>
      <c r="DLN29" s="662"/>
      <c r="DLO29" s="662"/>
      <c r="DLP29" s="662"/>
      <c r="DLQ29" s="662"/>
      <c r="DLR29" s="662"/>
      <c r="DLS29" s="662"/>
      <c r="DLT29" s="662"/>
      <c r="DLU29" s="662"/>
      <c r="DLV29" s="662"/>
      <c r="DLW29" s="662"/>
      <c r="DLX29" s="662"/>
      <c r="DLY29" s="662"/>
      <c r="DLZ29" s="662"/>
      <c r="DMA29" s="662"/>
      <c r="DMB29" s="662"/>
      <c r="DMC29" s="662"/>
      <c r="DMD29" s="662"/>
      <c r="DME29" s="662"/>
      <c r="DMF29" s="662"/>
      <c r="DMG29" s="662"/>
      <c r="DMH29" s="662"/>
      <c r="DMI29" s="662"/>
      <c r="DMJ29" s="662"/>
      <c r="DMK29" s="662"/>
      <c r="DML29" s="662"/>
      <c r="DMM29" s="662"/>
      <c r="DMN29" s="662"/>
      <c r="DMO29" s="662"/>
      <c r="DMP29" s="662"/>
      <c r="DMQ29" s="662"/>
      <c r="DMR29" s="662"/>
      <c r="DMS29" s="662"/>
      <c r="DMT29" s="662"/>
      <c r="DMU29" s="662"/>
      <c r="DMV29" s="662"/>
      <c r="DMW29" s="662"/>
      <c r="DMX29" s="662"/>
      <c r="DMY29" s="662"/>
      <c r="DMZ29" s="662"/>
      <c r="DNA29" s="662"/>
      <c r="DNB29" s="662"/>
      <c r="DNC29" s="662"/>
      <c r="DND29" s="662"/>
      <c r="DNE29" s="662"/>
      <c r="DNF29" s="662"/>
      <c r="DNG29" s="662"/>
      <c r="DNH29" s="662"/>
      <c r="DNI29" s="662"/>
      <c r="DNJ29" s="662"/>
      <c r="DNK29" s="662"/>
      <c r="DNL29" s="662"/>
      <c r="DNM29" s="662"/>
      <c r="DNN29" s="662"/>
      <c r="DNO29" s="662"/>
      <c r="DNP29" s="662"/>
      <c r="DNQ29" s="662"/>
      <c r="DNR29" s="662"/>
      <c r="DNS29" s="662"/>
      <c r="DNT29" s="662"/>
      <c r="DNU29" s="662"/>
      <c r="DNV29" s="662"/>
      <c r="DNW29" s="662"/>
      <c r="DNX29" s="662"/>
      <c r="DNY29" s="662"/>
      <c r="DNZ29" s="662"/>
      <c r="DOA29" s="662"/>
      <c r="DOB29" s="662"/>
      <c r="DOC29" s="662"/>
      <c r="DOD29" s="662"/>
      <c r="DOE29" s="662"/>
      <c r="DOF29" s="662"/>
      <c r="DOG29" s="662"/>
      <c r="DOH29" s="662"/>
      <c r="DOI29" s="662"/>
      <c r="DOJ29" s="662"/>
      <c r="DOK29" s="662"/>
      <c r="DOL29" s="662"/>
      <c r="DOM29" s="662"/>
      <c r="DON29" s="662"/>
      <c r="DOO29" s="662"/>
      <c r="DOP29" s="662"/>
      <c r="DOQ29" s="662"/>
      <c r="DOR29" s="662"/>
      <c r="DOS29" s="662"/>
      <c r="DOT29" s="662"/>
      <c r="DOU29" s="662"/>
      <c r="DOV29" s="662"/>
      <c r="DOW29" s="662"/>
      <c r="DOX29" s="662"/>
      <c r="DOY29" s="662"/>
      <c r="DOZ29" s="662"/>
      <c r="DPA29" s="662"/>
      <c r="DPB29" s="662"/>
      <c r="DPC29" s="662"/>
      <c r="DPD29" s="662"/>
      <c r="DPE29" s="662"/>
      <c r="DPF29" s="662"/>
      <c r="DPG29" s="662"/>
      <c r="DPH29" s="662"/>
      <c r="DPI29" s="662"/>
      <c r="DPJ29" s="662"/>
      <c r="DPK29" s="662"/>
      <c r="DPL29" s="662"/>
      <c r="DPM29" s="662"/>
      <c r="DPN29" s="662"/>
      <c r="DPO29" s="662"/>
      <c r="DPP29" s="662"/>
      <c r="DPQ29" s="662"/>
      <c r="DPR29" s="662"/>
      <c r="DPS29" s="662"/>
      <c r="DPT29" s="662"/>
      <c r="DPU29" s="662"/>
      <c r="DPV29" s="662"/>
      <c r="DPW29" s="662"/>
      <c r="DPX29" s="662"/>
      <c r="DPY29" s="662"/>
      <c r="DPZ29" s="662"/>
      <c r="DQA29" s="662"/>
      <c r="DQB29" s="662"/>
      <c r="DQC29" s="662"/>
      <c r="DQD29" s="662"/>
      <c r="DQE29" s="662"/>
      <c r="DQF29" s="662"/>
      <c r="DQG29" s="662"/>
      <c r="DQH29" s="662"/>
      <c r="DQI29" s="662"/>
      <c r="DQJ29" s="662"/>
      <c r="DQK29" s="662"/>
      <c r="DQL29" s="662"/>
      <c r="DQM29" s="662"/>
      <c r="DQN29" s="662"/>
      <c r="DQO29" s="662"/>
      <c r="DQP29" s="662"/>
      <c r="DQQ29" s="662"/>
      <c r="DQR29" s="662"/>
      <c r="DQS29" s="662"/>
      <c r="DQT29" s="662"/>
      <c r="DQU29" s="662"/>
      <c r="DQV29" s="662"/>
      <c r="DQW29" s="662"/>
      <c r="DQX29" s="662"/>
      <c r="DQY29" s="662"/>
      <c r="DQZ29" s="662"/>
      <c r="DRA29" s="662"/>
      <c r="DRB29" s="662"/>
      <c r="DRC29" s="662"/>
      <c r="DRD29" s="662"/>
      <c r="DRE29" s="662"/>
      <c r="DRF29" s="662"/>
      <c r="DRG29" s="662"/>
      <c r="DRH29" s="662"/>
      <c r="DRI29" s="662"/>
      <c r="DRJ29" s="662"/>
      <c r="DRK29" s="662"/>
      <c r="DRL29" s="662"/>
      <c r="DRM29" s="662"/>
      <c r="DRN29" s="662"/>
      <c r="DRO29" s="662"/>
      <c r="DRP29" s="662"/>
      <c r="DRQ29" s="662"/>
      <c r="DRR29" s="662"/>
      <c r="DRS29" s="662"/>
      <c r="DRT29" s="662"/>
      <c r="DRU29" s="662"/>
      <c r="DRV29" s="662"/>
      <c r="DRW29" s="662"/>
      <c r="DRX29" s="662"/>
      <c r="DRY29" s="662"/>
      <c r="DRZ29" s="662"/>
      <c r="DSA29" s="662"/>
      <c r="DSB29" s="662"/>
      <c r="DSC29" s="662"/>
      <c r="DSD29" s="662"/>
      <c r="DSE29" s="662"/>
      <c r="DSF29" s="662"/>
      <c r="DSG29" s="662"/>
      <c r="DSH29" s="662"/>
      <c r="DSI29" s="662"/>
      <c r="DSJ29" s="662"/>
      <c r="DSK29" s="662"/>
      <c r="DSL29" s="662"/>
      <c r="DSM29" s="662"/>
      <c r="DSN29" s="662"/>
      <c r="DSO29" s="662"/>
      <c r="DSP29" s="662"/>
      <c r="DSQ29" s="662"/>
      <c r="DSR29" s="662"/>
      <c r="DSS29" s="662"/>
      <c r="DST29" s="662"/>
      <c r="DSU29" s="662"/>
      <c r="DSV29" s="662"/>
      <c r="DSW29" s="662"/>
      <c r="DSX29" s="662"/>
      <c r="DSY29" s="662"/>
      <c r="DSZ29" s="662"/>
      <c r="DTA29" s="662"/>
      <c r="DTB29" s="662"/>
      <c r="DTC29" s="662"/>
      <c r="DTD29" s="662"/>
      <c r="DTE29" s="662"/>
      <c r="DTF29" s="662"/>
      <c r="DTG29" s="662"/>
      <c r="DTH29" s="662"/>
      <c r="DTI29" s="662"/>
      <c r="DTJ29" s="662"/>
      <c r="DTK29" s="662"/>
      <c r="DTL29" s="662"/>
      <c r="DTM29" s="662"/>
      <c r="DTN29" s="662"/>
      <c r="DTO29" s="662"/>
      <c r="DTP29" s="662"/>
      <c r="DTQ29" s="662"/>
      <c r="DTR29" s="662"/>
      <c r="DTS29" s="662"/>
      <c r="DTT29" s="662"/>
      <c r="DTU29" s="662"/>
      <c r="DTV29" s="662"/>
      <c r="DTW29" s="662"/>
      <c r="DTX29" s="662"/>
      <c r="DTY29" s="662"/>
      <c r="DTZ29" s="662"/>
      <c r="DUA29" s="662"/>
      <c r="DUB29" s="662"/>
      <c r="DUC29" s="662"/>
      <c r="DUD29" s="662"/>
      <c r="DUE29" s="662"/>
      <c r="DUF29" s="662"/>
      <c r="DUG29" s="662"/>
      <c r="DUH29" s="662"/>
      <c r="DUI29" s="662"/>
      <c r="DUJ29" s="662"/>
      <c r="DUK29" s="662"/>
      <c r="DUL29" s="662"/>
      <c r="DUM29" s="662"/>
      <c r="DUN29" s="662"/>
      <c r="DUO29" s="662"/>
      <c r="DUP29" s="662"/>
      <c r="DUQ29" s="662"/>
      <c r="DUR29" s="662"/>
      <c r="DUS29" s="662"/>
      <c r="DUT29" s="662"/>
      <c r="DUU29" s="662"/>
      <c r="DUV29" s="662"/>
      <c r="DUW29" s="662"/>
      <c r="DUX29" s="662"/>
      <c r="DUY29" s="662"/>
      <c r="DUZ29" s="662"/>
      <c r="DVA29" s="662"/>
      <c r="DVB29" s="662"/>
      <c r="DVC29" s="662"/>
      <c r="DVD29" s="662"/>
      <c r="DVE29" s="662"/>
      <c r="DVF29" s="662"/>
      <c r="DVG29" s="662"/>
      <c r="DVH29" s="662"/>
      <c r="DVI29" s="662"/>
      <c r="DVJ29" s="662"/>
      <c r="DVK29" s="662"/>
      <c r="DVL29" s="662"/>
      <c r="DVM29" s="662"/>
      <c r="DVN29" s="662"/>
      <c r="DVO29" s="662"/>
      <c r="DVP29" s="662"/>
      <c r="DVQ29" s="662"/>
      <c r="DVR29" s="662"/>
      <c r="DVS29" s="662"/>
      <c r="DVT29" s="662"/>
      <c r="DVU29" s="662"/>
      <c r="DVV29" s="662"/>
      <c r="DVW29" s="662"/>
      <c r="DVX29" s="662"/>
      <c r="DVY29" s="662"/>
      <c r="DVZ29" s="662"/>
      <c r="DWA29" s="662"/>
      <c r="DWB29" s="662"/>
      <c r="DWC29" s="662"/>
      <c r="DWD29" s="662"/>
      <c r="DWE29" s="662"/>
      <c r="DWF29" s="662"/>
      <c r="DWG29" s="662"/>
      <c r="DWH29" s="662"/>
      <c r="DWI29" s="662"/>
      <c r="DWJ29" s="662"/>
      <c r="DWK29" s="662"/>
      <c r="DWL29" s="662"/>
      <c r="DWM29" s="662"/>
      <c r="DWN29" s="662"/>
      <c r="DWO29" s="662"/>
      <c r="DWP29" s="662"/>
      <c r="DWQ29" s="662"/>
      <c r="DWR29" s="662"/>
      <c r="DWS29" s="662"/>
      <c r="DWT29" s="662"/>
      <c r="DWU29" s="662"/>
      <c r="DWV29" s="662"/>
      <c r="DWW29" s="662"/>
      <c r="DWX29" s="662"/>
      <c r="DWY29" s="662"/>
      <c r="DWZ29" s="662"/>
      <c r="DXA29" s="662"/>
      <c r="DXB29" s="662"/>
      <c r="DXC29" s="662"/>
      <c r="DXD29" s="662"/>
      <c r="DXE29" s="662"/>
      <c r="DXF29" s="662"/>
      <c r="DXG29" s="662"/>
      <c r="DXH29" s="662"/>
      <c r="DXI29" s="662"/>
      <c r="DXJ29" s="662"/>
      <c r="DXK29" s="662"/>
      <c r="DXL29" s="662"/>
      <c r="DXM29" s="662"/>
      <c r="DXN29" s="662"/>
      <c r="DXO29" s="662"/>
      <c r="DXP29" s="662"/>
      <c r="DXQ29" s="662"/>
      <c r="DXR29" s="662"/>
      <c r="DXS29" s="662"/>
      <c r="DXT29" s="662"/>
      <c r="DXU29" s="662"/>
      <c r="DXV29" s="662"/>
      <c r="DXW29" s="662"/>
      <c r="DXX29" s="662"/>
      <c r="DXY29" s="662"/>
      <c r="DXZ29" s="662"/>
      <c r="DYA29" s="662"/>
      <c r="DYB29" s="662"/>
      <c r="DYC29" s="662"/>
      <c r="DYD29" s="662"/>
      <c r="DYE29" s="662"/>
      <c r="DYF29" s="662"/>
      <c r="DYG29" s="662"/>
      <c r="DYH29" s="662"/>
      <c r="DYI29" s="662"/>
      <c r="DYJ29" s="662"/>
      <c r="DYK29" s="662"/>
      <c r="DYL29" s="662"/>
      <c r="DYM29" s="662"/>
      <c r="DYN29" s="662"/>
      <c r="DYO29" s="662"/>
      <c r="DYP29" s="662"/>
      <c r="DYQ29" s="662"/>
      <c r="DYR29" s="662"/>
      <c r="DYS29" s="662"/>
      <c r="DYT29" s="662"/>
      <c r="DYU29" s="662"/>
      <c r="DYV29" s="662"/>
      <c r="DYW29" s="662"/>
      <c r="DYX29" s="662"/>
      <c r="DYY29" s="662"/>
      <c r="DYZ29" s="662"/>
      <c r="DZA29" s="662"/>
      <c r="DZB29" s="662"/>
      <c r="DZC29" s="662"/>
      <c r="DZD29" s="662"/>
      <c r="DZE29" s="662"/>
      <c r="DZF29" s="662"/>
      <c r="DZG29" s="662"/>
      <c r="DZH29" s="662"/>
      <c r="DZI29" s="662"/>
      <c r="DZJ29" s="662"/>
      <c r="DZK29" s="662"/>
      <c r="DZL29" s="662"/>
      <c r="DZM29" s="662"/>
      <c r="DZN29" s="662"/>
      <c r="DZO29" s="662"/>
      <c r="DZP29" s="662"/>
      <c r="DZQ29" s="662"/>
      <c r="DZR29" s="662"/>
      <c r="DZS29" s="662"/>
      <c r="DZT29" s="662"/>
      <c r="DZU29" s="662"/>
      <c r="DZV29" s="662"/>
      <c r="DZW29" s="662"/>
      <c r="DZX29" s="662"/>
      <c r="DZY29" s="662"/>
      <c r="DZZ29" s="662"/>
      <c r="EAA29" s="662"/>
      <c r="EAB29" s="662"/>
      <c r="EAC29" s="662"/>
      <c r="EAD29" s="662"/>
      <c r="EAE29" s="662"/>
      <c r="EAF29" s="662"/>
      <c r="EAG29" s="662"/>
      <c r="EAH29" s="662"/>
      <c r="EAI29" s="662"/>
      <c r="EAJ29" s="662"/>
      <c r="EAK29" s="662"/>
      <c r="EAL29" s="662"/>
      <c r="EAM29" s="662"/>
      <c r="EAN29" s="662"/>
      <c r="EAO29" s="662"/>
      <c r="EAP29" s="662"/>
      <c r="EAQ29" s="662"/>
      <c r="EAR29" s="662"/>
      <c r="EAS29" s="662"/>
      <c r="EAT29" s="662"/>
      <c r="EAU29" s="662"/>
      <c r="EAV29" s="662"/>
      <c r="EAW29" s="662"/>
      <c r="EAX29" s="662"/>
      <c r="EAY29" s="662"/>
      <c r="EAZ29" s="662"/>
      <c r="EBA29" s="662"/>
      <c r="EBB29" s="662"/>
      <c r="EBC29" s="662"/>
      <c r="EBD29" s="662"/>
      <c r="EBE29" s="662"/>
      <c r="EBF29" s="662"/>
      <c r="EBG29" s="662"/>
      <c r="EBH29" s="662"/>
      <c r="EBI29" s="662"/>
      <c r="EBJ29" s="662"/>
      <c r="EBK29" s="662"/>
      <c r="EBL29" s="662"/>
      <c r="EBM29" s="662"/>
      <c r="EBN29" s="662"/>
      <c r="EBO29" s="662"/>
      <c r="EBP29" s="662"/>
      <c r="EBQ29" s="662"/>
      <c r="EBR29" s="662"/>
      <c r="EBS29" s="662"/>
      <c r="EBT29" s="662"/>
      <c r="EBU29" s="662"/>
      <c r="EBV29" s="662"/>
      <c r="EBW29" s="662"/>
      <c r="EBX29" s="662"/>
      <c r="EBY29" s="662"/>
      <c r="EBZ29" s="662"/>
      <c r="ECA29" s="662"/>
      <c r="ECB29" s="662"/>
      <c r="ECC29" s="662"/>
      <c r="ECD29" s="662"/>
      <c r="ECE29" s="662"/>
      <c r="ECF29" s="662"/>
      <c r="ECG29" s="662"/>
      <c r="ECH29" s="662"/>
      <c r="ECI29" s="662"/>
      <c r="ECJ29" s="662"/>
      <c r="ECK29" s="662"/>
      <c r="ECL29" s="662"/>
      <c r="ECM29" s="662"/>
      <c r="ECN29" s="662"/>
      <c r="ECO29" s="662"/>
      <c r="ECP29" s="662"/>
      <c r="ECQ29" s="662"/>
      <c r="ECR29" s="662"/>
      <c r="ECS29" s="662"/>
      <c r="ECT29" s="662"/>
      <c r="ECU29" s="662"/>
      <c r="ECV29" s="662"/>
      <c r="ECW29" s="662"/>
      <c r="ECX29" s="662"/>
      <c r="ECY29" s="662"/>
      <c r="ECZ29" s="662"/>
      <c r="EDA29" s="662"/>
      <c r="EDB29" s="662"/>
      <c r="EDC29" s="662"/>
      <c r="EDD29" s="662"/>
      <c r="EDE29" s="662"/>
      <c r="EDF29" s="662"/>
      <c r="EDG29" s="662"/>
      <c r="EDH29" s="662"/>
      <c r="EDI29" s="662"/>
      <c r="EDJ29" s="662"/>
      <c r="EDK29" s="662"/>
      <c r="EDL29" s="662"/>
      <c r="EDM29" s="662"/>
      <c r="EDN29" s="662"/>
      <c r="EDO29" s="662"/>
      <c r="EDP29" s="662"/>
      <c r="EDQ29" s="662"/>
      <c r="EDR29" s="662"/>
      <c r="EDS29" s="662"/>
      <c r="EDT29" s="662"/>
      <c r="EDU29" s="662"/>
      <c r="EDV29" s="662"/>
      <c r="EDW29" s="662"/>
      <c r="EDX29" s="662"/>
      <c r="EDY29" s="662"/>
      <c r="EDZ29" s="662"/>
      <c r="EEA29" s="662"/>
      <c r="EEB29" s="662"/>
      <c r="EEC29" s="662"/>
      <c r="EED29" s="662"/>
      <c r="EEE29" s="662"/>
      <c r="EEF29" s="662"/>
      <c r="EEG29" s="662"/>
      <c r="EEH29" s="662"/>
      <c r="EEI29" s="662"/>
      <c r="EEJ29" s="662"/>
      <c r="EEK29" s="662"/>
      <c r="EEL29" s="662"/>
      <c r="EEM29" s="662"/>
      <c r="EEN29" s="662"/>
      <c r="EEO29" s="662"/>
      <c r="EEP29" s="662"/>
      <c r="EEQ29" s="662"/>
      <c r="EER29" s="662"/>
      <c r="EES29" s="662"/>
      <c r="EET29" s="662"/>
      <c r="EEU29" s="662"/>
      <c r="EEV29" s="662"/>
      <c r="EEW29" s="662"/>
      <c r="EEX29" s="662"/>
      <c r="EEY29" s="662"/>
      <c r="EEZ29" s="662"/>
      <c r="EFA29" s="662"/>
      <c r="EFB29" s="662"/>
      <c r="EFC29" s="662"/>
      <c r="EFD29" s="662"/>
      <c r="EFE29" s="662"/>
      <c r="EFF29" s="662"/>
      <c r="EFG29" s="662"/>
      <c r="EFH29" s="662"/>
      <c r="EFI29" s="662"/>
      <c r="EFJ29" s="662"/>
      <c r="EFK29" s="662"/>
      <c r="EFL29" s="662"/>
      <c r="EFM29" s="662"/>
      <c r="EFN29" s="662"/>
      <c r="EFO29" s="662"/>
      <c r="EFP29" s="662"/>
      <c r="EFQ29" s="662"/>
      <c r="EFR29" s="662"/>
      <c r="EFS29" s="662"/>
      <c r="EFT29" s="662"/>
      <c r="EFU29" s="662"/>
      <c r="EFV29" s="662"/>
      <c r="EFW29" s="662"/>
      <c r="EFX29" s="662"/>
      <c r="EFY29" s="662"/>
      <c r="EFZ29" s="662"/>
      <c r="EGA29" s="662"/>
      <c r="EGB29" s="662"/>
      <c r="EGC29" s="662"/>
      <c r="EGD29" s="662"/>
      <c r="EGE29" s="662"/>
      <c r="EGF29" s="662"/>
      <c r="EGG29" s="662"/>
      <c r="EGH29" s="662"/>
      <c r="EGI29" s="662"/>
      <c r="EGJ29" s="662"/>
      <c r="EGK29" s="662"/>
      <c r="EGL29" s="662"/>
      <c r="EGM29" s="662"/>
      <c r="EGN29" s="662"/>
      <c r="EGO29" s="662"/>
      <c r="EGP29" s="662"/>
      <c r="EGQ29" s="662"/>
      <c r="EGR29" s="662"/>
      <c r="EGS29" s="662"/>
      <c r="EGT29" s="662"/>
      <c r="EGU29" s="662"/>
      <c r="EGV29" s="662"/>
      <c r="EGW29" s="662"/>
      <c r="EGX29" s="662"/>
      <c r="EGY29" s="662"/>
      <c r="EGZ29" s="662"/>
      <c r="EHA29" s="662"/>
      <c r="EHB29" s="662"/>
      <c r="EHC29" s="662"/>
      <c r="EHD29" s="662"/>
      <c r="EHE29" s="662"/>
      <c r="EHF29" s="662"/>
      <c r="EHG29" s="662"/>
      <c r="EHH29" s="662"/>
      <c r="EHI29" s="662"/>
      <c r="EHJ29" s="662"/>
      <c r="EHK29" s="662"/>
      <c r="EHL29" s="662"/>
      <c r="EHM29" s="662"/>
      <c r="EHN29" s="662"/>
      <c r="EHO29" s="662"/>
      <c r="EHP29" s="662"/>
      <c r="EHQ29" s="662"/>
      <c r="EHR29" s="662"/>
      <c r="EHS29" s="662"/>
      <c r="EHT29" s="662"/>
      <c r="EHU29" s="662"/>
      <c r="EHV29" s="662"/>
      <c r="EHW29" s="662"/>
      <c r="EHX29" s="662"/>
      <c r="EHY29" s="662"/>
      <c r="EHZ29" s="662"/>
      <c r="EIA29" s="662"/>
      <c r="EIB29" s="662"/>
      <c r="EIC29" s="662"/>
      <c r="EID29" s="662"/>
      <c r="EIE29" s="662"/>
      <c r="EIF29" s="662"/>
      <c r="EIG29" s="662"/>
      <c r="EIH29" s="662"/>
      <c r="EII29" s="662"/>
      <c r="EIJ29" s="662"/>
      <c r="EIK29" s="662"/>
      <c r="EIL29" s="662"/>
      <c r="EIM29" s="662"/>
      <c r="EIN29" s="662"/>
      <c r="EIO29" s="662"/>
      <c r="EIP29" s="662"/>
      <c r="EIQ29" s="662"/>
      <c r="EIR29" s="662"/>
      <c r="EIS29" s="662"/>
      <c r="EIT29" s="662"/>
      <c r="EIU29" s="662"/>
      <c r="EIV29" s="662"/>
      <c r="EIW29" s="662"/>
      <c r="EIX29" s="662"/>
      <c r="EIY29" s="662"/>
      <c r="EIZ29" s="662"/>
      <c r="EJA29" s="662"/>
      <c r="EJB29" s="662"/>
      <c r="EJC29" s="662"/>
      <c r="EJD29" s="662"/>
      <c r="EJE29" s="662"/>
      <c r="EJF29" s="662"/>
      <c r="EJG29" s="662"/>
      <c r="EJH29" s="662"/>
      <c r="EJI29" s="662"/>
      <c r="EJJ29" s="662"/>
      <c r="EJK29" s="662"/>
      <c r="EJL29" s="662"/>
      <c r="EJM29" s="662"/>
      <c r="EJN29" s="662"/>
      <c r="EJO29" s="662"/>
      <c r="EJP29" s="662"/>
      <c r="EJQ29" s="662"/>
      <c r="EJR29" s="662"/>
      <c r="EJS29" s="662"/>
      <c r="EJT29" s="662"/>
      <c r="EJU29" s="662"/>
      <c r="EJV29" s="662"/>
      <c r="EJW29" s="662"/>
      <c r="EJX29" s="662"/>
      <c r="EJY29" s="662"/>
      <c r="EJZ29" s="662"/>
      <c r="EKA29" s="662"/>
      <c r="EKB29" s="662"/>
      <c r="EKC29" s="662"/>
      <c r="EKD29" s="662"/>
      <c r="EKE29" s="662"/>
      <c r="EKF29" s="662"/>
      <c r="EKG29" s="662"/>
      <c r="EKH29" s="662"/>
      <c r="EKI29" s="662"/>
      <c r="EKJ29" s="662"/>
      <c r="EKK29" s="662"/>
      <c r="EKL29" s="662"/>
      <c r="EKM29" s="662"/>
      <c r="EKN29" s="662"/>
      <c r="EKO29" s="662"/>
      <c r="EKP29" s="662"/>
      <c r="EKQ29" s="662"/>
      <c r="EKR29" s="662"/>
      <c r="EKS29" s="662"/>
      <c r="EKT29" s="662"/>
      <c r="EKU29" s="662"/>
      <c r="EKV29" s="662"/>
      <c r="EKW29" s="662"/>
      <c r="EKX29" s="662"/>
      <c r="EKY29" s="662"/>
      <c r="EKZ29" s="662"/>
      <c r="ELA29" s="662"/>
      <c r="ELB29" s="662"/>
      <c r="ELC29" s="662"/>
      <c r="ELD29" s="662"/>
      <c r="ELE29" s="662"/>
      <c r="ELF29" s="662"/>
      <c r="ELG29" s="662"/>
      <c r="ELH29" s="662"/>
      <c r="ELI29" s="662"/>
      <c r="ELJ29" s="662"/>
      <c r="ELK29" s="662"/>
      <c r="ELL29" s="662"/>
      <c r="ELM29" s="662"/>
      <c r="ELN29" s="662"/>
      <c r="ELO29" s="662"/>
      <c r="ELP29" s="662"/>
      <c r="ELQ29" s="662"/>
      <c r="ELR29" s="662"/>
      <c r="ELS29" s="662"/>
      <c r="ELT29" s="662"/>
      <c r="ELU29" s="662"/>
      <c r="ELV29" s="662"/>
      <c r="ELW29" s="662"/>
      <c r="ELX29" s="662"/>
      <c r="ELY29" s="662"/>
      <c r="ELZ29" s="662"/>
      <c r="EMA29" s="662"/>
      <c r="EMB29" s="662"/>
      <c r="EMC29" s="662"/>
      <c r="EMD29" s="662"/>
      <c r="EME29" s="662"/>
      <c r="EMF29" s="662"/>
      <c r="EMG29" s="662"/>
      <c r="EMH29" s="662"/>
      <c r="EMI29" s="662"/>
      <c r="EMJ29" s="662"/>
      <c r="EMK29" s="662"/>
      <c r="EML29" s="662"/>
      <c r="EMM29" s="662"/>
      <c r="EMN29" s="662"/>
      <c r="EMO29" s="662"/>
      <c r="EMP29" s="662"/>
      <c r="EMQ29" s="662"/>
      <c r="EMR29" s="662"/>
      <c r="EMS29" s="662"/>
      <c r="EMT29" s="662"/>
      <c r="EMU29" s="662"/>
      <c r="EMV29" s="662"/>
      <c r="EMW29" s="662"/>
      <c r="EMX29" s="662"/>
      <c r="EMY29" s="662"/>
      <c r="EMZ29" s="662"/>
      <c r="ENA29" s="662"/>
      <c r="ENB29" s="662"/>
      <c r="ENC29" s="662"/>
      <c r="END29" s="662"/>
      <c r="ENE29" s="662"/>
      <c r="ENF29" s="662"/>
      <c r="ENG29" s="662"/>
      <c r="ENH29" s="662"/>
      <c r="ENI29" s="662"/>
      <c r="ENJ29" s="662"/>
      <c r="ENK29" s="662"/>
      <c r="ENL29" s="662"/>
      <c r="ENM29" s="662"/>
      <c r="ENN29" s="662"/>
      <c r="ENO29" s="662"/>
      <c r="ENP29" s="662"/>
      <c r="ENQ29" s="662"/>
      <c r="ENR29" s="662"/>
      <c r="ENS29" s="662"/>
      <c r="ENT29" s="662"/>
      <c r="ENU29" s="662"/>
      <c r="ENV29" s="662"/>
      <c r="ENW29" s="662"/>
      <c r="ENX29" s="662"/>
      <c r="ENY29" s="662"/>
      <c r="ENZ29" s="662"/>
      <c r="EOA29" s="662"/>
      <c r="EOB29" s="662"/>
      <c r="EOC29" s="662"/>
      <c r="EOD29" s="662"/>
      <c r="EOE29" s="662"/>
      <c r="EOF29" s="662"/>
      <c r="EOG29" s="662"/>
      <c r="EOH29" s="662"/>
      <c r="EOI29" s="662"/>
      <c r="EOJ29" s="662"/>
      <c r="EOK29" s="662"/>
      <c r="EOL29" s="662"/>
      <c r="EOM29" s="662"/>
      <c r="EON29" s="662"/>
      <c r="EOO29" s="662"/>
      <c r="EOP29" s="662"/>
      <c r="EOQ29" s="662"/>
      <c r="EOR29" s="662"/>
      <c r="EOS29" s="662"/>
      <c r="EOT29" s="662"/>
      <c r="EOU29" s="662"/>
      <c r="EOV29" s="662"/>
      <c r="EOW29" s="662"/>
      <c r="EOX29" s="662"/>
      <c r="EOY29" s="662"/>
      <c r="EOZ29" s="662"/>
      <c r="EPA29" s="662"/>
      <c r="EPB29" s="662"/>
      <c r="EPC29" s="662"/>
      <c r="EPD29" s="662"/>
      <c r="EPE29" s="662"/>
      <c r="EPF29" s="662"/>
      <c r="EPG29" s="662"/>
      <c r="EPH29" s="662"/>
      <c r="EPI29" s="662"/>
      <c r="EPJ29" s="662"/>
      <c r="EPK29" s="662"/>
      <c r="EPL29" s="662"/>
      <c r="EPM29" s="662"/>
      <c r="EPN29" s="662"/>
      <c r="EPO29" s="662"/>
      <c r="EPP29" s="662"/>
      <c r="EPQ29" s="662"/>
      <c r="EPR29" s="662"/>
      <c r="EPS29" s="662"/>
      <c r="EPT29" s="662"/>
      <c r="EPU29" s="662"/>
      <c r="EPV29" s="662"/>
      <c r="EPW29" s="662"/>
      <c r="EPX29" s="662"/>
      <c r="EPY29" s="662"/>
      <c r="EPZ29" s="662"/>
      <c r="EQA29" s="662"/>
      <c r="EQB29" s="662"/>
      <c r="EQC29" s="662"/>
      <c r="EQD29" s="662"/>
      <c r="EQE29" s="662"/>
      <c r="EQF29" s="662"/>
      <c r="EQG29" s="662"/>
      <c r="EQH29" s="662"/>
      <c r="EQI29" s="662"/>
      <c r="EQJ29" s="662"/>
      <c r="EQK29" s="662"/>
      <c r="EQL29" s="662"/>
      <c r="EQM29" s="662"/>
      <c r="EQN29" s="662"/>
      <c r="EQO29" s="662"/>
      <c r="EQP29" s="662"/>
      <c r="EQQ29" s="662"/>
      <c r="EQR29" s="662"/>
      <c r="EQS29" s="662"/>
      <c r="EQT29" s="662"/>
      <c r="EQU29" s="662"/>
      <c r="EQV29" s="662"/>
      <c r="EQW29" s="662"/>
      <c r="EQX29" s="662"/>
      <c r="EQY29" s="662"/>
      <c r="EQZ29" s="662"/>
      <c r="ERA29" s="662"/>
      <c r="ERB29" s="662"/>
      <c r="ERC29" s="662"/>
      <c r="ERD29" s="662"/>
      <c r="ERE29" s="662"/>
      <c r="ERF29" s="662"/>
      <c r="ERG29" s="662"/>
      <c r="ERH29" s="662"/>
      <c r="ERI29" s="662"/>
      <c r="ERJ29" s="662"/>
      <c r="ERK29" s="662"/>
      <c r="ERL29" s="662"/>
      <c r="ERM29" s="662"/>
      <c r="ERN29" s="662"/>
      <c r="ERO29" s="662"/>
      <c r="ERP29" s="662"/>
      <c r="ERQ29" s="662"/>
      <c r="ERR29" s="662"/>
      <c r="ERS29" s="662"/>
      <c r="ERT29" s="662"/>
      <c r="ERU29" s="662"/>
      <c r="ERV29" s="662"/>
      <c r="ERW29" s="662"/>
      <c r="ERX29" s="662"/>
      <c r="ERY29" s="662"/>
      <c r="ERZ29" s="662"/>
      <c r="ESA29" s="662"/>
      <c r="ESB29" s="662"/>
      <c r="ESC29" s="662"/>
      <c r="ESD29" s="662"/>
      <c r="ESE29" s="662"/>
      <c r="ESF29" s="662"/>
      <c r="ESG29" s="662"/>
      <c r="ESH29" s="662"/>
      <c r="ESI29" s="662"/>
      <c r="ESJ29" s="662"/>
      <c r="ESK29" s="662"/>
      <c r="ESL29" s="662"/>
      <c r="ESM29" s="662"/>
      <c r="ESN29" s="662"/>
      <c r="ESO29" s="662"/>
      <c r="ESP29" s="662"/>
      <c r="ESQ29" s="662"/>
      <c r="ESR29" s="662"/>
      <c r="ESS29" s="662"/>
      <c r="EST29" s="662"/>
      <c r="ESU29" s="662"/>
      <c r="ESV29" s="662"/>
      <c r="ESW29" s="662"/>
      <c r="ESX29" s="662"/>
      <c r="ESY29" s="662"/>
      <c r="ESZ29" s="662"/>
      <c r="ETA29" s="662"/>
      <c r="ETB29" s="662"/>
      <c r="ETC29" s="662"/>
      <c r="ETD29" s="662"/>
      <c r="ETE29" s="662"/>
      <c r="ETF29" s="662"/>
      <c r="ETG29" s="662"/>
      <c r="ETH29" s="662"/>
      <c r="ETI29" s="662"/>
      <c r="ETJ29" s="662"/>
      <c r="ETK29" s="662"/>
      <c r="ETL29" s="662"/>
      <c r="ETM29" s="662"/>
      <c r="ETN29" s="662"/>
      <c r="ETO29" s="662"/>
      <c r="ETP29" s="662"/>
      <c r="ETQ29" s="662"/>
      <c r="ETR29" s="662"/>
      <c r="ETS29" s="662"/>
      <c r="ETT29" s="662"/>
      <c r="ETU29" s="662"/>
      <c r="ETV29" s="662"/>
      <c r="ETW29" s="662"/>
      <c r="ETX29" s="662"/>
      <c r="ETY29" s="662"/>
      <c r="ETZ29" s="662"/>
      <c r="EUA29" s="662"/>
      <c r="EUB29" s="662"/>
      <c r="EUC29" s="662"/>
      <c r="EUD29" s="662"/>
      <c r="EUE29" s="662"/>
      <c r="EUF29" s="662"/>
      <c r="EUG29" s="662"/>
      <c r="EUH29" s="662"/>
      <c r="EUI29" s="662"/>
      <c r="EUJ29" s="662"/>
      <c r="EUK29" s="662"/>
      <c r="EUL29" s="662"/>
      <c r="EUM29" s="662"/>
      <c r="EUN29" s="662"/>
      <c r="EUO29" s="662"/>
      <c r="EUP29" s="662"/>
      <c r="EUQ29" s="662"/>
      <c r="EUR29" s="662"/>
      <c r="EUS29" s="662"/>
      <c r="EUT29" s="662"/>
      <c r="EUU29" s="662"/>
      <c r="EUV29" s="662"/>
      <c r="EUW29" s="662"/>
      <c r="EUX29" s="662"/>
      <c r="EUY29" s="662"/>
      <c r="EUZ29" s="662"/>
      <c r="EVA29" s="662"/>
      <c r="EVB29" s="662"/>
      <c r="EVC29" s="662"/>
      <c r="EVD29" s="662"/>
      <c r="EVE29" s="662"/>
      <c r="EVF29" s="662"/>
      <c r="EVG29" s="662"/>
      <c r="EVH29" s="662"/>
      <c r="EVI29" s="662"/>
      <c r="EVJ29" s="662"/>
      <c r="EVK29" s="662"/>
      <c r="EVL29" s="662"/>
      <c r="EVM29" s="662"/>
      <c r="EVN29" s="662"/>
      <c r="EVO29" s="662"/>
      <c r="EVP29" s="662"/>
      <c r="EVQ29" s="662"/>
      <c r="EVR29" s="662"/>
      <c r="EVS29" s="662"/>
      <c r="EVT29" s="662"/>
      <c r="EVU29" s="662"/>
      <c r="EVV29" s="662"/>
      <c r="EVW29" s="662"/>
      <c r="EVX29" s="662"/>
      <c r="EVY29" s="662"/>
      <c r="EVZ29" s="662"/>
      <c r="EWA29" s="662"/>
      <c r="EWB29" s="662"/>
      <c r="EWC29" s="662"/>
      <c r="EWD29" s="662"/>
      <c r="EWE29" s="662"/>
      <c r="EWF29" s="662"/>
      <c r="EWG29" s="662"/>
      <c r="EWH29" s="662"/>
      <c r="EWI29" s="662"/>
      <c r="EWJ29" s="662"/>
      <c r="EWK29" s="662"/>
      <c r="EWL29" s="662"/>
      <c r="EWM29" s="662"/>
      <c r="EWN29" s="662"/>
      <c r="EWO29" s="662"/>
      <c r="EWP29" s="662"/>
      <c r="EWQ29" s="662"/>
      <c r="EWR29" s="662"/>
      <c r="EWS29" s="662"/>
      <c r="EWT29" s="662"/>
      <c r="EWU29" s="662"/>
      <c r="EWV29" s="662"/>
      <c r="EWW29" s="662"/>
      <c r="EWX29" s="662"/>
      <c r="EWY29" s="662"/>
      <c r="EWZ29" s="662"/>
      <c r="EXA29" s="662"/>
      <c r="EXB29" s="662"/>
      <c r="EXC29" s="662"/>
      <c r="EXD29" s="662"/>
      <c r="EXE29" s="662"/>
      <c r="EXF29" s="662"/>
      <c r="EXG29" s="662"/>
      <c r="EXH29" s="662"/>
      <c r="EXI29" s="662"/>
      <c r="EXJ29" s="662"/>
      <c r="EXK29" s="662"/>
      <c r="EXL29" s="662"/>
      <c r="EXM29" s="662"/>
      <c r="EXN29" s="662"/>
      <c r="EXO29" s="662"/>
      <c r="EXP29" s="662"/>
      <c r="EXQ29" s="662"/>
      <c r="EXR29" s="662"/>
      <c r="EXS29" s="662"/>
      <c r="EXT29" s="662"/>
      <c r="EXU29" s="662"/>
      <c r="EXV29" s="662"/>
      <c r="EXW29" s="662"/>
      <c r="EXX29" s="662"/>
      <c r="EXY29" s="662"/>
      <c r="EXZ29" s="662"/>
      <c r="EYA29" s="662"/>
      <c r="EYB29" s="662"/>
      <c r="EYC29" s="662"/>
      <c r="EYD29" s="662"/>
      <c r="EYE29" s="662"/>
      <c r="EYF29" s="662"/>
      <c r="EYG29" s="662"/>
      <c r="EYH29" s="662"/>
      <c r="EYI29" s="662"/>
      <c r="EYJ29" s="662"/>
      <c r="EYK29" s="662"/>
      <c r="EYL29" s="662"/>
      <c r="EYM29" s="662"/>
      <c r="EYN29" s="662"/>
      <c r="EYO29" s="662"/>
      <c r="EYP29" s="662"/>
      <c r="EYQ29" s="662"/>
      <c r="EYR29" s="662"/>
      <c r="EYS29" s="662"/>
      <c r="EYT29" s="662"/>
      <c r="EYU29" s="662"/>
      <c r="EYV29" s="662"/>
      <c r="EYW29" s="662"/>
      <c r="EYX29" s="662"/>
      <c r="EYY29" s="662"/>
      <c r="EYZ29" s="662"/>
      <c r="EZA29" s="662"/>
      <c r="EZB29" s="662"/>
      <c r="EZC29" s="662"/>
      <c r="EZD29" s="662"/>
      <c r="EZE29" s="662"/>
      <c r="EZF29" s="662"/>
      <c r="EZG29" s="662"/>
      <c r="EZH29" s="662"/>
      <c r="EZI29" s="662"/>
      <c r="EZJ29" s="662"/>
      <c r="EZK29" s="662"/>
      <c r="EZL29" s="662"/>
      <c r="EZM29" s="662"/>
      <c r="EZN29" s="662"/>
      <c r="EZO29" s="662"/>
      <c r="EZP29" s="662"/>
      <c r="EZQ29" s="662"/>
      <c r="EZR29" s="662"/>
      <c r="EZS29" s="662"/>
      <c r="EZT29" s="662"/>
      <c r="EZU29" s="662"/>
      <c r="EZV29" s="662"/>
      <c r="EZW29" s="662"/>
      <c r="EZX29" s="662"/>
      <c r="EZY29" s="662"/>
      <c r="EZZ29" s="662"/>
      <c r="FAA29" s="662"/>
      <c r="FAB29" s="662"/>
      <c r="FAC29" s="662"/>
      <c r="FAD29" s="662"/>
      <c r="FAE29" s="662"/>
      <c r="FAF29" s="662"/>
      <c r="FAG29" s="662"/>
      <c r="FAH29" s="662"/>
      <c r="FAI29" s="662"/>
      <c r="FAJ29" s="662"/>
      <c r="FAK29" s="662"/>
      <c r="FAL29" s="662"/>
      <c r="FAM29" s="662"/>
      <c r="FAN29" s="662"/>
      <c r="FAO29" s="662"/>
      <c r="FAP29" s="662"/>
      <c r="FAQ29" s="662"/>
      <c r="FAR29" s="662"/>
      <c r="FAS29" s="662"/>
      <c r="FAT29" s="662"/>
      <c r="FAU29" s="662"/>
      <c r="FAV29" s="662"/>
      <c r="FAW29" s="662"/>
      <c r="FAX29" s="662"/>
      <c r="FAY29" s="662"/>
      <c r="FAZ29" s="662"/>
      <c r="FBA29" s="662"/>
      <c r="FBB29" s="662"/>
      <c r="FBC29" s="662"/>
      <c r="FBD29" s="662"/>
      <c r="FBE29" s="662"/>
      <c r="FBF29" s="662"/>
      <c r="FBG29" s="662"/>
      <c r="FBH29" s="662"/>
      <c r="FBI29" s="662"/>
      <c r="FBJ29" s="662"/>
      <c r="FBK29" s="662"/>
      <c r="FBL29" s="662"/>
      <c r="FBM29" s="662"/>
      <c r="FBN29" s="662"/>
      <c r="FBO29" s="662"/>
      <c r="FBP29" s="662"/>
      <c r="FBQ29" s="662"/>
      <c r="FBR29" s="662"/>
      <c r="FBS29" s="662"/>
      <c r="FBT29" s="662"/>
      <c r="FBU29" s="662"/>
      <c r="FBV29" s="662"/>
      <c r="FBW29" s="662"/>
      <c r="FBX29" s="662"/>
      <c r="FBY29" s="662"/>
      <c r="FBZ29" s="662"/>
      <c r="FCA29" s="662"/>
      <c r="FCB29" s="662"/>
      <c r="FCC29" s="662"/>
      <c r="FCD29" s="662"/>
      <c r="FCE29" s="662"/>
      <c r="FCF29" s="662"/>
      <c r="FCG29" s="662"/>
      <c r="FCH29" s="662"/>
      <c r="FCI29" s="662"/>
      <c r="FCJ29" s="662"/>
      <c r="FCK29" s="662"/>
      <c r="FCL29" s="662"/>
      <c r="FCM29" s="662"/>
      <c r="FCN29" s="662"/>
      <c r="FCO29" s="662"/>
      <c r="FCP29" s="662"/>
      <c r="FCQ29" s="662"/>
      <c r="FCR29" s="662"/>
      <c r="FCS29" s="662"/>
      <c r="FCT29" s="662"/>
      <c r="FCU29" s="662"/>
      <c r="FCV29" s="662"/>
      <c r="FCW29" s="662"/>
      <c r="FCX29" s="662"/>
      <c r="FCY29" s="662"/>
      <c r="FCZ29" s="662"/>
      <c r="FDA29" s="662"/>
      <c r="FDB29" s="662"/>
      <c r="FDC29" s="662"/>
      <c r="FDD29" s="662"/>
      <c r="FDE29" s="662"/>
      <c r="FDF29" s="662"/>
      <c r="FDG29" s="662"/>
      <c r="FDH29" s="662"/>
      <c r="FDI29" s="662"/>
      <c r="FDJ29" s="662"/>
      <c r="FDK29" s="662"/>
      <c r="FDL29" s="662"/>
      <c r="FDM29" s="662"/>
      <c r="FDN29" s="662"/>
      <c r="FDO29" s="662"/>
      <c r="FDP29" s="662"/>
      <c r="FDQ29" s="662"/>
      <c r="FDR29" s="662"/>
      <c r="FDS29" s="662"/>
      <c r="FDT29" s="662"/>
      <c r="FDU29" s="662"/>
      <c r="FDV29" s="662"/>
      <c r="FDW29" s="662"/>
      <c r="FDX29" s="662"/>
      <c r="FDY29" s="662"/>
      <c r="FDZ29" s="662"/>
      <c r="FEA29" s="662"/>
      <c r="FEB29" s="662"/>
      <c r="FEC29" s="662"/>
      <c r="FED29" s="662"/>
      <c r="FEE29" s="662"/>
      <c r="FEF29" s="662"/>
      <c r="FEG29" s="662"/>
      <c r="FEH29" s="662"/>
      <c r="FEI29" s="662"/>
      <c r="FEJ29" s="662"/>
      <c r="FEK29" s="662"/>
      <c r="FEL29" s="662"/>
      <c r="FEM29" s="662"/>
      <c r="FEN29" s="662"/>
      <c r="FEO29" s="662"/>
      <c r="FEP29" s="662"/>
      <c r="FEQ29" s="662"/>
      <c r="FER29" s="662"/>
      <c r="FES29" s="662"/>
      <c r="FET29" s="662"/>
      <c r="FEU29" s="662"/>
      <c r="FEV29" s="662"/>
      <c r="FEW29" s="662"/>
      <c r="FEX29" s="662"/>
      <c r="FEY29" s="662"/>
      <c r="FEZ29" s="662"/>
      <c r="FFA29" s="662"/>
      <c r="FFB29" s="662"/>
      <c r="FFC29" s="662"/>
      <c r="FFD29" s="662"/>
      <c r="FFE29" s="662"/>
      <c r="FFF29" s="662"/>
      <c r="FFG29" s="662"/>
      <c r="FFH29" s="662"/>
      <c r="FFI29" s="662"/>
      <c r="FFJ29" s="662"/>
      <c r="FFK29" s="662"/>
      <c r="FFL29" s="662"/>
      <c r="FFM29" s="662"/>
      <c r="FFN29" s="662"/>
      <c r="FFO29" s="662"/>
      <c r="FFP29" s="662"/>
      <c r="FFQ29" s="662"/>
      <c r="FFR29" s="662"/>
      <c r="FFS29" s="662"/>
      <c r="FFT29" s="662"/>
      <c r="FFU29" s="662"/>
      <c r="FFV29" s="662"/>
      <c r="FFW29" s="662"/>
      <c r="FFX29" s="662"/>
      <c r="FFY29" s="662"/>
      <c r="FFZ29" s="662"/>
      <c r="FGA29" s="662"/>
      <c r="FGB29" s="662"/>
      <c r="FGC29" s="662"/>
      <c r="FGD29" s="662"/>
      <c r="FGE29" s="662"/>
      <c r="FGF29" s="662"/>
      <c r="FGG29" s="662"/>
      <c r="FGH29" s="662"/>
      <c r="FGI29" s="662"/>
      <c r="FGJ29" s="662"/>
      <c r="FGK29" s="662"/>
      <c r="FGL29" s="662"/>
      <c r="FGM29" s="662"/>
      <c r="FGN29" s="662"/>
      <c r="FGO29" s="662"/>
      <c r="FGP29" s="662"/>
      <c r="FGQ29" s="662"/>
      <c r="FGR29" s="662"/>
      <c r="FGS29" s="662"/>
      <c r="FGT29" s="662"/>
      <c r="FGU29" s="662"/>
      <c r="FGV29" s="662"/>
      <c r="FGW29" s="662"/>
      <c r="FGX29" s="662"/>
      <c r="FGY29" s="662"/>
      <c r="FGZ29" s="662"/>
      <c r="FHA29" s="662"/>
      <c r="FHB29" s="662"/>
      <c r="FHC29" s="662"/>
      <c r="FHD29" s="662"/>
      <c r="FHE29" s="662"/>
      <c r="FHF29" s="662"/>
      <c r="FHG29" s="662"/>
      <c r="FHH29" s="662"/>
      <c r="FHI29" s="662"/>
      <c r="FHJ29" s="662"/>
      <c r="FHK29" s="662"/>
      <c r="FHL29" s="662"/>
      <c r="FHM29" s="662"/>
      <c r="FHN29" s="662"/>
      <c r="FHO29" s="662"/>
      <c r="FHP29" s="662"/>
      <c r="FHQ29" s="662"/>
      <c r="FHR29" s="662"/>
      <c r="FHS29" s="662"/>
      <c r="FHT29" s="662"/>
      <c r="FHU29" s="662"/>
      <c r="FHV29" s="662"/>
      <c r="FHW29" s="662"/>
      <c r="FHX29" s="662"/>
      <c r="FHY29" s="662"/>
      <c r="FHZ29" s="662"/>
      <c r="FIA29" s="662"/>
      <c r="FIB29" s="662"/>
      <c r="FIC29" s="662"/>
      <c r="FID29" s="662"/>
      <c r="FIE29" s="662"/>
      <c r="FIF29" s="662"/>
      <c r="FIG29" s="662"/>
      <c r="FIH29" s="662"/>
      <c r="FII29" s="662"/>
      <c r="FIJ29" s="662"/>
      <c r="FIK29" s="662"/>
      <c r="FIL29" s="662"/>
      <c r="FIM29" s="662"/>
      <c r="FIN29" s="662"/>
      <c r="FIO29" s="662"/>
      <c r="FIP29" s="662"/>
      <c r="FIQ29" s="662"/>
      <c r="FIR29" s="662"/>
      <c r="FIS29" s="662"/>
      <c r="FIT29" s="662"/>
      <c r="FIU29" s="662"/>
      <c r="FIV29" s="662"/>
      <c r="FIW29" s="662"/>
      <c r="FIX29" s="662"/>
      <c r="FIY29" s="662"/>
      <c r="FIZ29" s="662"/>
      <c r="FJA29" s="662"/>
      <c r="FJB29" s="662"/>
      <c r="FJC29" s="662"/>
      <c r="FJD29" s="662"/>
      <c r="FJE29" s="662"/>
      <c r="FJF29" s="662"/>
      <c r="FJG29" s="662"/>
      <c r="FJH29" s="662"/>
      <c r="FJI29" s="662"/>
      <c r="FJJ29" s="662"/>
      <c r="FJK29" s="662"/>
      <c r="FJL29" s="662"/>
      <c r="FJM29" s="662"/>
      <c r="FJN29" s="662"/>
      <c r="FJO29" s="662"/>
      <c r="FJP29" s="662"/>
      <c r="FJQ29" s="662"/>
      <c r="FJR29" s="662"/>
      <c r="FJS29" s="662"/>
      <c r="FJT29" s="662"/>
      <c r="FJU29" s="662"/>
      <c r="FJV29" s="662"/>
      <c r="FJW29" s="662"/>
      <c r="FJX29" s="662"/>
      <c r="FJY29" s="662"/>
      <c r="FJZ29" s="662"/>
      <c r="FKA29" s="662"/>
      <c r="FKB29" s="662"/>
      <c r="FKC29" s="662"/>
      <c r="FKD29" s="662"/>
      <c r="FKE29" s="662"/>
      <c r="FKF29" s="662"/>
      <c r="FKG29" s="662"/>
      <c r="FKH29" s="662"/>
      <c r="FKI29" s="662"/>
      <c r="FKJ29" s="662"/>
      <c r="FKK29" s="662"/>
      <c r="FKL29" s="662"/>
      <c r="FKM29" s="662"/>
      <c r="FKN29" s="662"/>
      <c r="FKO29" s="662"/>
      <c r="FKP29" s="662"/>
      <c r="FKQ29" s="662"/>
      <c r="FKR29" s="662"/>
      <c r="FKS29" s="662"/>
      <c r="FKT29" s="662"/>
      <c r="FKU29" s="662"/>
      <c r="FKV29" s="662"/>
      <c r="FKW29" s="662"/>
      <c r="FKX29" s="662"/>
      <c r="FKY29" s="662"/>
      <c r="FKZ29" s="662"/>
      <c r="FLA29" s="662"/>
      <c r="FLB29" s="662"/>
      <c r="FLC29" s="662"/>
      <c r="FLD29" s="662"/>
      <c r="FLE29" s="662"/>
      <c r="FLF29" s="662"/>
      <c r="FLG29" s="662"/>
      <c r="FLH29" s="662"/>
      <c r="FLI29" s="662"/>
      <c r="FLJ29" s="662"/>
      <c r="FLK29" s="662"/>
      <c r="FLL29" s="662"/>
      <c r="FLM29" s="662"/>
      <c r="FLN29" s="662"/>
      <c r="FLO29" s="662"/>
      <c r="FLP29" s="662"/>
      <c r="FLQ29" s="662"/>
      <c r="FLR29" s="662"/>
      <c r="FLS29" s="662"/>
      <c r="FLT29" s="662"/>
      <c r="FLU29" s="662"/>
      <c r="FLV29" s="662"/>
      <c r="FLW29" s="662"/>
      <c r="FLX29" s="662"/>
      <c r="FLY29" s="662"/>
      <c r="FLZ29" s="662"/>
      <c r="FMA29" s="662"/>
      <c r="FMB29" s="662"/>
      <c r="FMC29" s="662"/>
      <c r="FMD29" s="662"/>
      <c r="FME29" s="662"/>
      <c r="FMF29" s="662"/>
      <c r="FMG29" s="662"/>
      <c r="FMH29" s="662"/>
      <c r="FMI29" s="662"/>
      <c r="FMJ29" s="662"/>
      <c r="FMK29" s="662"/>
      <c r="FML29" s="662"/>
      <c r="FMM29" s="662"/>
      <c r="FMN29" s="662"/>
      <c r="FMO29" s="662"/>
      <c r="FMP29" s="662"/>
      <c r="FMQ29" s="662"/>
      <c r="FMR29" s="662"/>
      <c r="FMS29" s="662"/>
      <c r="FMT29" s="662"/>
      <c r="FMU29" s="662"/>
      <c r="FMV29" s="662"/>
      <c r="FMW29" s="662"/>
      <c r="FMX29" s="662"/>
      <c r="FMY29" s="662"/>
      <c r="FMZ29" s="662"/>
      <c r="FNA29" s="662"/>
      <c r="FNB29" s="662"/>
      <c r="FNC29" s="662"/>
      <c r="FND29" s="662"/>
      <c r="FNE29" s="662"/>
      <c r="FNF29" s="662"/>
      <c r="FNG29" s="662"/>
      <c r="FNH29" s="662"/>
      <c r="FNI29" s="662"/>
      <c r="FNJ29" s="662"/>
      <c r="FNK29" s="662"/>
      <c r="FNL29" s="662"/>
      <c r="FNM29" s="662"/>
      <c r="FNN29" s="662"/>
      <c r="FNO29" s="662"/>
      <c r="FNP29" s="662"/>
      <c r="FNQ29" s="662"/>
      <c r="FNR29" s="662"/>
      <c r="FNS29" s="662"/>
      <c r="FNT29" s="662"/>
      <c r="FNU29" s="662"/>
      <c r="FNV29" s="662"/>
      <c r="FNW29" s="662"/>
      <c r="FNX29" s="662"/>
      <c r="FNY29" s="662"/>
      <c r="FNZ29" s="662"/>
      <c r="FOA29" s="662"/>
      <c r="FOB29" s="662"/>
      <c r="FOC29" s="662"/>
      <c r="FOD29" s="662"/>
      <c r="FOE29" s="662"/>
      <c r="FOF29" s="662"/>
      <c r="FOG29" s="662"/>
      <c r="FOH29" s="662"/>
      <c r="FOI29" s="662"/>
      <c r="FOJ29" s="662"/>
      <c r="FOK29" s="662"/>
      <c r="FOL29" s="662"/>
      <c r="FOM29" s="662"/>
      <c r="FON29" s="662"/>
      <c r="FOO29" s="662"/>
      <c r="FOP29" s="662"/>
      <c r="FOQ29" s="662"/>
      <c r="FOR29" s="662"/>
      <c r="FOS29" s="662"/>
      <c r="FOT29" s="662"/>
      <c r="FOU29" s="662"/>
      <c r="FOV29" s="662"/>
      <c r="FOW29" s="662"/>
      <c r="FOX29" s="662"/>
      <c r="FOY29" s="662"/>
      <c r="FOZ29" s="662"/>
      <c r="FPA29" s="662"/>
      <c r="FPB29" s="662"/>
      <c r="FPC29" s="662"/>
      <c r="FPD29" s="662"/>
      <c r="FPE29" s="662"/>
      <c r="FPF29" s="662"/>
      <c r="FPG29" s="662"/>
      <c r="FPH29" s="662"/>
      <c r="FPI29" s="662"/>
      <c r="FPJ29" s="662"/>
      <c r="FPK29" s="662"/>
      <c r="FPL29" s="662"/>
      <c r="FPM29" s="662"/>
      <c r="FPN29" s="662"/>
      <c r="FPO29" s="662"/>
      <c r="FPP29" s="662"/>
      <c r="FPQ29" s="662"/>
      <c r="FPR29" s="662"/>
      <c r="FPS29" s="662"/>
      <c r="FPT29" s="662"/>
      <c r="FPU29" s="662"/>
      <c r="FPV29" s="662"/>
      <c r="FPW29" s="662"/>
      <c r="FPX29" s="662"/>
      <c r="FPY29" s="662"/>
      <c r="FPZ29" s="662"/>
      <c r="FQA29" s="662"/>
      <c r="FQB29" s="662"/>
      <c r="FQC29" s="662"/>
      <c r="FQD29" s="662"/>
      <c r="FQE29" s="662"/>
      <c r="FQF29" s="662"/>
      <c r="FQG29" s="662"/>
      <c r="FQH29" s="662"/>
      <c r="FQI29" s="662"/>
      <c r="FQJ29" s="662"/>
      <c r="FQK29" s="662"/>
      <c r="FQL29" s="662"/>
      <c r="FQM29" s="662"/>
      <c r="FQN29" s="662"/>
      <c r="FQO29" s="662"/>
      <c r="FQP29" s="662"/>
      <c r="FQQ29" s="662"/>
      <c r="FQR29" s="662"/>
      <c r="FQS29" s="662"/>
      <c r="FQT29" s="662"/>
      <c r="FQU29" s="662"/>
      <c r="FQV29" s="662"/>
      <c r="FQW29" s="662"/>
      <c r="FQX29" s="662"/>
      <c r="FQY29" s="662"/>
      <c r="FQZ29" s="662"/>
      <c r="FRA29" s="662"/>
      <c r="FRB29" s="662"/>
      <c r="FRC29" s="662"/>
      <c r="FRD29" s="662"/>
      <c r="FRE29" s="662"/>
      <c r="FRF29" s="662"/>
      <c r="FRG29" s="662"/>
      <c r="FRH29" s="662"/>
      <c r="FRI29" s="662"/>
      <c r="FRJ29" s="662"/>
      <c r="FRK29" s="662"/>
      <c r="FRL29" s="662"/>
      <c r="FRM29" s="662"/>
      <c r="FRN29" s="662"/>
      <c r="FRO29" s="662"/>
      <c r="FRP29" s="662"/>
      <c r="FRQ29" s="662"/>
      <c r="FRR29" s="662"/>
      <c r="FRS29" s="662"/>
      <c r="FRT29" s="662"/>
      <c r="FRU29" s="662"/>
      <c r="FRV29" s="662"/>
      <c r="FRW29" s="662"/>
      <c r="FRX29" s="662"/>
      <c r="FRY29" s="662"/>
      <c r="FRZ29" s="662"/>
      <c r="FSA29" s="662"/>
      <c r="FSB29" s="662"/>
      <c r="FSC29" s="662"/>
      <c r="FSD29" s="662"/>
      <c r="FSE29" s="662"/>
      <c r="FSF29" s="662"/>
      <c r="FSG29" s="662"/>
      <c r="FSH29" s="662"/>
      <c r="FSI29" s="662"/>
      <c r="FSJ29" s="662"/>
      <c r="FSK29" s="662"/>
      <c r="FSL29" s="662"/>
      <c r="FSM29" s="662"/>
      <c r="FSN29" s="662"/>
      <c r="FSO29" s="662"/>
      <c r="FSP29" s="662"/>
      <c r="FSQ29" s="662"/>
      <c r="FSR29" s="662"/>
      <c r="FSS29" s="662"/>
      <c r="FST29" s="662"/>
      <c r="FSU29" s="662"/>
      <c r="FSV29" s="662"/>
      <c r="FSW29" s="662"/>
      <c r="FSX29" s="662"/>
      <c r="FSY29" s="662"/>
      <c r="FSZ29" s="662"/>
      <c r="FTA29" s="662"/>
      <c r="FTB29" s="662"/>
      <c r="FTC29" s="662"/>
      <c r="FTD29" s="662"/>
      <c r="FTE29" s="662"/>
      <c r="FTF29" s="662"/>
      <c r="FTG29" s="662"/>
      <c r="FTH29" s="662"/>
      <c r="FTI29" s="662"/>
      <c r="FTJ29" s="662"/>
      <c r="FTK29" s="662"/>
      <c r="FTL29" s="662"/>
      <c r="FTM29" s="662"/>
      <c r="FTN29" s="662"/>
      <c r="FTO29" s="662"/>
      <c r="FTP29" s="662"/>
      <c r="FTQ29" s="662"/>
      <c r="FTR29" s="662"/>
      <c r="FTS29" s="662"/>
      <c r="FTT29" s="662"/>
      <c r="FTU29" s="662"/>
      <c r="FTV29" s="662"/>
      <c r="FTW29" s="662"/>
      <c r="FTX29" s="662"/>
      <c r="FTY29" s="662"/>
      <c r="FTZ29" s="662"/>
      <c r="FUA29" s="662"/>
      <c r="FUB29" s="662"/>
      <c r="FUC29" s="662"/>
      <c r="FUD29" s="662"/>
      <c r="FUE29" s="662"/>
      <c r="FUF29" s="662"/>
      <c r="FUG29" s="662"/>
      <c r="FUH29" s="662"/>
      <c r="FUI29" s="662"/>
      <c r="FUJ29" s="662"/>
      <c r="FUK29" s="662"/>
      <c r="FUL29" s="662"/>
      <c r="FUM29" s="662"/>
      <c r="FUN29" s="662"/>
      <c r="FUO29" s="662"/>
      <c r="FUP29" s="662"/>
      <c r="FUQ29" s="662"/>
      <c r="FUR29" s="662"/>
      <c r="FUS29" s="662"/>
      <c r="FUT29" s="662"/>
      <c r="FUU29" s="662"/>
      <c r="FUV29" s="662"/>
      <c r="FUW29" s="662"/>
      <c r="FUX29" s="662"/>
      <c r="FUY29" s="662"/>
      <c r="FUZ29" s="662"/>
      <c r="FVA29" s="662"/>
      <c r="FVB29" s="662"/>
      <c r="FVC29" s="662"/>
      <c r="FVD29" s="662"/>
      <c r="FVE29" s="662"/>
      <c r="FVF29" s="662"/>
      <c r="FVG29" s="662"/>
      <c r="FVH29" s="662"/>
      <c r="FVI29" s="662"/>
      <c r="FVJ29" s="662"/>
      <c r="FVK29" s="662"/>
      <c r="FVL29" s="662"/>
      <c r="FVM29" s="662"/>
      <c r="FVN29" s="662"/>
      <c r="FVO29" s="662"/>
      <c r="FVP29" s="662"/>
      <c r="FVQ29" s="662"/>
      <c r="FVR29" s="662"/>
      <c r="FVS29" s="662"/>
      <c r="FVT29" s="662"/>
      <c r="FVU29" s="662"/>
      <c r="FVV29" s="662"/>
      <c r="FVW29" s="662"/>
      <c r="FVX29" s="662"/>
      <c r="FVY29" s="662"/>
      <c r="FVZ29" s="662"/>
      <c r="FWA29" s="662"/>
      <c r="FWB29" s="662"/>
      <c r="FWC29" s="662"/>
      <c r="FWD29" s="662"/>
      <c r="FWE29" s="662"/>
      <c r="FWF29" s="662"/>
      <c r="FWG29" s="662"/>
      <c r="FWH29" s="662"/>
      <c r="FWI29" s="662"/>
      <c r="FWJ29" s="662"/>
      <c r="FWK29" s="662"/>
      <c r="FWL29" s="662"/>
      <c r="FWM29" s="662"/>
      <c r="FWN29" s="662"/>
      <c r="FWO29" s="662"/>
      <c r="FWP29" s="662"/>
      <c r="FWQ29" s="662"/>
      <c r="FWR29" s="662"/>
      <c r="FWS29" s="662"/>
      <c r="FWT29" s="662"/>
      <c r="FWU29" s="662"/>
      <c r="FWV29" s="662"/>
      <c r="FWW29" s="662"/>
      <c r="FWX29" s="662"/>
      <c r="FWY29" s="662"/>
      <c r="FWZ29" s="662"/>
      <c r="FXA29" s="662"/>
      <c r="FXB29" s="662"/>
      <c r="FXC29" s="662"/>
      <c r="FXD29" s="662"/>
      <c r="FXE29" s="662"/>
      <c r="FXF29" s="662"/>
      <c r="FXG29" s="662"/>
      <c r="FXH29" s="662"/>
      <c r="FXI29" s="662"/>
      <c r="FXJ29" s="662"/>
      <c r="FXK29" s="662"/>
      <c r="FXL29" s="662"/>
      <c r="FXM29" s="662"/>
      <c r="FXN29" s="662"/>
      <c r="FXO29" s="662"/>
      <c r="FXP29" s="662"/>
      <c r="FXQ29" s="662"/>
      <c r="FXR29" s="662"/>
      <c r="FXS29" s="662"/>
      <c r="FXT29" s="662"/>
      <c r="FXU29" s="662"/>
      <c r="FXV29" s="662"/>
      <c r="FXW29" s="662"/>
      <c r="FXX29" s="662"/>
      <c r="FXY29" s="662"/>
      <c r="FXZ29" s="662"/>
      <c r="FYA29" s="662"/>
      <c r="FYB29" s="662"/>
      <c r="FYC29" s="662"/>
      <c r="FYD29" s="662"/>
      <c r="FYE29" s="662"/>
      <c r="FYF29" s="662"/>
      <c r="FYG29" s="662"/>
      <c r="FYH29" s="662"/>
      <c r="FYI29" s="662"/>
      <c r="FYJ29" s="662"/>
      <c r="FYK29" s="662"/>
      <c r="FYL29" s="662"/>
      <c r="FYM29" s="662"/>
      <c r="FYN29" s="662"/>
      <c r="FYO29" s="662"/>
      <c r="FYP29" s="662"/>
      <c r="FYQ29" s="662"/>
      <c r="FYR29" s="662"/>
      <c r="FYS29" s="662"/>
      <c r="FYT29" s="662"/>
      <c r="FYU29" s="662"/>
      <c r="FYV29" s="662"/>
      <c r="FYW29" s="662"/>
      <c r="FYX29" s="662"/>
      <c r="FYY29" s="662"/>
      <c r="FYZ29" s="662"/>
      <c r="FZA29" s="662"/>
      <c r="FZB29" s="662"/>
      <c r="FZC29" s="662"/>
      <c r="FZD29" s="662"/>
      <c r="FZE29" s="662"/>
      <c r="FZF29" s="662"/>
      <c r="FZG29" s="662"/>
      <c r="FZH29" s="662"/>
      <c r="FZI29" s="662"/>
      <c r="FZJ29" s="662"/>
      <c r="FZK29" s="662"/>
      <c r="FZL29" s="662"/>
      <c r="FZM29" s="662"/>
      <c r="FZN29" s="662"/>
      <c r="FZO29" s="662"/>
      <c r="FZP29" s="662"/>
      <c r="FZQ29" s="662"/>
      <c r="FZR29" s="662"/>
      <c r="FZS29" s="662"/>
      <c r="FZT29" s="662"/>
      <c r="FZU29" s="662"/>
      <c r="FZV29" s="662"/>
      <c r="FZW29" s="662"/>
      <c r="FZX29" s="662"/>
      <c r="FZY29" s="662"/>
      <c r="FZZ29" s="662"/>
      <c r="GAA29" s="662"/>
      <c r="GAB29" s="662"/>
      <c r="GAC29" s="662"/>
      <c r="GAD29" s="662"/>
      <c r="GAE29" s="662"/>
      <c r="GAF29" s="662"/>
      <c r="GAG29" s="662"/>
      <c r="GAH29" s="662"/>
      <c r="GAI29" s="662"/>
      <c r="GAJ29" s="662"/>
      <c r="GAK29" s="662"/>
      <c r="GAL29" s="662"/>
      <c r="GAM29" s="662"/>
      <c r="GAN29" s="662"/>
      <c r="GAO29" s="662"/>
      <c r="GAP29" s="662"/>
      <c r="GAQ29" s="662"/>
      <c r="GAR29" s="662"/>
      <c r="GAS29" s="662"/>
      <c r="GAT29" s="662"/>
      <c r="GAU29" s="662"/>
      <c r="GAV29" s="662"/>
      <c r="GAW29" s="662"/>
      <c r="GAX29" s="662"/>
      <c r="GAY29" s="662"/>
      <c r="GAZ29" s="662"/>
      <c r="GBA29" s="662"/>
      <c r="GBB29" s="662"/>
      <c r="GBC29" s="662"/>
      <c r="GBD29" s="662"/>
      <c r="GBE29" s="662"/>
      <c r="GBF29" s="662"/>
      <c r="GBG29" s="662"/>
      <c r="GBH29" s="662"/>
      <c r="GBI29" s="662"/>
      <c r="GBJ29" s="662"/>
      <c r="GBK29" s="662"/>
      <c r="GBL29" s="662"/>
      <c r="GBM29" s="662"/>
      <c r="GBN29" s="662"/>
      <c r="GBO29" s="662"/>
      <c r="GBP29" s="662"/>
      <c r="GBQ29" s="662"/>
      <c r="GBR29" s="662"/>
      <c r="GBS29" s="662"/>
      <c r="GBT29" s="662"/>
      <c r="GBU29" s="662"/>
      <c r="GBV29" s="662"/>
      <c r="GBW29" s="662"/>
      <c r="GBX29" s="662"/>
      <c r="GBY29" s="662"/>
      <c r="GBZ29" s="662"/>
      <c r="GCA29" s="662"/>
      <c r="GCB29" s="662"/>
      <c r="GCC29" s="662"/>
      <c r="GCD29" s="662"/>
      <c r="GCE29" s="662"/>
      <c r="GCF29" s="662"/>
      <c r="GCG29" s="662"/>
      <c r="GCH29" s="662"/>
      <c r="GCI29" s="662"/>
      <c r="GCJ29" s="662"/>
      <c r="GCK29" s="662"/>
      <c r="GCL29" s="662"/>
      <c r="GCM29" s="662"/>
      <c r="GCN29" s="662"/>
      <c r="GCO29" s="662"/>
      <c r="GCP29" s="662"/>
      <c r="GCQ29" s="662"/>
      <c r="GCR29" s="662"/>
      <c r="GCS29" s="662"/>
      <c r="GCT29" s="662"/>
      <c r="GCU29" s="662"/>
      <c r="GCV29" s="662"/>
      <c r="GCW29" s="662"/>
      <c r="GCX29" s="662"/>
      <c r="GCY29" s="662"/>
      <c r="GCZ29" s="662"/>
      <c r="GDA29" s="662"/>
      <c r="GDB29" s="662"/>
      <c r="GDC29" s="662"/>
      <c r="GDD29" s="662"/>
      <c r="GDE29" s="662"/>
      <c r="GDF29" s="662"/>
      <c r="GDG29" s="662"/>
      <c r="GDH29" s="662"/>
      <c r="GDI29" s="662"/>
      <c r="GDJ29" s="662"/>
      <c r="GDK29" s="662"/>
      <c r="GDL29" s="662"/>
      <c r="GDM29" s="662"/>
      <c r="GDN29" s="662"/>
      <c r="GDO29" s="662"/>
      <c r="GDP29" s="662"/>
      <c r="GDQ29" s="662"/>
      <c r="GDR29" s="662"/>
      <c r="GDS29" s="662"/>
      <c r="GDT29" s="662"/>
      <c r="GDU29" s="662"/>
      <c r="GDV29" s="662"/>
      <c r="GDW29" s="662"/>
      <c r="GDX29" s="662"/>
      <c r="GDY29" s="662"/>
      <c r="GDZ29" s="662"/>
      <c r="GEA29" s="662"/>
      <c r="GEB29" s="662"/>
      <c r="GEC29" s="662"/>
      <c r="GED29" s="662"/>
      <c r="GEE29" s="662"/>
      <c r="GEF29" s="662"/>
      <c r="GEG29" s="662"/>
      <c r="GEH29" s="662"/>
      <c r="GEI29" s="662"/>
      <c r="GEJ29" s="662"/>
      <c r="GEK29" s="662"/>
      <c r="GEL29" s="662"/>
      <c r="GEM29" s="662"/>
      <c r="GEN29" s="662"/>
      <c r="GEO29" s="662"/>
      <c r="GEP29" s="662"/>
      <c r="GEQ29" s="662"/>
      <c r="GER29" s="662"/>
      <c r="GES29" s="662"/>
      <c r="GET29" s="662"/>
      <c r="GEU29" s="662"/>
      <c r="GEV29" s="662"/>
      <c r="GEW29" s="662"/>
      <c r="GEX29" s="662"/>
      <c r="GEY29" s="662"/>
      <c r="GEZ29" s="662"/>
      <c r="GFA29" s="662"/>
      <c r="GFB29" s="662"/>
      <c r="GFC29" s="662"/>
      <c r="GFD29" s="662"/>
      <c r="GFE29" s="662"/>
      <c r="GFF29" s="662"/>
      <c r="GFG29" s="662"/>
      <c r="GFH29" s="662"/>
      <c r="GFI29" s="662"/>
      <c r="GFJ29" s="662"/>
      <c r="GFK29" s="662"/>
      <c r="GFL29" s="662"/>
      <c r="GFM29" s="662"/>
      <c r="GFN29" s="662"/>
      <c r="GFO29" s="662"/>
      <c r="GFP29" s="662"/>
      <c r="GFQ29" s="662"/>
      <c r="GFR29" s="662"/>
      <c r="GFS29" s="662"/>
      <c r="GFT29" s="662"/>
      <c r="GFU29" s="662"/>
      <c r="GFV29" s="662"/>
      <c r="GFW29" s="662"/>
      <c r="GFX29" s="662"/>
      <c r="GFY29" s="662"/>
      <c r="GFZ29" s="662"/>
      <c r="GGA29" s="662"/>
      <c r="GGB29" s="662"/>
      <c r="GGC29" s="662"/>
      <c r="GGD29" s="662"/>
      <c r="GGE29" s="662"/>
      <c r="GGF29" s="662"/>
      <c r="GGG29" s="662"/>
      <c r="GGH29" s="662"/>
      <c r="GGI29" s="662"/>
      <c r="GGJ29" s="662"/>
      <c r="GGK29" s="662"/>
      <c r="GGL29" s="662"/>
      <c r="GGM29" s="662"/>
      <c r="GGN29" s="662"/>
      <c r="GGO29" s="662"/>
      <c r="GGP29" s="662"/>
      <c r="GGQ29" s="662"/>
      <c r="GGR29" s="662"/>
      <c r="GGS29" s="662"/>
      <c r="GGT29" s="662"/>
      <c r="GGU29" s="662"/>
      <c r="GGV29" s="662"/>
      <c r="GGW29" s="662"/>
      <c r="GGX29" s="662"/>
      <c r="GGY29" s="662"/>
      <c r="GGZ29" s="662"/>
      <c r="GHA29" s="662"/>
      <c r="GHB29" s="662"/>
      <c r="GHC29" s="662"/>
      <c r="GHD29" s="662"/>
      <c r="GHE29" s="662"/>
      <c r="GHF29" s="662"/>
      <c r="GHG29" s="662"/>
      <c r="GHH29" s="662"/>
      <c r="GHI29" s="662"/>
      <c r="GHJ29" s="662"/>
      <c r="GHK29" s="662"/>
      <c r="GHL29" s="662"/>
      <c r="GHM29" s="662"/>
      <c r="GHN29" s="662"/>
      <c r="GHO29" s="662"/>
      <c r="GHP29" s="662"/>
      <c r="GHQ29" s="662"/>
      <c r="GHR29" s="662"/>
      <c r="GHS29" s="662"/>
      <c r="GHT29" s="662"/>
      <c r="GHU29" s="662"/>
      <c r="GHV29" s="662"/>
      <c r="GHW29" s="662"/>
      <c r="GHX29" s="662"/>
      <c r="GHY29" s="662"/>
      <c r="GHZ29" s="662"/>
      <c r="GIA29" s="662"/>
      <c r="GIB29" s="662"/>
      <c r="GIC29" s="662"/>
      <c r="GID29" s="662"/>
      <c r="GIE29" s="662"/>
      <c r="GIF29" s="662"/>
      <c r="GIG29" s="662"/>
      <c r="GIH29" s="662"/>
      <c r="GII29" s="662"/>
      <c r="GIJ29" s="662"/>
      <c r="GIK29" s="662"/>
      <c r="GIL29" s="662"/>
      <c r="GIM29" s="662"/>
      <c r="GIN29" s="662"/>
      <c r="GIO29" s="662"/>
      <c r="GIP29" s="662"/>
      <c r="GIQ29" s="662"/>
      <c r="GIR29" s="662"/>
      <c r="GIS29" s="662"/>
      <c r="GIT29" s="662"/>
      <c r="GIU29" s="662"/>
      <c r="GIV29" s="662"/>
      <c r="GIW29" s="662"/>
      <c r="GIX29" s="662"/>
      <c r="GIY29" s="662"/>
      <c r="GIZ29" s="662"/>
      <c r="GJA29" s="662"/>
      <c r="GJB29" s="662"/>
      <c r="GJC29" s="662"/>
      <c r="GJD29" s="662"/>
      <c r="GJE29" s="662"/>
      <c r="GJF29" s="662"/>
      <c r="GJG29" s="662"/>
      <c r="GJH29" s="662"/>
      <c r="GJI29" s="662"/>
      <c r="GJJ29" s="662"/>
      <c r="GJK29" s="662"/>
      <c r="GJL29" s="662"/>
      <c r="GJM29" s="662"/>
      <c r="GJN29" s="662"/>
      <c r="GJO29" s="662"/>
      <c r="GJP29" s="662"/>
      <c r="GJQ29" s="662"/>
      <c r="GJR29" s="662"/>
      <c r="GJS29" s="662"/>
      <c r="GJT29" s="662"/>
      <c r="GJU29" s="662"/>
      <c r="GJV29" s="662"/>
      <c r="GJW29" s="662"/>
      <c r="GJX29" s="662"/>
      <c r="GJY29" s="662"/>
      <c r="GJZ29" s="662"/>
      <c r="GKA29" s="662"/>
      <c r="GKB29" s="662"/>
      <c r="GKC29" s="662"/>
      <c r="GKD29" s="662"/>
      <c r="GKE29" s="662"/>
      <c r="GKF29" s="662"/>
      <c r="GKG29" s="662"/>
      <c r="GKH29" s="662"/>
      <c r="GKI29" s="662"/>
      <c r="GKJ29" s="662"/>
      <c r="GKK29" s="662"/>
      <c r="GKL29" s="662"/>
      <c r="GKM29" s="662"/>
      <c r="GKN29" s="662"/>
      <c r="GKO29" s="662"/>
      <c r="GKP29" s="662"/>
      <c r="GKQ29" s="662"/>
      <c r="GKR29" s="662"/>
      <c r="GKS29" s="662"/>
      <c r="GKT29" s="662"/>
      <c r="GKU29" s="662"/>
      <c r="GKV29" s="662"/>
      <c r="GKW29" s="662"/>
      <c r="GKX29" s="662"/>
      <c r="GKY29" s="662"/>
      <c r="GKZ29" s="662"/>
      <c r="GLA29" s="662"/>
      <c r="GLB29" s="662"/>
      <c r="GLC29" s="662"/>
      <c r="GLD29" s="662"/>
      <c r="GLE29" s="662"/>
      <c r="GLF29" s="662"/>
      <c r="GLG29" s="662"/>
      <c r="GLH29" s="662"/>
      <c r="GLI29" s="662"/>
      <c r="GLJ29" s="662"/>
      <c r="GLK29" s="662"/>
      <c r="GLL29" s="662"/>
      <c r="GLM29" s="662"/>
      <c r="GLN29" s="662"/>
      <c r="GLO29" s="662"/>
      <c r="GLP29" s="662"/>
      <c r="GLQ29" s="662"/>
      <c r="GLR29" s="662"/>
      <c r="GLS29" s="662"/>
      <c r="GLT29" s="662"/>
      <c r="GLU29" s="662"/>
      <c r="GLV29" s="662"/>
      <c r="GLW29" s="662"/>
      <c r="GLX29" s="662"/>
      <c r="GLY29" s="662"/>
      <c r="GLZ29" s="662"/>
      <c r="GMA29" s="662"/>
      <c r="GMB29" s="662"/>
      <c r="GMC29" s="662"/>
      <c r="GMD29" s="662"/>
      <c r="GME29" s="662"/>
      <c r="GMF29" s="662"/>
      <c r="GMG29" s="662"/>
      <c r="GMH29" s="662"/>
      <c r="GMI29" s="662"/>
      <c r="GMJ29" s="662"/>
      <c r="GMK29" s="662"/>
      <c r="GML29" s="662"/>
      <c r="GMM29" s="662"/>
      <c r="GMN29" s="662"/>
      <c r="GMO29" s="662"/>
      <c r="GMP29" s="662"/>
      <c r="GMQ29" s="662"/>
      <c r="GMR29" s="662"/>
      <c r="GMS29" s="662"/>
      <c r="GMT29" s="662"/>
      <c r="GMU29" s="662"/>
      <c r="GMV29" s="662"/>
      <c r="GMW29" s="662"/>
      <c r="GMX29" s="662"/>
      <c r="GMY29" s="662"/>
      <c r="GMZ29" s="662"/>
      <c r="GNA29" s="662"/>
      <c r="GNB29" s="662"/>
      <c r="GNC29" s="662"/>
      <c r="GND29" s="662"/>
      <c r="GNE29" s="662"/>
      <c r="GNF29" s="662"/>
      <c r="GNG29" s="662"/>
      <c r="GNH29" s="662"/>
      <c r="GNI29" s="662"/>
      <c r="GNJ29" s="662"/>
      <c r="GNK29" s="662"/>
      <c r="GNL29" s="662"/>
      <c r="GNM29" s="662"/>
      <c r="GNN29" s="662"/>
      <c r="GNO29" s="662"/>
      <c r="GNP29" s="662"/>
      <c r="GNQ29" s="662"/>
      <c r="GNR29" s="662"/>
      <c r="GNS29" s="662"/>
      <c r="GNT29" s="662"/>
      <c r="GNU29" s="662"/>
      <c r="GNV29" s="662"/>
      <c r="GNW29" s="662"/>
      <c r="GNX29" s="662"/>
      <c r="GNY29" s="662"/>
      <c r="GNZ29" s="662"/>
      <c r="GOA29" s="662"/>
      <c r="GOB29" s="662"/>
      <c r="GOC29" s="662"/>
      <c r="GOD29" s="662"/>
      <c r="GOE29" s="662"/>
      <c r="GOF29" s="662"/>
      <c r="GOG29" s="662"/>
      <c r="GOH29" s="662"/>
      <c r="GOI29" s="662"/>
      <c r="GOJ29" s="662"/>
      <c r="GOK29" s="662"/>
      <c r="GOL29" s="662"/>
      <c r="GOM29" s="662"/>
      <c r="GON29" s="662"/>
      <c r="GOO29" s="662"/>
      <c r="GOP29" s="662"/>
      <c r="GOQ29" s="662"/>
      <c r="GOR29" s="662"/>
      <c r="GOS29" s="662"/>
      <c r="GOT29" s="662"/>
      <c r="GOU29" s="662"/>
      <c r="GOV29" s="662"/>
      <c r="GOW29" s="662"/>
      <c r="GOX29" s="662"/>
      <c r="GOY29" s="662"/>
      <c r="GOZ29" s="662"/>
      <c r="GPA29" s="662"/>
      <c r="GPB29" s="662"/>
      <c r="GPC29" s="662"/>
      <c r="GPD29" s="662"/>
      <c r="GPE29" s="662"/>
      <c r="GPF29" s="662"/>
      <c r="GPG29" s="662"/>
      <c r="GPH29" s="662"/>
      <c r="GPI29" s="662"/>
      <c r="GPJ29" s="662"/>
      <c r="GPK29" s="662"/>
      <c r="GPL29" s="662"/>
      <c r="GPM29" s="662"/>
      <c r="GPN29" s="662"/>
      <c r="GPO29" s="662"/>
      <c r="GPP29" s="662"/>
      <c r="GPQ29" s="662"/>
      <c r="GPR29" s="662"/>
      <c r="GPS29" s="662"/>
      <c r="GPT29" s="662"/>
      <c r="GPU29" s="662"/>
      <c r="GPV29" s="662"/>
      <c r="GPW29" s="662"/>
      <c r="GPX29" s="662"/>
      <c r="GPY29" s="662"/>
      <c r="GPZ29" s="662"/>
      <c r="GQA29" s="662"/>
      <c r="GQB29" s="662"/>
      <c r="GQC29" s="662"/>
      <c r="GQD29" s="662"/>
      <c r="GQE29" s="662"/>
      <c r="GQF29" s="662"/>
      <c r="GQG29" s="662"/>
      <c r="GQH29" s="662"/>
      <c r="GQI29" s="662"/>
      <c r="GQJ29" s="662"/>
      <c r="GQK29" s="662"/>
      <c r="GQL29" s="662"/>
      <c r="GQM29" s="662"/>
      <c r="GQN29" s="662"/>
      <c r="GQO29" s="662"/>
      <c r="GQP29" s="662"/>
      <c r="GQQ29" s="662"/>
      <c r="GQR29" s="662"/>
      <c r="GQS29" s="662"/>
      <c r="GQT29" s="662"/>
      <c r="GQU29" s="662"/>
      <c r="GQV29" s="662"/>
      <c r="GQW29" s="662"/>
      <c r="GQX29" s="662"/>
      <c r="GQY29" s="662"/>
      <c r="GQZ29" s="662"/>
      <c r="GRA29" s="662"/>
      <c r="GRB29" s="662"/>
      <c r="GRC29" s="662"/>
      <c r="GRD29" s="662"/>
      <c r="GRE29" s="662"/>
      <c r="GRF29" s="662"/>
      <c r="GRG29" s="662"/>
      <c r="GRH29" s="662"/>
      <c r="GRI29" s="662"/>
      <c r="GRJ29" s="662"/>
      <c r="GRK29" s="662"/>
      <c r="GRL29" s="662"/>
      <c r="GRM29" s="662"/>
      <c r="GRN29" s="662"/>
      <c r="GRO29" s="662"/>
      <c r="GRP29" s="662"/>
      <c r="GRQ29" s="662"/>
      <c r="GRR29" s="662"/>
      <c r="GRS29" s="662"/>
      <c r="GRT29" s="662"/>
      <c r="GRU29" s="662"/>
      <c r="GRV29" s="662"/>
      <c r="GRW29" s="662"/>
      <c r="GRX29" s="662"/>
      <c r="GRY29" s="662"/>
      <c r="GRZ29" s="662"/>
      <c r="GSA29" s="662"/>
      <c r="GSB29" s="662"/>
      <c r="GSC29" s="662"/>
      <c r="GSD29" s="662"/>
      <c r="GSE29" s="662"/>
      <c r="GSF29" s="662"/>
      <c r="GSG29" s="662"/>
      <c r="GSH29" s="662"/>
      <c r="GSI29" s="662"/>
      <c r="GSJ29" s="662"/>
      <c r="GSK29" s="662"/>
      <c r="GSL29" s="662"/>
      <c r="GSM29" s="662"/>
      <c r="GSN29" s="662"/>
      <c r="GSO29" s="662"/>
      <c r="GSP29" s="662"/>
      <c r="GSQ29" s="662"/>
      <c r="GSR29" s="662"/>
      <c r="GSS29" s="662"/>
      <c r="GST29" s="662"/>
      <c r="GSU29" s="662"/>
      <c r="GSV29" s="662"/>
      <c r="GSW29" s="662"/>
      <c r="GSX29" s="662"/>
      <c r="GSY29" s="662"/>
      <c r="GSZ29" s="662"/>
      <c r="GTA29" s="662"/>
      <c r="GTB29" s="662"/>
      <c r="GTC29" s="662"/>
      <c r="GTD29" s="662"/>
      <c r="GTE29" s="662"/>
      <c r="GTF29" s="662"/>
      <c r="GTG29" s="662"/>
      <c r="GTH29" s="662"/>
      <c r="GTI29" s="662"/>
      <c r="GTJ29" s="662"/>
      <c r="GTK29" s="662"/>
      <c r="GTL29" s="662"/>
      <c r="GTM29" s="662"/>
      <c r="GTN29" s="662"/>
      <c r="GTO29" s="662"/>
      <c r="GTP29" s="662"/>
      <c r="GTQ29" s="662"/>
      <c r="GTR29" s="662"/>
      <c r="GTS29" s="662"/>
      <c r="GTT29" s="662"/>
      <c r="GTU29" s="662"/>
      <c r="GTV29" s="662"/>
      <c r="GTW29" s="662"/>
      <c r="GTX29" s="662"/>
      <c r="GTY29" s="662"/>
      <c r="GTZ29" s="662"/>
      <c r="GUA29" s="662"/>
      <c r="GUB29" s="662"/>
      <c r="GUC29" s="662"/>
      <c r="GUD29" s="662"/>
      <c r="GUE29" s="662"/>
      <c r="GUF29" s="662"/>
      <c r="GUG29" s="662"/>
      <c r="GUH29" s="662"/>
      <c r="GUI29" s="662"/>
      <c r="GUJ29" s="662"/>
      <c r="GUK29" s="662"/>
      <c r="GUL29" s="662"/>
      <c r="GUM29" s="662"/>
      <c r="GUN29" s="662"/>
      <c r="GUO29" s="662"/>
      <c r="GUP29" s="662"/>
      <c r="GUQ29" s="662"/>
      <c r="GUR29" s="662"/>
      <c r="GUS29" s="662"/>
      <c r="GUT29" s="662"/>
      <c r="GUU29" s="662"/>
      <c r="GUV29" s="662"/>
      <c r="GUW29" s="662"/>
      <c r="GUX29" s="662"/>
      <c r="GUY29" s="662"/>
      <c r="GUZ29" s="662"/>
      <c r="GVA29" s="662"/>
      <c r="GVB29" s="662"/>
      <c r="GVC29" s="662"/>
      <c r="GVD29" s="662"/>
      <c r="GVE29" s="662"/>
      <c r="GVF29" s="662"/>
      <c r="GVG29" s="662"/>
      <c r="GVH29" s="662"/>
      <c r="GVI29" s="662"/>
      <c r="GVJ29" s="662"/>
      <c r="GVK29" s="662"/>
      <c r="GVL29" s="662"/>
      <c r="GVM29" s="662"/>
      <c r="GVN29" s="662"/>
      <c r="GVO29" s="662"/>
      <c r="GVP29" s="662"/>
      <c r="GVQ29" s="662"/>
      <c r="GVR29" s="662"/>
      <c r="GVS29" s="662"/>
      <c r="GVT29" s="662"/>
      <c r="GVU29" s="662"/>
      <c r="GVV29" s="662"/>
      <c r="GVW29" s="662"/>
      <c r="GVX29" s="662"/>
      <c r="GVY29" s="662"/>
      <c r="GVZ29" s="662"/>
      <c r="GWA29" s="662"/>
      <c r="GWB29" s="662"/>
      <c r="GWC29" s="662"/>
      <c r="GWD29" s="662"/>
      <c r="GWE29" s="662"/>
      <c r="GWF29" s="662"/>
      <c r="GWG29" s="662"/>
      <c r="GWH29" s="662"/>
      <c r="GWI29" s="662"/>
      <c r="GWJ29" s="662"/>
      <c r="GWK29" s="662"/>
      <c r="GWL29" s="662"/>
      <c r="GWM29" s="662"/>
      <c r="GWN29" s="662"/>
      <c r="GWO29" s="662"/>
      <c r="GWP29" s="662"/>
      <c r="GWQ29" s="662"/>
      <c r="GWR29" s="662"/>
      <c r="GWS29" s="662"/>
      <c r="GWT29" s="662"/>
      <c r="GWU29" s="662"/>
      <c r="GWV29" s="662"/>
      <c r="GWW29" s="662"/>
      <c r="GWX29" s="662"/>
      <c r="GWY29" s="662"/>
      <c r="GWZ29" s="662"/>
      <c r="GXA29" s="662"/>
      <c r="GXB29" s="662"/>
      <c r="GXC29" s="662"/>
      <c r="GXD29" s="662"/>
      <c r="GXE29" s="662"/>
      <c r="GXF29" s="662"/>
      <c r="GXG29" s="662"/>
      <c r="GXH29" s="662"/>
      <c r="GXI29" s="662"/>
      <c r="GXJ29" s="662"/>
      <c r="GXK29" s="662"/>
      <c r="GXL29" s="662"/>
      <c r="GXM29" s="662"/>
      <c r="GXN29" s="662"/>
      <c r="GXO29" s="662"/>
      <c r="GXP29" s="662"/>
      <c r="GXQ29" s="662"/>
      <c r="GXR29" s="662"/>
      <c r="GXS29" s="662"/>
      <c r="GXT29" s="662"/>
      <c r="GXU29" s="662"/>
      <c r="GXV29" s="662"/>
      <c r="GXW29" s="662"/>
      <c r="GXX29" s="662"/>
      <c r="GXY29" s="662"/>
      <c r="GXZ29" s="662"/>
      <c r="GYA29" s="662"/>
      <c r="GYB29" s="662"/>
      <c r="GYC29" s="662"/>
      <c r="GYD29" s="662"/>
      <c r="GYE29" s="662"/>
      <c r="GYF29" s="662"/>
      <c r="GYG29" s="662"/>
      <c r="GYH29" s="662"/>
      <c r="GYI29" s="662"/>
      <c r="GYJ29" s="662"/>
      <c r="GYK29" s="662"/>
      <c r="GYL29" s="662"/>
      <c r="GYM29" s="662"/>
      <c r="GYN29" s="662"/>
      <c r="GYO29" s="662"/>
      <c r="GYP29" s="662"/>
      <c r="GYQ29" s="662"/>
      <c r="GYR29" s="662"/>
      <c r="GYS29" s="662"/>
      <c r="GYT29" s="662"/>
      <c r="GYU29" s="662"/>
      <c r="GYV29" s="662"/>
      <c r="GYW29" s="662"/>
      <c r="GYX29" s="662"/>
      <c r="GYY29" s="662"/>
      <c r="GYZ29" s="662"/>
      <c r="GZA29" s="662"/>
      <c r="GZB29" s="662"/>
      <c r="GZC29" s="662"/>
      <c r="GZD29" s="662"/>
      <c r="GZE29" s="662"/>
      <c r="GZF29" s="662"/>
      <c r="GZG29" s="662"/>
      <c r="GZH29" s="662"/>
      <c r="GZI29" s="662"/>
      <c r="GZJ29" s="662"/>
      <c r="GZK29" s="662"/>
      <c r="GZL29" s="662"/>
      <c r="GZM29" s="662"/>
      <c r="GZN29" s="662"/>
      <c r="GZO29" s="662"/>
      <c r="GZP29" s="662"/>
      <c r="GZQ29" s="662"/>
      <c r="GZR29" s="662"/>
      <c r="GZS29" s="662"/>
      <c r="GZT29" s="662"/>
      <c r="GZU29" s="662"/>
      <c r="GZV29" s="662"/>
      <c r="GZW29" s="662"/>
      <c r="GZX29" s="662"/>
      <c r="GZY29" s="662"/>
      <c r="GZZ29" s="662"/>
      <c r="HAA29" s="662"/>
      <c r="HAB29" s="662"/>
      <c r="HAC29" s="662"/>
      <c r="HAD29" s="662"/>
      <c r="HAE29" s="662"/>
      <c r="HAF29" s="662"/>
      <c r="HAG29" s="662"/>
      <c r="HAH29" s="662"/>
      <c r="HAI29" s="662"/>
      <c r="HAJ29" s="662"/>
      <c r="HAK29" s="662"/>
      <c r="HAL29" s="662"/>
      <c r="HAM29" s="662"/>
      <c r="HAN29" s="662"/>
      <c r="HAO29" s="662"/>
      <c r="HAP29" s="662"/>
      <c r="HAQ29" s="662"/>
      <c r="HAR29" s="662"/>
      <c r="HAS29" s="662"/>
      <c r="HAT29" s="662"/>
      <c r="HAU29" s="662"/>
      <c r="HAV29" s="662"/>
      <c r="HAW29" s="662"/>
      <c r="HAX29" s="662"/>
      <c r="HAY29" s="662"/>
      <c r="HAZ29" s="662"/>
      <c r="HBA29" s="662"/>
      <c r="HBB29" s="662"/>
      <c r="HBC29" s="662"/>
      <c r="HBD29" s="662"/>
      <c r="HBE29" s="662"/>
      <c r="HBF29" s="662"/>
      <c r="HBG29" s="662"/>
      <c r="HBH29" s="662"/>
      <c r="HBI29" s="662"/>
      <c r="HBJ29" s="662"/>
      <c r="HBK29" s="662"/>
      <c r="HBL29" s="662"/>
      <c r="HBM29" s="662"/>
      <c r="HBN29" s="662"/>
      <c r="HBO29" s="662"/>
      <c r="HBP29" s="662"/>
      <c r="HBQ29" s="662"/>
      <c r="HBR29" s="662"/>
      <c r="HBS29" s="662"/>
      <c r="HBT29" s="662"/>
      <c r="HBU29" s="662"/>
      <c r="HBV29" s="662"/>
      <c r="HBW29" s="662"/>
      <c r="HBX29" s="662"/>
      <c r="HBY29" s="662"/>
      <c r="HBZ29" s="662"/>
      <c r="HCA29" s="662"/>
      <c r="HCB29" s="662"/>
      <c r="HCC29" s="662"/>
      <c r="HCD29" s="662"/>
      <c r="HCE29" s="662"/>
      <c r="HCF29" s="662"/>
      <c r="HCG29" s="662"/>
      <c r="HCH29" s="662"/>
      <c r="HCI29" s="662"/>
      <c r="HCJ29" s="662"/>
      <c r="HCK29" s="662"/>
      <c r="HCL29" s="662"/>
      <c r="HCM29" s="662"/>
      <c r="HCN29" s="662"/>
      <c r="HCO29" s="662"/>
      <c r="HCP29" s="662"/>
      <c r="HCQ29" s="662"/>
      <c r="HCR29" s="662"/>
      <c r="HCS29" s="662"/>
      <c r="HCT29" s="662"/>
      <c r="HCU29" s="662"/>
      <c r="HCV29" s="662"/>
      <c r="HCW29" s="662"/>
      <c r="HCX29" s="662"/>
      <c r="HCY29" s="662"/>
      <c r="HCZ29" s="662"/>
      <c r="HDA29" s="662"/>
      <c r="HDB29" s="662"/>
      <c r="HDC29" s="662"/>
      <c r="HDD29" s="662"/>
      <c r="HDE29" s="662"/>
      <c r="HDF29" s="662"/>
      <c r="HDG29" s="662"/>
      <c r="HDH29" s="662"/>
      <c r="HDI29" s="662"/>
      <c r="HDJ29" s="662"/>
      <c r="HDK29" s="662"/>
      <c r="HDL29" s="662"/>
      <c r="HDM29" s="662"/>
      <c r="HDN29" s="662"/>
      <c r="HDO29" s="662"/>
      <c r="HDP29" s="662"/>
      <c r="HDQ29" s="662"/>
      <c r="HDR29" s="662"/>
      <c r="HDS29" s="662"/>
      <c r="HDT29" s="662"/>
      <c r="HDU29" s="662"/>
      <c r="HDV29" s="662"/>
      <c r="HDW29" s="662"/>
      <c r="HDX29" s="662"/>
      <c r="HDY29" s="662"/>
      <c r="HDZ29" s="662"/>
      <c r="HEA29" s="662"/>
      <c r="HEB29" s="662"/>
      <c r="HEC29" s="662"/>
      <c r="HED29" s="662"/>
      <c r="HEE29" s="662"/>
      <c r="HEF29" s="662"/>
      <c r="HEG29" s="662"/>
      <c r="HEH29" s="662"/>
      <c r="HEI29" s="662"/>
      <c r="HEJ29" s="662"/>
      <c r="HEK29" s="662"/>
      <c r="HEL29" s="662"/>
      <c r="HEM29" s="662"/>
      <c r="HEN29" s="662"/>
      <c r="HEO29" s="662"/>
      <c r="HEP29" s="662"/>
      <c r="HEQ29" s="662"/>
      <c r="HER29" s="662"/>
      <c r="HES29" s="662"/>
      <c r="HET29" s="662"/>
      <c r="HEU29" s="662"/>
      <c r="HEV29" s="662"/>
      <c r="HEW29" s="662"/>
      <c r="HEX29" s="662"/>
      <c r="HEY29" s="662"/>
      <c r="HEZ29" s="662"/>
      <c r="HFA29" s="662"/>
      <c r="HFB29" s="662"/>
      <c r="HFC29" s="662"/>
      <c r="HFD29" s="662"/>
      <c r="HFE29" s="662"/>
      <c r="HFF29" s="662"/>
      <c r="HFG29" s="662"/>
      <c r="HFH29" s="662"/>
      <c r="HFI29" s="662"/>
      <c r="HFJ29" s="662"/>
      <c r="HFK29" s="662"/>
      <c r="HFL29" s="662"/>
      <c r="HFM29" s="662"/>
      <c r="HFN29" s="662"/>
      <c r="HFO29" s="662"/>
      <c r="HFP29" s="662"/>
      <c r="HFQ29" s="662"/>
      <c r="HFR29" s="662"/>
      <c r="HFS29" s="662"/>
      <c r="HFT29" s="662"/>
      <c r="HFU29" s="662"/>
      <c r="HFV29" s="662"/>
      <c r="HFW29" s="662"/>
      <c r="HFX29" s="662"/>
      <c r="HFY29" s="662"/>
      <c r="HFZ29" s="662"/>
      <c r="HGA29" s="662"/>
      <c r="HGB29" s="662"/>
      <c r="HGC29" s="662"/>
      <c r="HGD29" s="662"/>
      <c r="HGE29" s="662"/>
      <c r="HGF29" s="662"/>
      <c r="HGG29" s="662"/>
      <c r="HGH29" s="662"/>
      <c r="HGI29" s="662"/>
      <c r="HGJ29" s="662"/>
      <c r="HGK29" s="662"/>
      <c r="HGL29" s="662"/>
      <c r="HGM29" s="662"/>
      <c r="HGN29" s="662"/>
      <c r="HGO29" s="662"/>
      <c r="HGP29" s="662"/>
      <c r="HGQ29" s="662"/>
      <c r="HGR29" s="662"/>
      <c r="HGS29" s="662"/>
      <c r="HGT29" s="662"/>
      <c r="HGU29" s="662"/>
      <c r="HGV29" s="662"/>
      <c r="HGW29" s="662"/>
      <c r="HGX29" s="662"/>
      <c r="HGY29" s="662"/>
      <c r="HGZ29" s="662"/>
      <c r="HHA29" s="662"/>
      <c r="HHB29" s="662"/>
      <c r="HHC29" s="662"/>
      <c r="HHD29" s="662"/>
      <c r="HHE29" s="662"/>
      <c r="HHF29" s="662"/>
      <c r="HHG29" s="662"/>
      <c r="HHH29" s="662"/>
      <c r="HHI29" s="662"/>
      <c r="HHJ29" s="662"/>
      <c r="HHK29" s="662"/>
      <c r="HHL29" s="662"/>
      <c r="HHM29" s="662"/>
      <c r="HHN29" s="662"/>
      <c r="HHO29" s="662"/>
      <c r="HHP29" s="662"/>
      <c r="HHQ29" s="662"/>
      <c r="HHR29" s="662"/>
      <c r="HHS29" s="662"/>
      <c r="HHT29" s="662"/>
      <c r="HHU29" s="662"/>
      <c r="HHV29" s="662"/>
      <c r="HHW29" s="662"/>
      <c r="HHX29" s="662"/>
      <c r="HHY29" s="662"/>
      <c r="HHZ29" s="662"/>
      <c r="HIA29" s="662"/>
      <c r="HIB29" s="662"/>
      <c r="HIC29" s="662"/>
      <c r="HID29" s="662"/>
      <c r="HIE29" s="662"/>
      <c r="HIF29" s="662"/>
      <c r="HIG29" s="662"/>
      <c r="HIH29" s="662"/>
      <c r="HII29" s="662"/>
      <c r="HIJ29" s="662"/>
      <c r="HIK29" s="662"/>
      <c r="HIL29" s="662"/>
      <c r="HIM29" s="662"/>
      <c r="HIN29" s="662"/>
      <c r="HIO29" s="662"/>
      <c r="HIP29" s="662"/>
      <c r="HIQ29" s="662"/>
      <c r="HIR29" s="662"/>
      <c r="HIS29" s="662"/>
      <c r="HIT29" s="662"/>
      <c r="HIU29" s="662"/>
      <c r="HIV29" s="662"/>
      <c r="HIW29" s="662"/>
      <c r="HIX29" s="662"/>
      <c r="HIY29" s="662"/>
      <c r="HIZ29" s="662"/>
      <c r="HJA29" s="662"/>
      <c r="HJB29" s="662"/>
      <c r="HJC29" s="662"/>
      <c r="HJD29" s="662"/>
      <c r="HJE29" s="662"/>
      <c r="HJF29" s="662"/>
      <c r="HJG29" s="662"/>
      <c r="HJH29" s="662"/>
      <c r="HJI29" s="662"/>
      <c r="HJJ29" s="662"/>
      <c r="HJK29" s="662"/>
      <c r="HJL29" s="662"/>
      <c r="HJM29" s="662"/>
      <c r="HJN29" s="662"/>
      <c r="HJO29" s="662"/>
      <c r="HJP29" s="662"/>
      <c r="HJQ29" s="662"/>
      <c r="HJR29" s="662"/>
      <c r="HJS29" s="662"/>
      <c r="HJT29" s="662"/>
      <c r="HJU29" s="662"/>
      <c r="HJV29" s="662"/>
      <c r="HJW29" s="662"/>
      <c r="HJX29" s="662"/>
      <c r="HJY29" s="662"/>
      <c r="HJZ29" s="662"/>
      <c r="HKA29" s="662"/>
      <c r="HKB29" s="662"/>
      <c r="HKC29" s="662"/>
      <c r="HKD29" s="662"/>
      <c r="HKE29" s="662"/>
      <c r="HKF29" s="662"/>
      <c r="HKG29" s="662"/>
      <c r="HKH29" s="662"/>
      <c r="HKI29" s="662"/>
      <c r="HKJ29" s="662"/>
      <c r="HKK29" s="662"/>
      <c r="HKL29" s="662"/>
      <c r="HKM29" s="662"/>
      <c r="HKN29" s="662"/>
      <c r="HKO29" s="662"/>
      <c r="HKP29" s="662"/>
      <c r="HKQ29" s="662"/>
      <c r="HKR29" s="662"/>
      <c r="HKS29" s="662"/>
      <c r="HKT29" s="662"/>
      <c r="HKU29" s="662"/>
      <c r="HKV29" s="662"/>
      <c r="HKW29" s="662"/>
      <c r="HKX29" s="662"/>
      <c r="HKY29" s="662"/>
      <c r="HKZ29" s="662"/>
      <c r="HLA29" s="662"/>
      <c r="HLB29" s="662"/>
      <c r="HLC29" s="662"/>
      <c r="HLD29" s="662"/>
      <c r="HLE29" s="662"/>
      <c r="HLF29" s="662"/>
      <c r="HLG29" s="662"/>
      <c r="HLH29" s="662"/>
      <c r="HLI29" s="662"/>
      <c r="HLJ29" s="662"/>
      <c r="HLK29" s="662"/>
      <c r="HLL29" s="662"/>
      <c r="HLM29" s="662"/>
      <c r="HLN29" s="662"/>
      <c r="HLO29" s="662"/>
      <c r="HLP29" s="662"/>
      <c r="HLQ29" s="662"/>
      <c r="HLR29" s="662"/>
      <c r="HLS29" s="662"/>
      <c r="HLT29" s="662"/>
      <c r="HLU29" s="662"/>
      <c r="HLV29" s="662"/>
      <c r="HLW29" s="662"/>
      <c r="HLX29" s="662"/>
      <c r="HLY29" s="662"/>
      <c r="HLZ29" s="662"/>
      <c r="HMA29" s="662"/>
      <c r="HMB29" s="662"/>
      <c r="HMC29" s="662"/>
      <c r="HMD29" s="662"/>
      <c r="HME29" s="662"/>
      <c r="HMF29" s="662"/>
      <c r="HMG29" s="662"/>
      <c r="HMH29" s="662"/>
      <c r="HMI29" s="662"/>
      <c r="HMJ29" s="662"/>
      <c r="HMK29" s="662"/>
      <c r="HML29" s="662"/>
      <c r="HMM29" s="662"/>
      <c r="HMN29" s="662"/>
      <c r="HMO29" s="662"/>
      <c r="HMP29" s="662"/>
      <c r="HMQ29" s="662"/>
      <c r="HMR29" s="662"/>
      <c r="HMS29" s="662"/>
      <c r="HMT29" s="662"/>
      <c r="HMU29" s="662"/>
      <c r="HMV29" s="662"/>
      <c r="HMW29" s="662"/>
      <c r="HMX29" s="662"/>
      <c r="HMY29" s="662"/>
      <c r="HMZ29" s="662"/>
      <c r="HNA29" s="662"/>
      <c r="HNB29" s="662"/>
      <c r="HNC29" s="662"/>
      <c r="HND29" s="662"/>
      <c r="HNE29" s="662"/>
      <c r="HNF29" s="662"/>
      <c r="HNG29" s="662"/>
      <c r="HNH29" s="662"/>
      <c r="HNI29" s="662"/>
      <c r="HNJ29" s="662"/>
      <c r="HNK29" s="662"/>
      <c r="HNL29" s="662"/>
      <c r="HNM29" s="662"/>
      <c r="HNN29" s="662"/>
      <c r="HNO29" s="662"/>
      <c r="HNP29" s="662"/>
      <c r="HNQ29" s="662"/>
      <c r="HNR29" s="662"/>
      <c r="HNS29" s="662"/>
      <c r="HNT29" s="662"/>
      <c r="HNU29" s="662"/>
      <c r="HNV29" s="662"/>
      <c r="HNW29" s="662"/>
      <c r="HNX29" s="662"/>
      <c r="HNY29" s="662"/>
      <c r="HNZ29" s="662"/>
      <c r="HOA29" s="662"/>
      <c r="HOB29" s="662"/>
      <c r="HOC29" s="662"/>
      <c r="HOD29" s="662"/>
      <c r="HOE29" s="662"/>
      <c r="HOF29" s="662"/>
      <c r="HOG29" s="662"/>
      <c r="HOH29" s="662"/>
      <c r="HOI29" s="662"/>
      <c r="HOJ29" s="662"/>
      <c r="HOK29" s="662"/>
      <c r="HOL29" s="662"/>
      <c r="HOM29" s="662"/>
      <c r="HON29" s="662"/>
      <c r="HOO29" s="662"/>
      <c r="HOP29" s="662"/>
      <c r="HOQ29" s="662"/>
      <c r="HOR29" s="662"/>
      <c r="HOS29" s="662"/>
      <c r="HOT29" s="662"/>
      <c r="HOU29" s="662"/>
      <c r="HOV29" s="662"/>
      <c r="HOW29" s="662"/>
      <c r="HOX29" s="662"/>
      <c r="HOY29" s="662"/>
      <c r="HOZ29" s="662"/>
      <c r="HPA29" s="662"/>
      <c r="HPB29" s="662"/>
      <c r="HPC29" s="662"/>
      <c r="HPD29" s="662"/>
      <c r="HPE29" s="662"/>
      <c r="HPF29" s="662"/>
      <c r="HPG29" s="662"/>
      <c r="HPH29" s="662"/>
      <c r="HPI29" s="662"/>
      <c r="HPJ29" s="662"/>
      <c r="HPK29" s="662"/>
      <c r="HPL29" s="662"/>
      <c r="HPM29" s="662"/>
      <c r="HPN29" s="662"/>
      <c r="HPO29" s="662"/>
      <c r="HPP29" s="662"/>
      <c r="HPQ29" s="662"/>
      <c r="HPR29" s="662"/>
      <c r="HPS29" s="662"/>
      <c r="HPT29" s="662"/>
      <c r="HPU29" s="662"/>
      <c r="HPV29" s="662"/>
      <c r="HPW29" s="662"/>
      <c r="HPX29" s="662"/>
      <c r="HPY29" s="662"/>
      <c r="HPZ29" s="662"/>
      <c r="HQA29" s="662"/>
      <c r="HQB29" s="662"/>
      <c r="HQC29" s="662"/>
      <c r="HQD29" s="662"/>
      <c r="HQE29" s="662"/>
      <c r="HQF29" s="662"/>
      <c r="HQG29" s="662"/>
      <c r="HQH29" s="662"/>
      <c r="HQI29" s="662"/>
      <c r="HQJ29" s="662"/>
      <c r="HQK29" s="662"/>
      <c r="HQL29" s="662"/>
      <c r="HQM29" s="662"/>
      <c r="HQN29" s="662"/>
      <c r="HQO29" s="662"/>
      <c r="HQP29" s="662"/>
      <c r="HQQ29" s="662"/>
      <c r="HQR29" s="662"/>
      <c r="HQS29" s="662"/>
      <c r="HQT29" s="662"/>
      <c r="HQU29" s="662"/>
      <c r="HQV29" s="662"/>
      <c r="HQW29" s="662"/>
      <c r="HQX29" s="662"/>
      <c r="HQY29" s="662"/>
      <c r="HQZ29" s="662"/>
      <c r="HRA29" s="662"/>
      <c r="HRB29" s="662"/>
      <c r="HRC29" s="662"/>
      <c r="HRD29" s="662"/>
      <c r="HRE29" s="662"/>
      <c r="HRF29" s="662"/>
      <c r="HRG29" s="662"/>
      <c r="HRH29" s="662"/>
      <c r="HRI29" s="662"/>
      <c r="HRJ29" s="662"/>
      <c r="HRK29" s="662"/>
      <c r="HRL29" s="662"/>
      <c r="HRM29" s="662"/>
      <c r="HRN29" s="662"/>
      <c r="HRO29" s="662"/>
      <c r="HRP29" s="662"/>
      <c r="HRQ29" s="662"/>
      <c r="HRR29" s="662"/>
      <c r="HRS29" s="662"/>
      <c r="HRT29" s="662"/>
      <c r="HRU29" s="662"/>
      <c r="HRV29" s="662"/>
      <c r="HRW29" s="662"/>
      <c r="HRX29" s="662"/>
      <c r="HRY29" s="662"/>
      <c r="HRZ29" s="662"/>
      <c r="HSA29" s="662"/>
      <c r="HSB29" s="662"/>
      <c r="HSC29" s="662"/>
      <c r="HSD29" s="662"/>
      <c r="HSE29" s="662"/>
      <c r="HSF29" s="662"/>
      <c r="HSG29" s="662"/>
      <c r="HSH29" s="662"/>
      <c r="HSI29" s="662"/>
      <c r="HSJ29" s="662"/>
      <c r="HSK29" s="662"/>
      <c r="HSL29" s="662"/>
      <c r="HSM29" s="662"/>
      <c r="HSN29" s="662"/>
      <c r="HSO29" s="662"/>
      <c r="HSP29" s="662"/>
      <c r="HSQ29" s="662"/>
      <c r="HSR29" s="662"/>
      <c r="HSS29" s="662"/>
      <c r="HST29" s="662"/>
      <c r="HSU29" s="662"/>
      <c r="HSV29" s="662"/>
      <c r="HSW29" s="662"/>
      <c r="HSX29" s="662"/>
      <c r="HSY29" s="662"/>
      <c r="HSZ29" s="662"/>
      <c r="HTA29" s="662"/>
      <c r="HTB29" s="662"/>
      <c r="HTC29" s="662"/>
      <c r="HTD29" s="662"/>
      <c r="HTE29" s="662"/>
      <c r="HTF29" s="662"/>
      <c r="HTG29" s="662"/>
      <c r="HTH29" s="662"/>
      <c r="HTI29" s="662"/>
      <c r="HTJ29" s="662"/>
      <c r="HTK29" s="662"/>
      <c r="HTL29" s="662"/>
      <c r="HTM29" s="662"/>
      <c r="HTN29" s="662"/>
      <c r="HTO29" s="662"/>
      <c r="HTP29" s="662"/>
      <c r="HTQ29" s="662"/>
      <c r="HTR29" s="662"/>
      <c r="HTS29" s="662"/>
      <c r="HTT29" s="662"/>
      <c r="HTU29" s="662"/>
      <c r="HTV29" s="662"/>
      <c r="HTW29" s="662"/>
      <c r="HTX29" s="662"/>
      <c r="HTY29" s="662"/>
      <c r="HTZ29" s="662"/>
      <c r="HUA29" s="662"/>
      <c r="HUB29" s="662"/>
      <c r="HUC29" s="662"/>
      <c r="HUD29" s="662"/>
      <c r="HUE29" s="662"/>
      <c r="HUF29" s="662"/>
      <c r="HUG29" s="662"/>
      <c r="HUH29" s="662"/>
      <c r="HUI29" s="662"/>
      <c r="HUJ29" s="662"/>
      <c r="HUK29" s="662"/>
      <c r="HUL29" s="662"/>
      <c r="HUM29" s="662"/>
      <c r="HUN29" s="662"/>
      <c r="HUO29" s="662"/>
      <c r="HUP29" s="662"/>
      <c r="HUQ29" s="662"/>
      <c r="HUR29" s="662"/>
      <c r="HUS29" s="662"/>
      <c r="HUT29" s="662"/>
      <c r="HUU29" s="662"/>
      <c r="HUV29" s="662"/>
      <c r="HUW29" s="662"/>
      <c r="HUX29" s="662"/>
      <c r="HUY29" s="662"/>
      <c r="HUZ29" s="662"/>
      <c r="HVA29" s="662"/>
      <c r="HVB29" s="662"/>
      <c r="HVC29" s="662"/>
      <c r="HVD29" s="662"/>
      <c r="HVE29" s="662"/>
      <c r="HVF29" s="662"/>
      <c r="HVG29" s="662"/>
      <c r="HVH29" s="662"/>
      <c r="HVI29" s="662"/>
      <c r="HVJ29" s="662"/>
      <c r="HVK29" s="662"/>
      <c r="HVL29" s="662"/>
      <c r="HVM29" s="662"/>
      <c r="HVN29" s="662"/>
      <c r="HVO29" s="662"/>
      <c r="HVP29" s="662"/>
      <c r="HVQ29" s="662"/>
      <c r="HVR29" s="662"/>
      <c r="HVS29" s="662"/>
      <c r="HVT29" s="662"/>
      <c r="HVU29" s="662"/>
      <c r="HVV29" s="662"/>
      <c r="HVW29" s="662"/>
      <c r="HVX29" s="662"/>
      <c r="HVY29" s="662"/>
      <c r="HVZ29" s="662"/>
      <c r="HWA29" s="662"/>
      <c r="HWB29" s="662"/>
      <c r="HWC29" s="662"/>
      <c r="HWD29" s="662"/>
      <c r="HWE29" s="662"/>
      <c r="HWF29" s="662"/>
      <c r="HWG29" s="662"/>
      <c r="HWH29" s="662"/>
      <c r="HWI29" s="662"/>
      <c r="HWJ29" s="662"/>
      <c r="HWK29" s="662"/>
      <c r="HWL29" s="662"/>
      <c r="HWM29" s="662"/>
      <c r="HWN29" s="662"/>
      <c r="HWO29" s="662"/>
      <c r="HWP29" s="662"/>
      <c r="HWQ29" s="662"/>
      <c r="HWR29" s="662"/>
      <c r="HWS29" s="662"/>
      <c r="HWT29" s="662"/>
      <c r="HWU29" s="662"/>
      <c r="HWV29" s="662"/>
      <c r="HWW29" s="662"/>
      <c r="HWX29" s="662"/>
      <c r="HWY29" s="662"/>
      <c r="HWZ29" s="662"/>
      <c r="HXA29" s="662"/>
      <c r="HXB29" s="662"/>
      <c r="HXC29" s="662"/>
      <c r="HXD29" s="662"/>
      <c r="HXE29" s="662"/>
      <c r="HXF29" s="662"/>
      <c r="HXG29" s="662"/>
      <c r="HXH29" s="662"/>
      <c r="HXI29" s="662"/>
      <c r="HXJ29" s="662"/>
      <c r="HXK29" s="662"/>
      <c r="HXL29" s="662"/>
      <c r="HXM29" s="662"/>
      <c r="HXN29" s="662"/>
      <c r="HXO29" s="662"/>
      <c r="HXP29" s="662"/>
      <c r="HXQ29" s="662"/>
      <c r="HXR29" s="662"/>
      <c r="HXS29" s="662"/>
      <c r="HXT29" s="662"/>
      <c r="HXU29" s="662"/>
      <c r="HXV29" s="662"/>
      <c r="HXW29" s="662"/>
      <c r="HXX29" s="662"/>
      <c r="HXY29" s="662"/>
      <c r="HXZ29" s="662"/>
      <c r="HYA29" s="662"/>
      <c r="HYB29" s="662"/>
      <c r="HYC29" s="662"/>
      <c r="HYD29" s="662"/>
      <c r="HYE29" s="662"/>
      <c r="HYF29" s="662"/>
      <c r="HYG29" s="662"/>
      <c r="HYH29" s="662"/>
      <c r="HYI29" s="662"/>
      <c r="HYJ29" s="662"/>
      <c r="HYK29" s="662"/>
      <c r="HYL29" s="662"/>
      <c r="HYM29" s="662"/>
      <c r="HYN29" s="662"/>
      <c r="HYO29" s="662"/>
      <c r="HYP29" s="662"/>
      <c r="HYQ29" s="662"/>
      <c r="HYR29" s="662"/>
      <c r="HYS29" s="662"/>
      <c r="HYT29" s="662"/>
      <c r="HYU29" s="662"/>
      <c r="HYV29" s="662"/>
      <c r="HYW29" s="662"/>
      <c r="HYX29" s="662"/>
      <c r="HYY29" s="662"/>
      <c r="HYZ29" s="662"/>
      <c r="HZA29" s="662"/>
      <c r="HZB29" s="662"/>
      <c r="HZC29" s="662"/>
      <c r="HZD29" s="662"/>
      <c r="HZE29" s="662"/>
      <c r="HZF29" s="662"/>
      <c r="HZG29" s="662"/>
      <c r="HZH29" s="662"/>
      <c r="HZI29" s="662"/>
      <c r="HZJ29" s="662"/>
      <c r="HZK29" s="662"/>
      <c r="HZL29" s="662"/>
      <c r="HZM29" s="662"/>
      <c r="HZN29" s="662"/>
      <c r="HZO29" s="662"/>
      <c r="HZP29" s="662"/>
      <c r="HZQ29" s="662"/>
      <c r="HZR29" s="662"/>
      <c r="HZS29" s="662"/>
      <c r="HZT29" s="662"/>
      <c r="HZU29" s="662"/>
      <c r="HZV29" s="662"/>
      <c r="HZW29" s="662"/>
      <c r="HZX29" s="662"/>
      <c r="HZY29" s="662"/>
      <c r="HZZ29" s="662"/>
      <c r="IAA29" s="662"/>
      <c r="IAB29" s="662"/>
      <c r="IAC29" s="662"/>
      <c r="IAD29" s="662"/>
      <c r="IAE29" s="662"/>
      <c r="IAF29" s="662"/>
      <c r="IAG29" s="662"/>
      <c r="IAH29" s="662"/>
      <c r="IAI29" s="662"/>
      <c r="IAJ29" s="662"/>
      <c r="IAK29" s="662"/>
      <c r="IAL29" s="662"/>
      <c r="IAM29" s="662"/>
      <c r="IAN29" s="662"/>
      <c r="IAO29" s="662"/>
      <c r="IAP29" s="662"/>
      <c r="IAQ29" s="662"/>
      <c r="IAR29" s="662"/>
      <c r="IAS29" s="662"/>
      <c r="IAT29" s="662"/>
      <c r="IAU29" s="662"/>
      <c r="IAV29" s="662"/>
      <c r="IAW29" s="662"/>
      <c r="IAX29" s="662"/>
      <c r="IAY29" s="662"/>
      <c r="IAZ29" s="662"/>
      <c r="IBA29" s="662"/>
      <c r="IBB29" s="662"/>
      <c r="IBC29" s="662"/>
      <c r="IBD29" s="662"/>
      <c r="IBE29" s="662"/>
      <c r="IBF29" s="662"/>
      <c r="IBG29" s="662"/>
      <c r="IBH29" s="662"/>
      <c r="IBI29" s="662"/>
      <c r="IBJ29" s="662"/>
      <c r="IBK29" s="662"/>
      <c r="IBL29" s="662"/>
      <c r="IBM29" s="662"/>
      <c r="IBN29" s="662"/>
      <c r="IBO29" s="662"/>
      <c r="IBP29" s="662"/>
      <c r="IBQ29" s="662"/>
      <c r="IBR29" s="662"/>
      <c r="IBS29" s="662"/>
      <c r="IBT29" s="662"/>
      <c r="IBU29" s="662"/>
      <c r="IBV29" s="662"/>
      <c r="IBW29" s="662"/>
      <c r="IBX29" s="662"/>
      <c r="IBY29" s="662"/>
      <c r="IBZ29" s="662"/>
      <c r="ICA29" s="662"/>
      <c r="ICB29" s="662"/>
      <c r="ICC29" s="662"/>
      <c r="ICD29" s="662"/>
      <c r="ICE29" s="662"/>
      <c r="ICF29" s="662"/>
      <c r="ICG29" s="662"/>
      <c r="ICH29" s="662"/>
      <c r="ICI29" s="662"/>
      <c r="ICJ29" s="662"/>
      <c r="ICK29" s="662"/>
      <c r="ICL29" s="662"/>
      <c r="ICM29" s="662"/>
      <c r="ICN29" s="662"/>
      <c r="ICO29" s="662"/>
      <c r="ICP29" s="662"/>
      <c r="ICQ29" s="662"/>
      <c r="ICR29" s="662"/>
      <c r="ICS29" s="662"/>
      <c r="ICT29" s="662"/>
      <c r="ICU29" s="662"/>
      <c r="ICV29" s="662"/>
      <c r="ICW29" s="662"/>
      <c r="ICX29" s="662"/>
      <c r="ICY29" s="662"/>
      <c r="ICZ29" s="662"/>
      <c r="IDA29" s="662"/>
      <c r="IDB29" s="662"/>
      <c r="IDC29" s="662"/>
      <c r="IDD29" s="662"/>
      <c r="IDE29" s="662"/>
      <c r="IDF29" s="662"/>
      <c r="IDG29" s="662"/>
      <c r="IDH29" s="662"/>
      <c r="IDI29" s="662"/>
      <c r="IDJ29" s="662"/>
      <c r="IDK29" s="662"/>
      <c r="IDL29" s="662"/>
      <c r="IDM29" s="662"/>
      <c r="IDN29" s="662"/>
      <c r="IDO29" s="662"/>
      <c r="IDP29" s="662"/>
      <c r="IDQ29" s="662"/>
      <c r="IDR29" s="662"/>
      <c r="IDS29" s="662"/>
      <c r="IDT29" s="662"/>
      <c r="IDU29" s="662"/>
      <c r="IDV29" s="662"/>
      <c r="IDW29" s="662"/>
      <c r="IDX29" s="662"/>
      <c r="IDY29" s="662"/>
      <c r="IDZ29" s="662"/>
      <c r="IEA29" s="662"/>
      <c r="IEB29" s="662"/>
      <c r="IEC29" s="662"/>
      <c r="IED29" s="662"/>
      <c r="IEE29" s="662"/>
      <c r="IEF29" s="662"/>
      <c r="IEG29" s="662"/>
      <c r="IEH29" s="662"/>
      <c r="IEI29" s="662"/>
      <c r="IEJ29" s="662"/>
      <c r="IEK29" s="662"/>
      <c r="IEL29" s="662"/>
      <c r="IEM29" s="662"/>
      <c r="IEN29" s="662"/>
      <c r="IEO29" s="662"/>
      <c r="IEP29" s="662"/>
      <c r="IEQ29" s="662"/>
      <c r="IER29" s="662"/>
      <c r="IES29" s="662"/>
      <c r="IET29" s="662"/>
      <c r="IEU29" s="662"/>
      <c r="IEV29" s="662"/>
      <c r="IEW29" s="662"/>
      <c r="IEX29" s="662"/>
      <c r="IEY29" s="662"/>
      <c r="IEZ29" s="662"/>
      <c r="IFA29" s="662"/>
      <c r="IFB29" s="662"/>
      <c r="IFC29" s="662"/>
      <c r="IFD29" s="662"/>
      <c r="IFE29" s="662"/>
      <c r="IFF29" s="662"/>
      <c r="IFG29" s="662"/>
      <c r="IFH29" s="662"/>
      <c r="IFI29" s="662"/>
      <c r="IFJ29" s="662"/>
      <c r="IFK29" s="662"/>
      <c r="IFL29" s="662"/>
      <c r="IFM29" s="662"/>
      <c r="IFN29" s="662"/>
      <c r="IFO29" s="662"/>
      <c r="IFP29" s="662"/>
      <c r="IFQ29" s="662"/>
      <c r="IFR29" s="662"/>
      <c r="IFS29" s="662"/>
      <c r="IFT29" s="662"/>
      <c r="IFU29" s="662"/>
      <c r="IFV29" s="662"/>
      <c r="IFW29" s="662"/>
      <c r="IFX29" s="662"/>
      <c r="IFY29" s="662"/>
      <c r="IFZ29" s="662"/>
      <c r="IGA29" s="662"/>
      <c r="IGB29" s="662"/>
      <c r="IGC29" s="662"/>
      <c r="IGD29" s="662"/>
      <c r="IGE29" s="662"/>
      <c r="IGF29" s="662"/>
      <c r="IGG29" s="662"/>
      <c r="IGH29" s="662"/>
      <c r="IGI29" s="662"/>
      <c r="IGJ29" s="662"/>
      <c r="IGK29" s="662"/>
      <c r="IGL29" s="662"/>
      <c r="IGM29" s="662"/>
      <c r="IGN29" s="662"/>
      <c r="IGO29" s="662"/>
      <c r="IGP29" s="662"/>
      <c r="IGQ29" s="662"/>
      <c r="IGR29" s="662"/>
      <c r="IGS29" s="662"/>
      <c r="IGT29" s="662"/>
      <c r="IGU29" s="662"/>
      <c r="IGV29" s="662"/>
      <c r="IGW29" s="662"/>
      <c r="IGX29" s="662"/>
      <c r="IGY29" s="662"/>
      <c r="IGZ29" s="662"/>
      <c r="IHA29" s="662"/>
      <c r="IHB29" s="662"/>
      <c r="IHC29" s="662"/>
      <c r="IHD29" s="662"/>
      <c r="IHE29" s="662"/>
      <c r="IHF29" s="662"/>
      <c r="IHG29" s="662"/>
      <c r="IHH29" s="662"/>
      <c r="IHI29" s="662"/>
      <c r="IHJ29" s="662"/>
      <c r="IHK29" s="662"/>
      <c r="IHL29" s="662"/>
      <c r="IHM29" s="662"/>
      <c r="IHN29" s="662"/>
      <c r="IHO29" s="662"/>
      <c r="IHP29" s="662"/>
      <c r="IHQ29" s="662"/>
      <c r="IHR29" s="662"/>
      <c r="IHS29" s="662"/>
      <c r="IHT29" s="662"/>
      <c r="IHU29" s="662"/>
      <c r="IHV29" s="662"/>
      <c r="IHW29" s="662"/>
      <c r="IHX29" s="662"/>
      <c r="IHY29" s="662"/>
      <c r="IHZ29" s="662"/>
      <c r="IIA29" s="662"/>
      <c r="IIB29" s="662"/>
      <c r="IIC29" s="662"/>
      <c r="IID29" s="662"/>
      <c r="IIE29" s="662"/>
      <c r="IIF29" s="662"/>
      <c r="IIG29" s="662"/>
      <c r="IIH29" s="662"/>
      <c r="III29" s="662"/>
      <c r="IIJ29" s="662"/>
      <c r="IIK29" s="662"/>
      <c r="IIL29" s="662"/>
      <c r="IIM29" s="662"/>
      <c r="IIN29" s="662"/>
      <c r="IIO29" s="662"/>
      <c r="IIP29" s="662"/>
      <c r="IIQ29" s="662"/>
      <c r="IIR29" s="662"/>
      <c r="IIS29" s="662"/>
      <c r="IIT29" s="662"/>
      <c r="IIU29" s="662"/>
      <c r="IIV29" s="662"/>
      <c r="IIW29" s="662"/>
      <c r="IIX29" s="662"/>
      <c r="IIY29" s="662"/>
      <c r="IIZ29" s="662"/>
      <c r="IJA29" s="662"/>
      <c r="IJB29" s="662"/>
      <c r="IJC29" s="662"/>
      <c r="IJD29" s="662"/>
      <c r="IJE29" s="662"/>
      <c r="IJF29" s="662"/>
      <c r="IJG29" s="662"/>
      <c r="IJH29" s="662"/>
      <c r="IJI29" s="662"/>
      <c r="IJJ29" s="662"/>
      <c r="IJK29" s="662"/>
      <c r="IJL29" s="662"/>
      <c r="IJM29" s="662"/>
      <c r="IJN29" s="662"/>
      <c r="IJO29" s="662"/>
      <c r="IJP29" s="662"/>
      <c r="IJQ29" s="662"/>
      <c r="IJR29" s="662"/>
      <c r="IJS29" s="662"/>
      <c r="IJT29" s="662"/>
      <c r="IJU29" s="662"/>
      <c r="IJV29" s="662"/>
      <c r="IJW29" s="662"/>
      <c r="IJX29" s="662"/>
      <c r="IJY29" s="662"/>
      <c r="IJZ29" s="662"/>
      <c r="IKA29" s="662"/>
      <c r="IKB29" s="662"/>
      <c r="IKC29" s="662"/>
      <c r="IKD29" s="662"/>
      <c r="IKE29" s="662"/>
      <c r="IKF29" s="662"/>
      <c r="IKG29" s="662"/>
      <c r="IKH29" s="662"/>
      <c r="IKI29" s="662"/>
      <c r="IKJ29" s="662"/>
      <c r="IKK29" s="662"/>
      <c r="IKL29" s="662"/>
      <c r="IKM29" s="662"/>
      <c r="IKN29" s="662"/>
      <c r="IKO29" s="662"/>
      <c r="IKP29" s="662"/>
      <c r="IKQ29" s="662"/>
      <c r="IKR29" s="662"/>
      <c r="IKS29" s="662"/>
      <c r="IKT29" s="662"/>
      <c r="IKU29" s="662"/>
      <c r="IKV29" s="662"/>
      <c r="IKW29" s="662"/>
      <c r="IKX29" s="662"/>
      <c r="IKY29" s="662"/>
      <c r="IKZ29" s="662"/>
      <c r="ILA29" s="662"/>
      <c r="ILB29" s="662"/>
      <c r="ILC29" s="662"/>
      <c r="ILD29" s="662"/>
      <c r="ILE29" s="662"/>
      <c r="ILF29" s="662"/>
      <c r="ILG29" s="662"/>
      <c r="ILH29" s="662"/>
      <c r="ILI29" s="662"/>
      <c r="ILJ29" s="662"/>
      <c r="ILK29" s="662"/>
      <c r="ILL29" s="662"/>
      <c r="ILM29" s="662"/>
      <c r="ILN29" s="662"/>
      <c r="ILO29" s="662"/>
      <c r="ILP29" s="662"/>
      <c r="ILQ29" s="662"/>
      <c r="ILR29" s="662"/>
      <c r="ILS29" s="662"/>
      <c r="ILT29" s="662"/>
      <c r="ILU29" s="662"/>
      <c r="ILV29" s="662"/>
      <c r="ILW29" s="662"/>
      <c r="ILX29" s="662"/>
      <c r="ILY29" s="662"/>
      <c r="ILZ29" s="662"/>
      <c r="IMA29" s="662"/>
      <c r="IMB29" s="662"/>
      <c r="IMC29" s="662"/>
      <c r="IMD29" s="662"/>
      <c r="IME29" s="662"/>
      <c r="IMF29" s="662"/>
      <c r="IMG29" s="662"/>
      <c r="IMH29" s="662"/>
      <c r="IMI29" s="662"/>
      <c r="IMJ29" s="662"/>
      <c r="IMK29" s="662"/>
      <c r="IML29" s="662"/>
      <c r="IMM29" s="662"/>
      <c r="IMN29" s="662"/>
      <c r="IMO29" s="662"/>
      <c r="IMP29" s="662"/>
      <c r="IMQ29" s="662"/>
      <c r="IMR29" s="662"/>
      <c r="IMS29" s="662"/>
      <c r="IMT29" s="662"/>
      <c r="IMU29" s="662"/>
      <c r="IMV29" s="662"/>
      <c r="IMW29" s="662"/>
      <c r="IMX29" s="662"/>
      <c r="IMY29" s="662"/>
      <c r="IMZ29" s="662"/>
      <c r="INA29" s="662"/>
      <c r="INB29" s="662"/>
      <c r="INC29" s="662"/>
      <c r="IND29" s="662"/>
      <c r="INE29" s="662"/>
      <c r="INF29" s="662"/>
      <c r="ING29" s="662"/>
      <c r="INH29" s="662"/>
      <c r="INI29" s="662"/>
      <c r="INJ29" s="662"/>
      <c r="INK29" s="662"/>
      <c r="INL29" s="662"/>
      <c r="INM29" s="662"/>
      <c r="INN29" s="662"/>
      <c r="INO29" s="662"/>
      <c r="INP29" s="662"/>
      <c r="INQ29" s="662"/>
      <c r="INR29" s="662"/>
      <c r="INS29" s="662"/>
      <c r="INT29" s="662"/>
      <c r="INU29" s="662"/>
      <c r="INV29" s="662"/>
      <c r="INW29" s="662"/>
      <c r="INX29" s="662"/>
      <c r="INY29" s="662"/>
      <c r="INZ29" s="662"/>
      <c r="IOA29" s="662"/>
      <c r="IOB29" s="662"/>
      <c r="IOC29" s="662"/>
      <c r="IOD29" s="662"/>
      <c r="IOE29" s="662"/>
      <c r="IOF29" s="662"/>
      <c r="IOG29" s="662"/>
      <c r="IOH29" s="662"/>
      <c r="IOI29" s="662"/>
      <c r="IOJ29" s="662"/>
      <c r="IOK29" s="662"/>
      <c r="IOL29" s="662"/>
      <c r="IOM29" s="662"/>
      <c r="ION29" s="662"/>
      <c r="IOO29" s="662"/>
      <c r="IOP29" s="662"/>
      <c r="IOQ29" s="662"/>
      <c r="IOR29" s="662"/>
      <c r="IOS29" s="662"/>
      <c r="IOT29" s="662"/>
      <c r="IOU29" s="662"/>
      <c r="IOV29" s="662"/>
      <c r="IOW29" s="662"/>
      <c r="IOX29" s="662"/>
      <c r="IOY29" s="662"/>
      <c r="IOZ29" s="662"/>
      <c r="IPA29" s="662"/>
      <c r="IPB29" s="662"/>
      <c r="IPC29" s="662"/>
      <c r="IPD29" s="662"/>
      <c r="IPE29" s="662"/>
      <c r="IPF29" s="662"/>
      <c r="IPG29" s="662"/>
      <c r="IPH29" s="662"/>
      <c r="IPI29" s="662"/>
      <c r="IPJ29" s="662"/>
      <c r="IPK29" s="662"/>
      <c r="IPL29" s="662"/>
      <c r="IPM29" s="662"/>
      <c r="IPN29" s="662"/>
      <c r="IPO29" s="662"/>
      <c r="IPP29" s="662"/>
      <c r="IPQ29" s="662"/>
      <c r="IPR29" s="662"/>
      <c r="IPS29" s="662"/>
      <c r="IPT29" s="662"/>
      <c r="IPU29" s="662"/>
      <c r="IPV29" s="662"/>
      <c r="IPW29" s="662"/>
      <c r="IPX29" s="662"/>
      <c r="IPY29" s="662"/>
      <c r="IPZ29" s="662"/>
      <c r="IQA29" s="662"/>
      <c r="IQB29" s="662"/>
      <c r="IQC29" s="662"/>
      <c r="IQD29" s="662"/>
      <c r="IQE29" s="662"/>
      <c r="IQF29" s="662"/>
      <c r="IQG29" s="662"/>
      <c r="IQH29" s="662"/>
      <c r="IQI29" s="662"/>
      <c r="IQJ29" s="662"/>
      <c r="IQK29" s="662"/>
      <c r="IQL29" s="662"/>
      <c r="IQM29" s="662"/>
      <c r="IQN29" s="662"/>
      <c r="IQO29" s="662"/>
      <c r="IQP29" s="662"/>
      <c r="IQQ29" s="662"/>
      <c r="IQR29" s="662"/>
      <c r="IQS29" s="662"/>
      <c r="IQT29" s="662"/>
      <c r="IQU29" s="662"/>
      <c r="IQV29" s="662"/>
      <c r="IQW29" s="662"/>
      <c r="IQX29" s="662"/>
      <c r="IQY29" s="662"/>
      <c r="IQZ29" s="662"/>
      <c r="IRA29" s="662"/>
      <c r="IRB29" s="662"/>
      <c r="IRC29" s="662"/>
      <c r="IRD29" s="662"/>
      <c r="IRE29" s="662"/>
      <c r="IRF29" s="662"/>
      <c r="IRG29" s="662"/>
      <c r="IRH29" s="662"/>
      <c r="IRI29" s="662"/>
      <c r="IRJ29" s="662"/>
      <c r="IRK29" s="662"/>
      <c r="IRL29" s="662"/>
      <c r="IRM29" s="662"/>
      <c r="IRN29" s="662"/>
      <c r="IRO29" s="662"/>
      <c r="IRP29" s="662"/>
      <c r="IRQ29" s="662"/>
      <c r="IRR29" s="662"/>
      <c r="IRS29" s="662"/>
      <c r="IRT29" s="662"/>
      <c r="IRU29" s="662"/>
      <c r="IRV29" s="662"/>
      <c r="IRW29" s="662"/>
      <c r="IRX29" s="662"/>
      <c r="IRY29" s="662"/>
      <c r="IRZ29" s="662"/>
      <c r="ISA29" s="662"/>
      <c r="ISB29" s="662"/>
      <c r="ISC29" s="662"/>
      <c r="ISD29" s="662"/>
      <c r="ISE29" s="662"/>
      <c r="ISF29" s="662"/>
      <c r="ISG29" s="662"/>
      <c r="ISH29" s="662"/>
      <c r="ISI29" s="662"/>
      <c r="ISJ29" s="662"/>
      <c r="ISK29" s="662"/>
      <c r="ISL29" s="662"/>
      <c r="ISM29" s="662"/>
      <c r="ISN29" s="662"/>
      <c r="ISO29" s="662"/>
      <c r="ISP29" s="662"/>
      <c r="ISQ29" s="662"/>
      <c r="ISR29" s="662"/>
      <c r="ISS29" s="662"/>
      <c r="IST29" s="662"/>
      <c r="ISU29" s="662"/>
      <c r="ISV29" s="662"/>
      <c r="ISW29" s="662"/>
      <c r="ISX29" s="662"/>
      <c r="ISY29" s="662"/>
      <c r="ISZ29" s="662"/>
      <c r="ITA29" s="662"/>
      <c r="ITB29" s="662"/>
      <c r="ITC29" s="662"/>
      <c r="ITD29" s="662"/>
      <c r="ITE29" s="662"/>
      <c r="ITF29" s="662"/>
      <c r="ITG29" s="662"/>
      <c r="ITH29" s="662"/>
      <c r="ITI29" s="662"/>
      <c r="ITJ29" s="662"/>
      <c r="ITK29" s="662"/>
      <c r="ITL29" s="662"/>
      <c r="ITM29" s="662"/>
      <c r="ITN29" s="662"/>
      <c r="ITO29" s="662"/>
      <c r="ITP29" s="662"/>
      <c r="ITQ29" s="662"/>
      <c r="ITR29" s="662"/>
      <c r="ITS29" s="662"/>
      <c r="ITT29" s="662"/>
      <c r="ITU29" s="662"/>
      <c r="ITV29" s="662"/>
      <c r="ITW29" s="662"/>
      <c r="ITX29" s="662"/>
      <c r="ITY29" s="662"/>
      <c r="ITZ29" s="662"/>
      <c r="IUA29" s="662"/>
      <c r="IUB29" s="662"/>
      <c r="IUC29" s="662"/>
      <c r="IUD29" s="662"/>
      <c r="IUE29" s="662"/>
      <c r="IUF29" s="662"/>
      <c r="IUG29" s="662"/>
      <c r="IUH29" s="662"/>
      <c r="IUI29" s="662"/>
      <c r="IUJ29" s="662"/>
      <c r="IUK29" s="662"/>
      <c r="IUL29" s="662"/>
      <c r="IUM29" s="662"/>
      <c r="IUN29" s="662"/>
      <c r="IUO29" s="662"/>
      <c r="IUP29" s="662"/>
      <c r="IUQ29" s="662"/>
      <c r="IUR29" s="662"/>
      <c r="IUS29" s="662"/>
      <c r="IUT29" s="662"/>
      <c r="IUU29" s="662"/>
      <c r="IUV29" s="662"/>
      <c r="IUW29" s="662"/>
      <c r="IUX29" s="662"/>
      <c r="IUY29" s="662"/>
      <c r="IUZ29" s="662"/>
      <c r="IVA29" s="662"/>
      <c r="IVB29" s="662"/>
      <c r="IVC29" s="662"/>
      <c r="IVD29" s="662"/>
      <c r="IVE29" s="662"/>
      <c r="IVF29" s="662"/>
      <c r="IVG29" s="662"/>
      <c r="IVH29" s="662"/>
      <c r="IVI29" s="662"/>
      <c r="IVJ29" s="662"/>
      <c r="IVK29" s="662"/>
      <c r="IVL29" s="662"/>
      <c r="IVM29" s="662"/>
      <c r="IVN29" s="662"/>
      <c r="IVO29" s="662"/>
      <c r="IVP29" s="662"/>
      <c r="IVQ29" s="662"/>
      <c r="IVR29" s="662"/>
      <c r="IVS29" s="662"/>
      <c r="IVT29" s="662"/>
      <c r="IVU29" s="662"/>
      <c r="IVV29" s="662"/>
      <c r="IVW29" s="662"/>
      <c r="IVX29" s="662"/>
      <c r="IVY29" s="662"/>
      <c r="IVZ29" s="662"/>
      <c r="IWA29" s="662"/>
      <c r="IWB29" s="662"/>
      <c r="IWC29" s="662"/>
      <c r="IWD29" s="662"/>
      <c r="IWE29" s="662"/>
      <c r="IWF29" s="662"/>
      <c r="IWG29" s="662"/>
      <c r="IWH29" s="662"/>
      <c r="IWI29" s="662"/>
      <c r="IWJ29" s="662"/>
      <c r="IWK29" s="662"/>
      <c r="IWL29" s="662"/>
      <c r="IWM29" s="662"/>
      <c r="IWN29" s="662"/>
      <c r="IWO29" s="662"/>
      <c r="IWP29" s="662"/>
      <c r="IWQ29" s="662"/>
      <c r="IWR29" s="662"/>
      <c r="IWS29" s="662"/>
      <c r="IWT29" s="662"/>
      <c r="IWU29" s="662"/>
      <c r="IWV29" s="662"/>
      <c r="IWW29" s="662"/>
      <c r="IWX29" s="662"/>
      <c r="IWY29" s="662"/>
      <c r="IWZ29" s="662"/>
      <c r="IXA29" s="662"/>
      <c r="IXB29" s="662"/>
      <c r="IXC29" s="662"/>
      <c r="IXD29" s="662"/>
      <c r="IXE29" s="662"/>
      <c r="IXF29" s="662"/>
      <c r="IXG29" s="662"/>
      <c r="IXH29" s="662"/>
      <c r="IXI29" s="662"/>
      <c r="IXJ29" s="662"/>
      <c r="IXK29" s="662"/>
      <c r="IXL29" s="662"/>
      <c r="IXM29" s="662"/>
      <c r="IXN29" s="662"/>
      <c r="IXO29" s="662"/>
      <c r="IXP29" s="662"/>
      <c r="IXQ29" s="662"/>
      <c r="IXR29" s="662"/>
      <c r="IXS29" s="662"/>
      <c r="IXT29" s="662"/>
      <c r="IXU29" s="662"/>
      <c r="IXV29" s="662"/>
      <c r="IXW29" s="662"/>
      <c r="IXX29" s="662"/>
      <c r="IXY29" s="662"/>
      <c r="IXZ29" s="662"/>
      <c r="IYA29" s="662"/>
      <c r="IYB29" s="662"/>
      <c r="IYC29" s="662"/>
      <c r="IYD29" s="662"/>
      <c r="IYE29" s="662"/>
      <c r="IYF29" s="662"/>
      <c r="IYG29" s="662"/>
      <c r="IYH29" s="662"/>
      <c r="IYI29" s="662"/>
      <c r="IYJ29" s="662"/>
      <c r="IYK29" s="662"/>
      <c r="IYL29" s="662"/>
      <c r="IYM29" s="662"/>
      <c r="IYN29" s="662"/>
      <c r="IYO29" s="662"/>
      <c r="IYP29" s="662"/>
      <c r="IYQ29" s="662"/>
      <c r="IYR29" s="662"/>
      <c r="IYS29" s="662"/>
      <c r="IYT29" s="662"/>
      <c r="IYU29" s="662"/>
      <c r="IYV29" s="662"/>
      <c r="IYW29" s="662"/>
      <c r="IYX29" s="662"/>
      <c r="IYY29" s="662"/>
      <c r="IYZ29" s="662"/>
      <c r="IZA29" s="662"/>
      <c r="IZB29" s="662"/>
      <c r="IZC29" s="662"/>
      <c r="IZD29" s="662"/>
      <c r="IZE29" s="662"/>
      <c r="IZF29" s="662"/>
      <c r="IZG29" s="662"/>
      <c r="IZH29" s="662"/>
      <c r="IZI29" s="662"/>
      <c r="IZJ29" s="662"/>
      <c r="IZK29" s="662"/>
      <c r="IZL29" s="662"/>
      <c r="IZM29" s="662"/>
      <c r="IZN29" s="662"/>
      <c r="IZO29" s="662"/>
      <c r="IZP29" s="662"/>
      <c r="IZQ29" s="662"/>
      <c r="IZR29" s="662"/>
      <c r="IZS29" s="662"/>
      <c r="IZT29" s="662"/>
      <c r="IZU29" s="662"/>
      <c r="IZV29" s="662"/>
      <c r="IZW29" s="662"/>
      <c r="IZX29" s="662"/>
      <c r="IZY29" s="662"/>
      <c r="IZZ29" s="662"/>
      <c r="JAA29" s="662"/>
      <c r="JAB29" s="662"/>
      <c r="JAC29" s="662"/>
      <c r="JAD29" s="662"/>
      <c r="JAE29" s="662"/>
      <c r="JAF29" s="662"/>
      <c r="JAG29" s="662"/>
      <c r="JAH29" s="662"/>
      <c r="JAI29" s="662"/>
      <c r="JAJ29" s="662"/>
      <c r="JAK29" s="662"/>
      <c r="JAL29" s="662"/>
      <c r="JAM29" s="662"/>
      <c r="JAN29" s="662"/>
      <c r="JAO29" s="662"/>
      <c r="JAP29" s="662"/>
      <c r="JAQ29" s="662"/>
      <c r="JAR29" s="662"/>
      <c r="JAS29" s="662"/>
      <c r="JAT29" s="662"/>
      <c r="JAU29" s="662"/>
      <c r="JAV29" s="662"/>
      <c r="JAW29" s="662"/>
      <c r="JAX29" s="662"/>
      <c r="JAY29" s="662"/>
      <c r="JAZ29" s="662"/>
      <c r="JBA29" s="662"/>
      <c r="JBB29" s="662"/>
      <c r="JBC29" s="662"/>
      <c r="JBD29" s="662"/>
      <c r="JBE29" s="662"/>
      <c r="JBF29" s="662"/>
      <c r="JBG29" s="662"/>
      <c r="JBH29" s="662"/>
      <c r="JBI29" s="662"/>
      <c r="JBJ29" s="662"/>
      <c r="JBK29" s="662"/>
      <c r="JBL29" s="662"/>
      <c r="JBM29" s="662"/>
      <c r="JBN29" s="662"/>
      <c r="JBO29" s="662"/>
      <c r="JBP29" s="662"/>
      <c r="JBQ29" s="662"/>
      <c r="JBR29" s="662"/>
      <c r="JBS29" s="662"/>
      <c r="JBT29" s="662"/>
      <c r="JBU29" s="662"/>
      <c r="JBV29" s="662"/>
      <c r="JBW29" s="662"/>
      <c r="JBX29" s="662"/>
      <c r="JBY29" s="662"/>
      <c r="JBZ29" s="662"/>
      <c r="JCA29" s="662"/>
      <c r="JCB29" s="662"/>
      <c r="JCC29" s="662"/>
      <c r="JCD29" s="662"/>
      <c r="JCE29" s="662"/>
      <c r="JCF29" s="662"/>
      <c r="JCG29" s="662"/>
      <c r="JCH29" s="662"/>
      <c r="JCI29" s="662"/>
      <c r="JCJ29" s="662"/>
      <c r="JCK29" s="662"/>
      <c r="JCL29" s="662"/>
      <c r="JCM29" s="662"/>
      <c r="JCN29" s="662"/>
      <c r="JCO29" s="662"/>
      <c r="JCP29" s="662"/>
      <c r="JCQ29" s="662"/>
      <c r="JCR29" s="662"/>
      <c r="JCS29" s="662"/>
      <c r="JCT29" s="662"/>
      <c r="JCU29" s="662"/>
      <c r="JCV29" s="662"/>
      <c r="JCW29" s="662"/>
      <c r="JCX29" s="662"/>
      <c r="JCY29" s="662"/>
      <c r="JCZ29" s="662"/>
      <c r="JDA29" s="662"/>
      <c r="JDB29" s="662"/>
      <c r="JDC29" s="662"/>
      <c r="JDD29" s="662"/>
      <c r="JDE29" s="662"/>
      <c r="JDF29" s="662"/>
      <c r="JDG29" s="662"/>
      <c r="JDH29" s="662"/>
      <c r="JDI29" s="662"/>
      <c r="JDJ29" s="662"/>
      <c r="JDK29" s="662"/>
      <c r="JDL29" s="662"/>
      <c r="JDM29" s="662"/>
      <c r="JDN29" s="662"/>
      <c r="JDO29" s="662"/>
      <c r="JDP29" s="662"/>
      <c r="JDQ29" s="662"/>
      <c r="JDR29" s="662"/>
      <c r="JDS29" s="662"/>
      <c r="JDT29" s="662"/>
      <c r="JDU29" s="662"/>
      <c r="JDV29" s="662"/>
      <c r="JDW29" s="662"/>
      <c r="JDX29" s="662"/>
      <c r="JDY29" s="662"/>
      <c r="JDZ29" s="662"/>
      <c r="JEA29" s="662"/>
      <c r="JEB29" s="662"/>
      <c r="JEC29" s="662"/>
      <c r="JED29" s="662"/>
      <c r="JEE29" s="662"/>
      <c r="JEF29" s="662"/>
      <c r="JEG29" s="662"/>
      <c r="JEH29" s="662"/>
      <c r="JEI29" s="662"/>
      <c r="JEJ29" s="662"/>
      <c r="JEK29" s="662"/>
      <c r="JEL29" s="662"/>
      <c r="JEM29" s="662"/>
      <c r="JEN29" s="662"/>
      <c r="JEO29" s="662"/>
      <c r="JEP29" s="662"/>
      <c r="JEQ29" s="662"/>
      <c r="JER29" s="662"/>
      <c r="JES29" s="662"/>
      <c r="JET29" s="662"/>
      <c r="JEU29" s="662"/>
      <c r="JEV29" s="662"/>
      <c r="JEW29" s="662"/>
      <c r="JEX29" s="662"/>
      <c r="JEY29" s="662"/>
      <c r="JEZ29" s="662"/>
      <c r="JFA29" s="662"/>
      <c r="JFB29" s="662"/>
      <c r="JFC29" s="662"/>
      <c r="JFD29" s="662"/>
      <c r="JFE29" s="662"/>
      <c r="JFF29" s="662"/>
      <c r="JFG29" s="662"/>
      <c r="JFH29" s="662"/>
      <c r="JFI29" s="662"/>
      <c r="JFJ29" s="662"/>
      <c r="JFK29" s="662"/>
      <c r="JFL29" s="662"/>
      <c r="JFM29" s="662"/>
      <c r="JFN29" s="662"/>
      <c r="JFO29" s="662"/>
      <c r="JFP29" s="662"/>
      <c r="JFQ29" s="662"/>
      <c r="JFR29" s="662"/>
      <c r="JFS29" s="662"/>
      <c r="JFT29" s="662"/>
      <c r="JFU29" s="662"/>
      <c r="JFV29" s="662"/>
      <c r="JFW29" s="662"/>
      <c r="JFX29" s="662"/>
      <c r="JFY29" s="662"/>
      <c r="JFZ29" s="662"/>
      <c r="JGA29" s="662"/>
      <c r="JGB29" s="662"/>
      <c r="JGC29" s="662"/>
      <c r="JGD29" s="662"/>
      <c r="JGE29" s="662"/>
      <c r="JGF29" s="662"/>
      <c r="JGG29" s="662"/>
      <c r="JGH29" s="662"/>
      <c r="JGI29" s="662"/>
      <c r="JGJ29" s="662"/>
      <c r="JGK29" s="662"/>
      <c r="JGL29" s="662"/>
      <c r="JGM29" s="662"/>
      <c r="JGN29" s="662"/>
      <c r="JGO29" s="662"/>
      <c r="JGP29" s="662"/>
      <c r="JGQ29" s="662"/>
      <c r="JGR29" s="662"/>
      <c r="JGS29" s="662"/>
      <c r="JGT29" s="662"/>
      <c r="JGU29" s="662"/>
      <c r="JGV29" s="662"/>
      <c r="JGW29" s="662"/>
      <c r="JGX29" s="662"/>
      <c r="JGY29" s="662"/>
      <c r="JGZ29" s="662"/>
      <c r="JHA29" s="662"/>
      <c r="JHB29" s="662"/>
      <c r="JHC29" s="662"/>
      <c r="JHD29" s="662"/>
      <c r="JHE29" s="662"/>
      <c r="JHF29" s="662"/>
      <c r="JHG29" s="662"/>
      <c r="JHH29" s="662"/>
      <c r="JHI29" s="662"/>
      <c r="JHJ29" s="662"/>
      <c r="JHK29" s="662"/>
      <c r="JHL29" s="662"/>
      <c r="JHM29" s="662"/>
      <c r="JHN29" s="662"/>
      <c r="JHO29" s="662"/>
      <c r="JHP29" s="662"/>
      <c r="JHQ29" s="662"/>
      <c r="JHR29" s="662"/>
      <c r="JHS29" s="662"/>
      <c r="JHT29" s="662"/>
      <c r="JHU29" s="662"/>
      <c r="JHV29" s="662"/>
      <c r="JHW29" s="662"/>
      <c r="JHX29" s="662"/>
      <c r="JHY29" s="662"/>
      <c r="JHZ29" s="662"/>
      <c r="JIA29" s="662"/>
      <c r="JIB29" s="662"/>
      <c r="JIC29" s="662"/>
      <c r="JID29" s="662"/>
      <c r="JIE29" s="662"/>
      <c r="JIF29" s="662"/>
      <c r="JIG29" s="662"/>
      <c r="JIH29" s="662"/>
      <c r="JII29" s="662"/>
      <c r="JIJ29" s="662"/>
      <c r="JIK29" s="662"/>
      <c r="JIL29" s="662"/>
      <c r="JIM29" s="662"/>
      <c r="JIN29" s="662"/>
      <c r="JIO29" s="662"/>
      <c r="JIP29" s="662"/>
      <c r="JIQ29" s="662"/>
      <c r="JIR29" s="662"/>
      <c r="JIS29" s="662"/>
      <c r="JIT29" s="662"/>
      <c r="JIU29" s="662"/>
      <c r="JIV29" s="662"/>
      <c r="JIW29" s="662"/>
      <c r="JIX29" s="662"/>
      <c r="JIY29" s="662"/>
      <c r="JIZ29" s="662"/>
      <c r="JJA29" s="662"/>
      <c r="JJB29" s="662"/>
      <c r="JJC29" s="662"/>
      <c r="JJD29" s="662"/>
      <c r="JJE29" s="662"/>
      <c r="JJF29" s="662"/>
      <c r="JJG29" s="662"/>
      <c r="JJH29" s="662"/>
      <c r="JJI29" s="662"/>
      <c r="JJJ29" s="662"/>
      <c r="JJK29" s="662"/>
      <c r="JJL29" s="662"/>
      <c r="JJM29" s="662"/>
      <c r="JJN29" s="662"/>
      <c r="JJO29" s="662"/>
      <c r="JJP29" s="662"/>
      <c r="JJQ29" s="662"/>
      <c r="JJR29" s="662"/>
      <c r="JJS29" s="662"/>
      <c r="JJT29" s="662"/>
      <c r="JJU29" s="662"/>
      <c r="JJV29" s="662"/>
      <c r="JJW29" s="662"/>
      <c r="JJX29" s="662"/>
      <c r="JJY29" s="662"/>
      <c r="JJZ29" s="662"/>
      <c r="JKA29" s="662"/>
      <c r="JKB29" s="662"/>
      <c r="JKC29" s="662"/>
      <c r="JKD29" s="662"/>
      <c r="JKE29" s="662"/>
      <c r="JKF29" s="662"/>
      <c r="JKG29" s="662"/>
      <c r="JKH29" s="662"/>
      <c r="JKI29" s="662"/>
      <c r="JKJ29" s="662"/>
      <c r="JKK29" s="662"/>
      <c r="JKL29" s="662"/>
      <c r="JKM29" s="662"/>
      <c r="JKN29" s="662"/>
      <c r="JKO29" s="662"/>
      <c r="JKP29" s="662"/>
      <c r="JKQ29" s="662"/>
      <c r="JKR29" s="662"/>
      <c r="JKS29" s="662"/>
      <c r="JKT29" s="662"/>
      <c r="JKU29" s="662"/>
      <c r="JKV29" s="662"/>
      <c r="JKW29" s="662"/>
      <c r="JKX29" s="662"/>
      <c r="JKY29" s="662"/>
      <c r="JKZ29" s="662"/>
      <c r="JLA29" s="662"/>
      <c r="JLB29" s="662"/>
      <c r="JLC29" s="662"/>
      <c r="JLD29" s="662"/>
      <c r="JLE29" s="662"/>
      <c r="JLF29" s="662"/>
      <c r="JLG29" s="662"/>
      <c r="JLH29" s="662"/>
      <c r="JLI29" s="662"/>
      <c r="JLJ29" s="662"/>
      <c r="JLK29" s="662"/>
      <c r="JLL29" s="662"/>
      <c r="JLM29" s="662"/>
      <c r="JLN29" s="662"/>
      <c r="JLO29" s="662"/>
      <c r="JLP29" s="662"/>
      <c r="JLQ29" s="662"/>
      <c r="JLR29" s="662"/>
      <c r="JLS29" s="662"/>
      <c r="JLT29" s="662"/>
      <c r="JLU29" s="662"/>
      <c r="JLV29" s="662"/>
      <c r="JLW29" s="662"/>
      <c r="JLX29" s="662"/>
      <c r="JLY29" s="662"/>
      <c r="JLZ29" s="662"/>
      <c r="JMA29" s="662"/>
      <c r="JMB29" s="662"/>
      <c r="JMC29" s="662"/>
      <c r="JMD29" s="662"/>
      <c r="JME29" s="662"/>
      <c r="JMF29" s="662"/>
      <c r="JMG29" s="662"/>
      <c r="JMH29" s="662"/>
      <c r="JMI29" s="662"/>
      <c r="JMJ29" s="662"/>
      <c r="JMK29" s="662"/>
      <c r="JML29" s="662"/>
      <c r="JMM29" s="662"/>
      <c r="JMN29" s="662"/>
      <c r="JMO29" s="662"/>
      <c r="JMP29" s="662"/>
      <c r="JMQ29" s="662"/>
      <c r="JMR29" s="662"/>
      <c r="JMS29" s="662"/>
      <c r="JMT29" s="662"/>
      <c r="JMU29" s="662"/>
      <c r="JMV29" s="662"/>
      <c r="JMW29" s="662"/>
      <c r="JMX29" s="662"/>
      <c r="JMY29" s="662"/>
      <c r="JMZ29" s="662"/>
      <c r="JNA29" s="662"/>
      <c r="JNB29" s="662"/>
      <c r="JNC29" s="662"/>
      <c r="JND29" s="662"/>
      <c r="JNE29" s="662"/>
      <c r="JNF29" s="662"/>
      <c r="JNG29" s="662"/>
      <c r="JNH29" s="662"/>
      <c r="JNI29" s="662"/>
      <c r="JNJ29" s="662"/>
      <c r="JNK29" s="662"/>
      <c r="JNL29" s="662"/>
      <c r="JNM29" s="662"/>
      <c r="JNN29" s="662"/>
      <c r="JNO29" s="662"/>
      <c r="JNP29" s="662"/>
      <c r="JNQ29" s="662"/>
      <c r="JNR29" s="662"/>
      <c r="JNS29" s="662"/>
      <c r="JNT29" s="662"/>
      <c r="JNU29" s="662"/>
      <c r="JNV29" s="662"/>
      <c r="JNW29" s="662"/>
      <c r="JNX29" s="662"/>
      <c r="JNY29" s="662"/>
      <c r="JNZ29" s="662"/>
      <c r="JOA29" s="662"/>
      <c r="JOB29" s="662"/>
      <c r="JOC29" s="662"/>
      <c r="JOD29" s="662"/>
      <c r="JOE29" s="662"/>
      <c r="JOF29" s="662"/>
      <c r="JOG29" s="662"/>
      <c r="JOH29" s="662"/>
      <c r="JOI29" s="662"/>
      <c r="JOJ29" s="662"/>
      <c r="JOK29" s="662"/>
      <c r="JOL29" s="662"/>
      <c r="JOM29" s="662"/>
      <c r="JON29" s="662"/>
      <c r="JOO29" s="662"/>
      <c r="JOP29" s="662"/>
      <c r="JOQ29" s="662"/>
      <c r="JOR29" s="662"/>
      <c r="JOS29" s="662"/>
      <c r="JOT29" s="662"/>
      <c r="JOU29" s="662"/>
      <c r="JOV29" s="662"/>
      <c r="JOW29" s="662"/>
      <c r="JOX29" s="662"/>
      <c r="JOY29" s="662"/>
      <c r="JOZ29" s="662"/>
      <c r="JPA29" s="662"/>
      <c r="JPB29" s="662"/>
      <c r="JPC29" s="662"/>
      <c r="JPD29" s="662"/>
      <c r="JPE29" s="662"/>
      <c r="JPF29" s="662"/>
      <c r="JPG29" s="662"/>
      <c r="JPH29" s="662"/>
      <c r="JPI29" s="662"/>
      <c r="JPJ29" s="662"/>
      <c r="JPK29" s="662"/>
      <c r="JPL29" s="662"/>
      <c r="JPM29" s="662"/>
      <c r="JPN29" s="662"/>
      <c r="JPO29" s="662"/>
      <c r="JPP29" s="662"/>
      <c r="JPQ29" s="662"/>
      <c r="JPR29" s="662"/>
      <c r="JPS29" s="662"/>
      <c r="JPT29" s="662"/>
      <c r="JPU29" s="662"/>
      <c r="JPV29" s="662"/>
      <c r="JPW29" s="662"/>
      <c r="JPX29" s="662"/>
      <c r="JPY29" s="662"/>
      <c r="JPZ29" s="662"/>
      <c r="JQA29" s="662"/>
      <c r="JQB29" s="662"/>
      <c r="JQC29" s="662"/>
      <c r="JQD29" s="662"/>
      <c r="JQE29" s="662"/>
      <c r="JQF29" s="662"/>
      <c r="JQG29" s="662"/>
      <c r="JQH29" s="662"/>
      <c r="JQI29" s="662"/>
      <c r="JQJ29" s="662"/>
      <c r="JQK29" s="662"/>
      <c r="JQL29" s="662"/>
      <c r="JQM29" s="662"/>
      <c r="JQN29" s="662"/>
      <c r="JQO29" s="662"/>
      <c r="JQP29" s="662"/>
      <c r="JQQ29" s="662"/>
      <c r="JQR29" s="662"/>
      <c r="JQS29" s="662"/>
      <c r="JQT29" s="662"/>
      <c r="JQU29" s="662"/>
      <c r="JQV29" s="662"/>
      <c r="JQW29" s="662"/>
      <c r="JQX29" s="662"/>
      <c r="JQY29" s="662"/>
      <c r="JQZ29" s="662"/>
      <c r="JRA29" s="662"/>
      <c r="JRB29" s="662"/>
      <c r="JRC29" s="662"/>
      <c r="JRD29" s="662"/>
      <c r="JRE29" s="662"/>
      <c r="JRF29" s="662"/>
      <c r="JRG29" s="662"/>
      <c r="JRH29" s="662"/>
      <c r="JRI29" s="662"/>
      <c r="JRJ29" s="662"/>
      <c r="JRK29" s="662"/>
      <c r="JRL29" s="662"/>
      <c r="JRM29" s="662"/>
      <c r="JRN29" s="662"/>
      <c r="JRO29" s="662"/>
      <c r="JRP29" s="662"/>
      <c r="JRQ29" s="662"/>
      <c r="JRR29" s="662"/>
      <c r="JRS29" s="662"/>
      <c r="JRT29" s="662"/>
      <c r="JRU29" s="662"/>
      <c r="JRV29" s="662"/>
      <c r="JRW29" s="662"/>
      <c r="JRX29" s="662"/>
      <c r="JRY29" s="662"/>
      <c r="JRZ29" s="662"/>
      <c r="JSA29" s="662"/>
      <c r="JSB29" s="662"/>
      <c r="JSC29" s="662"/>
      <c r="JSD29" s="662"/>
      <c r="JSE29" s="662"/>
      <c r="JSF29" s="662"/>
      <c r="JSG29" s="662"/>
      <c r="JSH29" s="662"/>
      <c r="JSI29" s="662"/>
      <c r="JSJ29" s="662"/>
      <c r="JSK29" s="662"/>
      <c r="JSL29" s="662"/>
      <c r="JSM29" s="662"/>
      <c r="JSN29" s="662"/>
      <c r="JSO29" s="662"/>
      <c r="JSP29" s="662"/>
      <c r="JSQ29" s="662"/>
      <c r="JSR29" s="662"/>
      <c r="JSS29" s="662"/>
      <c r="JST29" s="662"/>
      <c r="JSU29" s="662"/>
      <c r="JSV29" s="662"/>
      <c r="JSW29" s="662"/>
      <c r="JSX29" s="662"/>
      <c r="JSY29" s="662"/>
      <c r="JSZ29" s="662"/>
      <c r="JTA29" s="662"/>
      <c r="JTB29" s="662"/>
      <c r="JTC29" s="662"/>
      <c r="JTD29" s="662"/>
      <c r="JTE29" s="662"/>
      <c r="JTF29" s="662"/>
      <c r="JTG29" s="662"/>
      <c r="JTH29" s="662"/>
      <c r="JTI29" s="662"/>
      <c r="JTJ29" s="662"/>
      <c r="JTK29" s="662"/>
      <c r="JTL29" s="662"/>
      <c r="JTM29" s="662"/>
      <c r="JTN29" s="662"/>
      <c r="JTO29" s="662"/>
      <c r="JTP29" s="662"/>
      <c r="JTQ29" s="662"/>
      <c r="JTR29" s="662"/>
      <c r="JTS29" s="662"/>
      <c r="JTT29" s="662"/>
      <c r="JTU29" s="662"/>
      <c r="JTV29" s="662"/>
      <c r="JTW29" s="662"/>
      <c r="JTX29" s="662"/>
      <c r="JTY29" s="662"/>
      <c r="JTZ29" s="662"/>
      <c r="JUA29" s="662"/>
      <c r="JUB29" s="662"/>
      <c r="JUC29" s="662"/>
      <c r="JUD29" s="662"/>
      <c r="JUE29" s="662"/>
      <c r="JUF29" s="662"/>
      <c r="JUG29" s="662"/>
      <c r="JUH29" s="662"/>
      <c r="JUI29" s="662"/>
      <c r="JUJ29" s="662"/>
      <c r="JUK29" s="662"/>
      <c r="JUL29" s="662"/>
      <c r="JUM29" s="662"/>
      <c r="JUN29" s="662"/>
      <c r="JUO29" s="662"/>
      <c r="JUP29" s="662"/>
      <c r="JUQ29" s="662"/>
      <c r="JUR29" s="662"/>
      <c r="JUS29" s="662"/>
      <c r="JUT29" s="662"/>
      <c r="JUU29" s="662"/>
      <c r="JUV29" s="662"/>
      <c r="JUW29" s="662"/>
      <c r="JUX29" s="662"/>
      <c r="JUY29" s="662"/>
      <c r="JUZ29" s="662"/>
      <c r="JVA29" s="662"/>
      <c r="JVB29" s="662"/>
      <c r="JVC29" s="662"/>
      <c r="JVD29" s="662"/>
      <c r="JVE29" s="662"/>
      <c r="JVF29" s="662"/>
      <c r="JVG29" s="662"/>
      <c r="JVH29" s="662"/>
      <c r="JVI29" s="662"/>
      <c r="JVJ29" s="662"/>
      <c r="JVK29" s="662"/>
      <c r="JVL29" s="662"/>
      <c r="JVM29" s="662"/>
      <c r="JVN29" s="662"/>
      <c r="JVO29" s="662"/>
      <c r="JVP29" s="662"/>
      <c r="JVQ29" s="662"/>
      <c r="JVR29" s="662"/>
      <c r="JVS29" s="662"/>
      <c r="JVT29" s="662"/>
      <c r="JVU29" s="662"/>
      <c r="JVV29" s="662"/>
      <c r="JVW29" s="662"/>
      <c r="JVX29" s="662"/>
      <c r="JVY29" s="662"/>
      <c r="JVZ29" s="662"/>
      <c r="JWA29" s="662"/>
      <c r="JWB29" s="662"/>
      <c r="JWC29" s="662"/>
      <c r="JWD29" s="662"/>
      <c r="JWE29" s="662"/>
      <c r="JWF29" s="662"/>
      <c r="JWG29" s="662"/>
      <c r="JWH29" s="662"/>
      <c r="JWI29" s="662"/>
      <c r="JWJ29" s="662"/>
      <c r="JWK29" s="662"/>
      <c r="JWL29" s="662"/>
      <c r="JWM29" s="662"/>
      <c r="JWN29" s="662"/>
      <c r="JWO29" s="662"/>
      <c r="JWP29" s="662"/>
      <c r="JWQ29" s="662"/>
      <c r="JWR29" s="662"/>
      <c r="JWS29" s="662"/>
      <c r="JWT29" s="662"/>
      <c r="JWU29" s="662"/>
      <c r="JWV29" s="662"/>
      <c r="JWW29" s="662"/>
      <c r="JWX29" s="662"/>
      <c r="JWY29" s="662"/>
      <c r="JWZ29" s="662"/>
      <c r="JXA29" s="662"/>
      <c r="JXB29" s="662"/>
      <c r="JXC29" s="662"/>
      <c r="JXD29" s="662"/>
      <c r="JXE29" s="662"/>
      <c r="JXF29" s="662"/>
      <c r="JXG29" s="662"/>
      <c r="JXH29" s="662"/>
      <c r="JXI29" s="662"/>
      <c r="JXJ29" s="662"/>
      <c r="JXK29" s="662"/>
      <c r="JXL29" s="662"/>
      <c r="JXM29" s="662"/>
      <c r="JXN29" s="662"/>
      <c r="JXO29" s="662"/>
      <c r="JXP29" s="662"/>
      <c r="JXQ29" s="662"/>
      <c r="JXR29" s="662"/>
      <c r="JXS29" s="662"/>
      <c r="JXT29" s="662"/>
      <c r="JXU29" s="662"/>
      <c r="JXV29" s="662"/>
      <c r="JXW29" s="662"/>
      <c r="JXX29" s="662"/>
      <c r="JXY29" s="662"/>
      <c r="JXZ29" s="662"/>
      <c r="JYA29" s="662"/>
      <c r="JYB29" s="662"/>
      <c r="JYC29" s="662"/>
      <c r="JYD29" s="662"/>
      <c r="JYE29" s="662"/>
      <c r="JYF29" s="662"/>
      <c r="JYG29" s="662"/>
      <c r="JYH29" s="662"/>
      <c r="JYI29" s="662"/>
      <c r="JYJ29" s="662"/>
      <c r="JYK29" s="662"/>
      <c r="JYL29" s="662"/>
      <c r="JYM29" s="662"/>
      <c r="JYN29" s="662"/>
      <c r="JYO29" s="662"/>
      <c r="JYP29" s="662"/>
      <c r="JYQ29" s="662"/>
      <c r="JYR29" s="662"/>
      <c r="JYS29" s="662"/>
      <c r="JYT29" s="662"/>
      <c r="JYU29" s="662"/>
      <c r="JYV29" s="662"/>
      <c r="JYW29" s="662"/>
      <c r="JYX29" s="662"/>
      <c r="JYY29" s="662"/>
      <c r="JYZ29" s="662"/>
      <c r="JZA29" s="662"/>
      <c r="JZB29" s="662"/>
      <c r="JZC29" s="662"/>
      <c r="JZD29" s="662"/>
      <c r="JZE29" s="662"/>
      <c r="JZF29" s="662"/>
      <c r="JZG29" s="662"/>
      <c r="JZH29" s="662"/>
      <c r="JZI29" s="662"/>
      <c r="JZJ29" s="662"/>
      <c r="JZK29" s="662"/>
      <c r="JZL29" s="662"/>
      <c r="JZM29" s="662"/>
      <c r="JZN29" s="662"/>
      <c r="JZO29" s="662"/>
      <c r="JZP29" s="662"/>
      <c r="JZQ29" s="662"/>
      <c r="JZR29" s="662"/>
      <c r="JZS29" s="662"/>
      <c r="JZT29" s="662"/>
      <c r="JZU29" s="662"/>
      <c r="JZV29" s="662"/>
      <c r="JZW29" s="662"/>
      <c r="JZX29" s="662"/>
      <c r="JZY29" s="662"/>
      <c r="JZZ29" s="662"/>
      <c r="KAA29" s="662"/>
      <c r="KAB29" s="662"/>
      <c r="KAC29" s="662"/>
      <c r="KAD29" s="662"/>
      <c r="KAE29" s="662"/>
      <c r="KAF29" s="662"/>
      <c r="KAG29" s="662"/>
      <c r="KAH29" s="662"/>
      <c r="KAI29" s="662"/>
      <c r="KAJ29" s="662"/>
      <c r="KAK29" s="662"/>
      <c r="KAL29" s="662"/>
      <c r="KAM29" s="662"/>
      <c r="KAN29" s="662"/>
      <c r="KAO29" s="662"/>
      <c r="KAP29" s="662"/>
      <c r="KAQ29" s="662"/>
      <c r="KAR29" s="662"/>
      <c r="KAS29" s="662"/>
      <c r="KAT29" s="662"/>
      <c r="KAU29" s="662"/>
      <c r="KAV29" s="662"/>
      <c r="KAW29" s="662"/>
      <c r="KAX29" s="662"/>
      <c r="KAY29" s="662"/>
      <c r="KAZ29" s="662"/>
      <c r="KBA29" s="662"/>
      <c r="KBB29" s="662"/>
      <c r="KBC29" s="662"/>
      <c r="KBD29" s="662"/>
      <c r="KBE29" s="662"/>
      <c r="KBF29" s="662"/>
      <c r="KBG29" s="662"/>
      <c r="KBH29" s="662"/>
      <c r="KBI29" s="662"/>
      <c r="KBJ29" s="662"/>
      <c r="KBK29" s="662"/>
      <c r="KBL29" s="662"/>
      <c r="KBM29" s="662"/>
      <c r="KBN29" s="662"/>
      <c r="KBO29" s="662"/>
      <c r="KBP29" s="662"/>
      <c r="KBQ29" s="662"/>
      <c r="KBR29" s="662"/>
      <c r="KBS29" s="662"/>
      <c r="KBT29" s="662"/>
      <c r="KBU29" s="662"/>
      <c r="KBV29" s="662"/>
      <c r="KBW29" s="662"/>
      <c r="KBX29" s="662"/>
      <c r="KBY29" s="662"/>
      <c r="KBZ29" s="662"/>
      <c r="KCA29" s="662"/>
      <c r="KCB29" s="662"/>
      <c r="KCC29" s="662"/>
      <c r="KCD29" s="662"/>
      <c r="KCE29" s="662"/>
      <c r="KCF29" s="662"/>
      <c r="KCG29" s="662"/>
      <c r="KCH29" s="662"/>
      <c r="KCI29" s="662"/>
      <c r="KCJ29" s="662"/>
      <c r="KCK29" s="662"/>
      <c r="KCL29" s="662"/>
      <c r="KCM29" s="662"/>
      <c r="KCN29" s="662"/>
      <c r="KCO29" s="662"/>
      <c r="KCP29" s="662"/>
      <c r="KCQ29" s="662"/>
      <c r="KCR29" s="662"/>
      <c r="KCS29" s="662"/>
      <c r="KCT29" s="662"/>
      <c r="KCU29" s="662"/>
      <c r="KCV29" s="662"/>
      <c r="KCW29" s="662"/>
      <c r="KCX29" s="662"/>
      <c r="KCY29" s="662"/>
      <c r="KCZ29" s="662"/>
      <c r="KDA29" s="662"/>
      <c r="KDB29" s="662"/>
      <c r="KDC29" s="662"/>
      <c r="KDD29" s="662"/>
      <c r="KDE29" s="662"/>
      <c r="KDF29" s="662"/>
      <c r="KDG29" s="662"/>
      <c r="KDH29" s="662"/>
      <c r="KDI29" s="662"/>
      <c r="KDJ29" s="662"/>
      <c r="KDK29" s="662"/>
      <c r="KDL29" s="662"/>
      <c r="KDM29" s="662"/>
      <c r="KDN29" s="662"/>
      <c r="KDO29" s="662"/>
      <c r="KDP29" s="662"/>
      <c r="KDQ29" s="662"/>
      <c r="KDR29" s="662"/>
      <c r="KDS29" s="662"/>
      <c r="KDT29" s="662"/>
      <c r="KDU29" s="662"/>
      <c r="KDV29" s="662"/>
      <c r="KDW29" s="662"/>
      <c r="KDX29" s="662"/>
      <c r="KDY29" s="662"/>
      <c r="KDZ29" s="662"/>
      <c r="KEA29" s="662"/>
      <c r="KEB29" s="662"/>
      <c r="KEC29" s="662"/>
      <c r="KED29" s="662"/>
      <c r="KEE29" s="662"/>
      <c r="KEF29" s="662"/>
      <c r="KEG29" s="662"/>
      <c r="KEH29" s="662"/>
      <c r="KEI29" s="662"/>
      <c r="KEJ29" s="662"/>
      <c r="KEK29" s="662"/>
      <c r="KEL29" s="662"/>
      <c r="KEM29" s="662"/>
      <c r="KEN29" s="662"/>
      <c r="KEO29" s="662"/>
      <c r="KEP29" s="662"/>
      <c r="KEQ29" s="662"/>
      <c r="KER29" s="662"/>
      <c r="KES29" s="662"/>
      <c r="KET29" s="662"/>
      <c r="KEU29" s="662"/>
      <c r="KEV29" s="662"/>
      <c r="KEW29" s="662"/>
      <c r="KEX29" s="662"/>
      <c r="KEY29" s="662"/>
      <c r="KEZ29" s="662"/>
      <c r="KFA29" s="662"/>
      <c r="KFB29" s="662"/>
      <c r="KFC29" s="662"/>
      <c r="KFD29" s="662"/>
      <c r="KFE29" s="662"/>
      <c r="KFF29" s="662"/>
      <c r="KFG29" s="662"/>
      <c r="KFH29" s="662"/>
      <c r="KFI29" s="662"/>
      <c r="KFJ29" s="662"/>
      <c r="KFK29" s="662"/>
      <c r="KFL29" s="662"/>
      <c r="KFM29" s="662"/>
      <c r="KFN29" s="662"/>
      <c r="KFO29" s="662"/>
      <c r="KFP29" s="662"/>
      <c r="KFQ29" s="662"/>
      <c r="KFR29" s="662"/>
      <c r="KFS29" s="662"/>
      <c r="KFT29" s="662"/>
      <c r="KFU29" s="662"/>
      <c r="KFV29" s="662"/>
      <c r="KFW29" s="662"/>
      <c r="KFX29" s="662"/>
      <c r="KFY29" s="662"/>
      <c r="KFZ29" s="662"/>
      <c r="KGA29" s="662"/>
      <c r="KGB29" s="662"/>
      <c r="KGC29" s="662"/>
      <c r="KGD29" s="662"/>
      <c r="KGE29" s="662"/>
      <c r="KGF29" s="662"/>
      <c r="KGG29" s="662"/>
      <c r="KGH29" s="662"/>
      <c r="KGI29" s="662"/>
      <c r="KGJ29" s="662"/>
      <c r="KGK29" s="662"/>
      <c r="KGL29" s="662"/>
      <c r="KGM29" s="662"/>
      <c r="KGN29" s="662"/>
      <c r="KGO29" s="662"/>
      <c r="KGP29" s="662"/>
      <c r="KGQ29" s="662"/>
      <c r="KGR29" s="662"/>
      <c r="KGS29" s="662"/>
      <c r="KGT29" s="662"/>
      <c r="KGU29" s="662"/>
      <c r="KGV29" s="662"/>
      <c r="KGW29" s="662"/>
      <c r="KGX29" s="662"/>
      <c r="KGY29" s="662"/>
      <c r="KGZ29" s="662"/>
      <c r="KHA29" s="662"/>
      <c r="KHB29" s="662"/>
      <c r="KHC29" s="662"/>
      <c r="KHD29" s="662"/>
      <c r="KHE29" s="662"/>
      <c r="KHF29" s="662"/>
      <c r="KHG29" s="662"/>
      <c r="KHH29" s="662"/>
      <c r="KHI29" s="662"/>
      <c r="KHJ29" s="662"/>
      <c r="KHK29" s="662"/>
      <c r="KHL29" s="662"/>
      <c r="KHM29" s="662"/>
      <c r="KHN29" s="662"/>
      <c r="KHO29" s="662"/>
      <c r="KHP29" s="662"/>
      <c r="KHQ29" s="662"/>
      <c r="KHR29" s="662"/>
      <c r="KHS29" s="662"/>
      <c r="KHT29" s="662"/>
      <c r="KHU29" s="662"/>
      <c r="KHV29" s="662"/>
      <c r="KHW29" s="662"/>
      <c r="KHX29" s="662"/>
      <c r="KHY29" s="662"/>
      <c r="KHZ29" s="662"/>
      <c r="KIA29" s="662"/>
      <c r="KIB29" s="662"/>
      <c r="KIC29" s="662"/>
      <c r="KID29" s="662"/>
      <c r="KIE29" s="662"/>
      <c r="KIF29" s="662"/>
      <c r="KIG29" s="662"/>
      <c r="KIH29" s="662"/>
      <c r="KII29" s="662"/>
      <c r="KIJ29" s="662"/>
      <c r="KIK29" s="662"/>
      <c r="KIL29" s="662"/>
      <c r="KIM29" s="662"/>
      <c r="KIN29" s="662"/>
      <c r="KIO29" s="662"/>
      <c r="KIP29" s="662"/>
      <c r="KIQ29" s="662"/>
      <c r="KIR29" s="662"/>
      <c r="KIS29" s="662"/>
      <c r="KIT29" s="662"/>
      <c r="KIU29" s="662"/>
      <c r="KIV29" s="662"/>
      <c r="KIW29" s="662"/>
      <c r="KIX29" s="662"/>
      <c r="KIY29" s="662"/>
      <c r="KIZ29" s="662"/>
      <c r="KJA29" s="662"/>
      <c r="KJB29" s="662"/>
      <c r="KJC29" s="662"/>
      <c r="KJD29" s="662"/>
      <c r="KJE29" s="662"/>
      <c r="KJF29" s="662"/>
      <c r="KJG29" s="662"/>
      <c r="KJH29" s="662"/>
      <c r="KJI29" s="662"/>
      <c r="KJJ29" s="662"/>
      <c r="KJK29" s="662"/>
      <c r="KJL29" s="662"/>
      <c r="KJM29" s="662"/>
      <c r="KJN29" s="662"/>
      <c r="KJO29" s="662"/>
      <c r="KJP29" s="662"/>
      <c r="KJQ29" s="662"/>
      <c r="KJR29" s="662"/>
      <c r="KJS29" s="662"/>
      <c r="KJT29" s="662"/>
      <c r="KJU29" s="662"/>
      <c r="KJV29" s="662"/>
      <c r="KJW29" s="662"/>
      <c r="KJX29" s="662"/>
      <c r="KJY29" s="662"/>
      <c r="KJZ29" s="662"/>
      <c r="KKA29" s="662"/>
      <c r="KKB29" s="662"/>
      <c r="KKC29" s="662"/>
      <c r="KKD29" s="662"/>
      <c r="KKE29" s="662"/>
      <c r="KKF29" s="662"/>
      <c r="KKG29" s="662"/>
      <c r="KKH29" s="662"/>
      <c r="KKI29" s="662"/>
      <c r="KKJ29" s="662"/>
      <c r="KKK29" s="662"/>
      <c r="KKL29" s="662"/>
      <c r="KKM29" s="662"/>
      <c r="KKN29" s="662"/>
      <c r="KKO29" s="662"/>
      <c r="KKP29" s="662"/>
      <c r="KKQ29" s="662"/>
      <c r="KKR29" s="662"/>
      <c r="KKS29" s="662"/>
      <c r="KKT29" s="662"/>
      <c r="KKU29" s="662"/>
      <c r="KKV29" s="662"/>
      <c r="KKW29" s="662"/>
      <c r="KKX29" s="662"/>
      <c r="KKY29" s="662"/>
      <c r="KKZ29" s="662"/>
      <c r="KLA29" s="662"/>
      <c r="KLB29" s="662"/>
      <c r="KLC29" s="662"/>
      <c r="KLD29" s="662"/>
      <c r="KLE29" s="662"/>
      <c r="KLF29" s="662"/>
      <c r="KLG29" s="662"/>
      <c r="KLH29" s="662"/>
      <c r="KLI29" s="662"/>
      <c r="KLJ29" s="662"/>
      <c r="KLK29" s="662"/>
      <c r="KLL29" s="662"/>
      <c r="KLM29" s="662"/>
      <c r="KLN29" s="662"/>
      <c r="KLO29" s="662"/>
      <c r="KLP29" s="662"/>
      <c r="KLQ29" s="662"/>
      <c r="KLR29" s="662"/>
      <c r="KLS29" s="662"/>
      <c r="KLT29" s="662"/>
      <c r="KLU29" s="662"/>
      <c r="KLV29" s="662"/>
      <c r="KLW29" s="662"/>
      <c r="KLX29" s="662"/>
      <c r="KLY29" s="662"/>
      <c r="KLZ29" s="662"/>
      <c r="KMA29" s="662"/>
      <c r="KMB29" s="662"/>
      <c r="KMC29" s="662"/>
      <c r="KMD29" s="662"/>
      <c r="KME29" s="662"/>
      <c r="KMF29" s="662"/>
      <c r="KMG29" s="662"/>
      <c r="KMH29" s="662"/>
      <c r="KMI29" s="662"/>
      <c r="KMJ29" s="662"/>
      <c r="KMK29" s="662"/>
      <c r="KML29" s="662"/>
      <c r="KMM29" s="662"/>
      <c r="KMN29" s="662"/>
      <c r="KMO29" s="662"/>
      <c r="KMP29" s="662"/>
      <c r="KMQ29" s="662"/>
      <c r="KMR29" s="662"/>
      <c r="KMS29" s="662"/>
      <c r="KMT29" s="662"/>
      <c r="KMU29" s="662"/>
      <c r="KMV29" s="662"/>
      <c r="KMW29" s="662"/>
      <c r="KMX29" s="662"/>
      <c r="KMY29" s="662"/>
      <c r="KMZ29" s="662"/>
      <c r="KNA29" s="662"/>
      <c r="KNB29" s="662"/>
      <c r="KNC29" s="662"/>
      <c r="KND29" s="662"/>
      <c r="KNE29" s="662"/>
      <c r="KNF29" s="662"/>
      <c r="KNG29" s="662"/>
      <c r="KNH29" s="662"/>
      <c r="KNI29" s="662"/>
      <c r="KNJ29" s="662"/>
      <c r="KNK29" s="662"/>
      <c r="KNL29" s="662"/>
      <c r="KNM29" s="662"/>
      <c r="KNN29" s="662"/>
      <c r="KNO29" s="662"/>
      <c r="KNP29" s="662"/>
      <c r="KNQ29" s="662"/>
      <c r="KNR29" s="662"/>
      <c r="KNS29" s="662"/>
      <c r="KNT29" s="662"/>
      <c r="KNU29" s="662"/>
      <c r="KNV29" s="662"/>
      <c r="KNW29" s="662"/>
      <c r="KNX29" s="662"/>
      <c r="KNY29" s="662"/>
      <c r="KNZ29" s="662"/>
      <c r="KOA29" s="662"/>
      <c r="KOB29" s="662"/>
      <c r="KOC29" s="662"/>
      <c r="KOD29" s="662"/>
      <c r="KOE29" s="662"/>
      <c r="KOF29" s="662"/>
      <c r="KOG29" s="662"/>
      <c r="KOH29" s="662"/>
      <c r="KOI29" s="662"/>
      <c r="KOJ29" s="662"/>
      <c r="KOK29" s="662"/>
      <c r="KOL29" s="662"/>
      <c r="KOM29" s="662"/>
      <c r="KON29" s="662"/>
      <c r="KOO29" s="662"/>
      <c r="KOP29" s="662"/>
      <c r="KOQ29" s="662"/>
      <c r="KOR29" s="662"/>
      <c r="KOS29" s="662"/>
      <c r="KOT29" s="662"/>
      <c r="KOU29" s="662"/>
      <c r="KOV29" s="662"/>
      <c r="KOW29" s="662"/>
      <c r="KOX29" s="662"/>
      <c r="KOY29" s="662"/>
      <c r="KOZ29" s="662"/>
      <c r="KPA29" s="662"/>
      <c r="KPB29" s="662"/>
      <c r="KPC29" s="662"/>
      <c r="KPD29" s="662"/>
      <c r="KPE29" s="662"/>
      <c r="KPF29" s="662"/>
      <c r="KPG29" s="662"/>
      <c r="KPH29" s="662"/>
      <c r="KPI29" s="662"/>
      <c r="KPJ29" s="662"/>
      <c r="KPK29" s="662"/>
      <c r="KPL29" s="662"/>
      <c r="KPM29" s="662"/>
      <c r="KPN29" s="662"/>
      <c r="KPO29" s="662"/>
      <c r="KPP29" s="662"/>
      <c r="KPQ29" s="662"/>
      <c r="KPR29" s="662"/>
      <c r="KPS29" s="662"/>
      <c r="KPT29" s="662"/>
      <c r="KPU29" s="662"/>
      <c r="KPV29" s="662"/>
      <c r="KPW29" s="662"/>
      <c r="KPX29" s="662"/>
      <c r="KPY29" s="662"/>
      <c r="KPZ29" s="662"/>
      <c r="KQA29" s="662"/>
      <c r="KQB29" s="662"/>
      <c r="KQC29" s="662"/>
      <c r="KQD29" s="662"/>
      <c r="KQE29" s="662"/>
      <c r="KQF29" s="662"/>
      <c r="KQG29" s="662"/>
      <c r="KQH29" s="662"/>
      <c r="KQI29" s="662"/>
      <c r="KQJ29" s="662"/>
      <c r="KQK29" s="662"/>
      <c r="KQL29" s="662"/>
      <c r="KQM29" s="662"/>
      <c r="KQN29" s="662"/>
      <c r="KQO29" s="662"/>
      <c r="KQP29" s="662"/>
      <c r="KQQ29" s="662"/>
      <c r="KQR29" s="662"/>
      <c r="KQS29" s="662"/>
      <c r="KQT29" s="662"/>
      <c r="KQU29" s="662"/>
      <c r="KQV29" s="662"/>
      <c r="KQW29" s="662"/>
      <c r="KQX29" s="662"/>
      <c r="KQY29" s="662"/>
      <c r="KQZ29" s="662"/>
      <c r="KRA29" s="662"/>
      <c r="KRB29" s="662"/>
      <c r="KRC29" s="662"/>
      <c r="KRD29" s="662"/>
      <c r="KRE29" s="662"/>
      <c r="KRF29" s="662"/>
      <c r="KRG29" s="662"/>
      <c r="KRH29" s="662"/>
      <c r="KRI29" s="662"/>
      <c r="KRJ29" s="662"/>
      <c r="KRK29" s="662"/>
      <c r="KRL29" s="662"/>
      <c r="KRM29" s="662"/>
      <c r="KRN29" s="662"/>
      <c r="KRO29" s="662"/>
      <c r="KRP29" s="662"/>
      <c r="KRQ29" s="662"/>
      <c r="KRR29" s="662"/>
      <c r="KRS29" s="662"/>
      <c r="KRT29" s="662"/>
      <c r="KRU29" s="662"/>
      <c r="KRV29" s="662"/>
      <c r="KRW29" s="662"/>
      <c r="KRX29" s="662"/>
      <c r="KRY29" s="662"/>
      <c r="KRZ29" s="662"/>
      <c r="KSA29" s="662"/>
      <c r="KSB29" s="662"/>
      <c r="KSC29" s="662"/>
      <c r="KSD29" s="662"/>
      <c r="KSE29" s="662"/>
      <c r="KSF29" s="662"/>
      <c r="KSG29" s="662"/>
      <c r="KSH29" s="662"/>
      <c r="KSI29" s="662"/>
      <c r="KSJ29" s="662"/>
      <c r="KSK29" s="662"/>
      <c r="KSL29" s="662"/>
      <c r="KSM29" s="662"/>
      <c r="KSN29" s="662"/>
      <c r="KSO29" s="662"/>
      <c r="KSP29" s="662"/>
      <c r="KSQ29" s="662"/>
      <c r="KSR29" s="662"/>
      <c r="KSS29" s="662"/>
      <c r="KST29" s="662"/>
      <c r="KSU29" s="662"/>
      <c r="KSV29" s="662"/>
      <c r="KSW29" s="662"/>
      <c r="KSX29" s="662"/>
      <c r="KSY29" s="662"/>
      <c r="KSZ29" s="662"/>
      <c r="KTA29" s="662"/>
      <c r="KTB29" s="662"/>
      <c r="KTC29" s="662"/>
      <c r="KTD29" s="662"/>
      <c r="KTE29" s="662"/>
      <c r="KTF29" s="662"/>
      <c r="KTG29" s="662"/>
      <c r="KTH29" s="662"/>
      <c r="KTI29" s="662"/>
      <c r="KTJ29" s="662"/>
      <c r="KTK29" s="662"/>
      <c r="KTL29" s="662"/>
      <c r="KTM29" s="662"/>
      <c r="KTN29" s="662"/>
      <c r="KTO29" s="662"/>
      <c r="KTP29" s="662"/>
      <c r="KTQ29" s="662"/>
      <c r="KTR29" s="662"/>
      <c r="KTS29" s="662"/>
      <c r="KTT29" s="662"/>
      <c r="KTU29" s="662"/>
      <c r="KTV29" s="662"/>
      <c r="KTW29" s="662"/>
      <c r="KTX29" s="662"/>
      <c r="KTY29" s="662"/>
      <c r="KTZ29" s="662"/>
      <c r="KUA29" s="662"/>
      <c r="KUB29" s="662"/>
      <c r="KUC29" s="662"/>
      <c r="KUD29" s="662"/>
      <c r="KUE29" s="662"/>
      <c r="KUF29" s="662"/>
      <c r="KUG29" s="662"/>
      <c r="KUH29" s="662"/>
      <c r="KUI29" s="662"/>
      <c r="KUJ29" s="662"/>
      <c r="KUK29" s="662"/>
      <c r="KUL29" s="662"/>
      <c r="KUM29" s="662"/>
      <c r="KUN29" s="662"/>
      <c r="KUO29" s="662"/>
      <c r="KUP29" s="662"/>
      <c r="KUQ29" s="662"/>
      <c r="KUR29" s="662"/>
      <c r="KUS29" s="662"/>
      <c r="KUT29" s="662"/>
      <c r="KUU29" s="662"/>
      <c r="KUV29" s="662"/>
      <c r="KUW29" s="662"/>
      <c r="KUX29" s="662"/>
      <c r="KUY29" s="662"/>
      <c r="KUZ29" s="662"/>
      <c r="KVA29" s="662"/>
      <c r="KVB29" s="662"/>
      <c r="KVC29" s="662"/>
      <c r="KVD29" s="662"/>
      <c r="KVE29" s="662"/>
      <c r="KVF29" s="662"/>
      <c r="KVG29" s="662"/>
      <c r="KVH29" s="662"/>
      <c r="KVI29" s="662"/>
      <c r="KVJ29" s="662"/>
      <c r="KVK29" s="662"/>
      <c r="KVL29" s="662"/>
      <c r="KVM29" s="662"/>
      <c r="KVN29" s="662"/>
      <c r="KVO29" s="662"/>
      <c r="KVP29" s="662"/>
      <c r="KVQ29" s="662"/>
      <c r="KVR29" s="662"/>
      <c r="KVS29" s="662"/>
      <c r="KVT29" s="662"/>
      <c r="KVU29" s="662"/>
      <c r="KVV29" s="662"/>
      <c r="KVW29" s="662"/>
      <c r="KVX29" s="662"/>
      <c r="KVY29" s="662"/>
      <c r="KVZ29" s="662"/>
      <c r="KWA29" s="662"/>
      <c r="KWB29" s="662"/>
      <c r="KWC29" s="662"/>
      <c r="KWD29" s="662"/>
      <c r="KWE29" s="662"/>
      <c r="KWF29" s="662"/>
      <c r="KWG29" s="662"/>
      <c r="KWH29" s="662"/>
      <c r="KWI29" s="662"/>
      <c r="KWJ29" s="662"/>
      <c r="KWK29" s="662"/>
      <c r="KWL29" s="662"/>
      <c r="KWM29" s="662"/>
      <c r="KWN29" s="662"/>
      <c r="KWO29" s="662"/>
      <c r="KWP29" s="662"/>
      <c r="KWQ29" s="662"/>
      <c r="KWR29" s="662"/>
      <c r="KWS29" s="662"/>
      <c r="KWT29" s="662"/>
      <c r="KWU29" s="662"/>
      <c r="KWV29" s="662"/>
      <c r="KWW29" s="662"/>
      <c r="KWX29" s="662"/>
      <c r="KWY29" s="662"/>
      <c r="KWZ29" s="662"/>
      <c r="KXA29" s="662"/>
      <c r="KXB29" s="662"/>
      <c r="KXC29" s="662"/>
      <c r="KXD29" s="662"/>
      <c r="KXE29" s="662"/>
      <c r="KXF29" s="662"/>
      <c r="KXG29" s="662"/>
      <c r="KXH29" s="662"/>
      <c r="KXI29" s="662"/>
      <c r="KXJ29" s="662"/>
      <c r="KXK29" s="662"/>
      <c r="KXL29" s="662"/>
      <c r="KXM29" s="662"/>
      <c r="KXN29" s="662"/>
      <c r="KXO29" s="662"/>
      <c r="KXP29" s="662"/>
      <c r="KXQ29" s="662"/>
      <c r="KXR29" s="662"/>
      <c r="KXS29" s="662"/>
      <c r="KXT29" s="662"/>
      <c r="KXU29" s="662"/>
      <c r="KXV29" s="662"/>
      <c r="KXW29" s="662"/>
      <c r="KXX29" s="662"/>
      <c r="KXY29" s="662"/>
      <c r="KXZ29" s="662"/>
      <c r="KYA29" s="662"/>
      <c r="KYB29" s="662"/>
      <c r="KYC29" s="662"/>
      <c r="KYD29" s="662"/>
      <c r="KYE29" s="662"/>
      <c r="KYF29" s="662"/>
      <c r="KYG29" s="662"/>
      <c r="KYH29" s="662"/>
      <c r="KYI29" s="662"/>
      <c r="KYJ29" s="662"/>
      <c r="KYK29" s="662"/>
      <c r="KYL29" s="662"/>
      <c r="KYM29" s="662"/>
      <c r="KYN29" s="662"/>
      <c r="KYO29" s="662"/>
      <c r="KYP29" s="662"/>
      <c r="KYQ29" s="662"/>
      <c r="KYR29" s="662"/>
      <c r="KYS29" s="662"/>
      <c r="KYT29" s="662"/>
      <c r="KYU29" s="662"/>
      <c r="KYV29" s="662"/>
      <c r="KYW29" s="662"/>
      <c r="KYX29" s="662"/>
      <c r="KYY29" s="662"/>
      <c r="KYZ29" s="662"/>
      <c r="KZA29" s="662"/>
      <c r="KZB29" s="662"/>
      <c r="KZC29" s="662"/>
      <c r="KZD29" s="662"/>
      <c r="KZE29" s="662"/>
      <c r="KZF29" s="662"/>
      <c r="KZG29" s="662"/>
      <c r="KZH29" s="662"/>
      <c r="KZI29" s="662"/>
      <c r="KZJ29" s="662"/>
      <c r="KZK29" s="662"/>
      <c r="KZL29" s="662"/>
      <c r="KZM29" s="662"/>
      <c r="KZN29" s="662"/>
      <c r="KZO29" s="662"/>
      <c r="KZP29" s="662"/>
      <c r="KZQ29" s="662"/>
      <c r="KZR29" s="662"/>
      <c r="KZS29" s="662"/>
      <c r="KZT29" s="662"/>
      <c r="KZU29" s="662"/>
      <c r="KZV29" s="662"/>
      <c r="KZW29" s="662"/>
      <c r="KZX29" s="662"/>
      <c r="KZY29" s="662"/>
      <c r="KZZ29" s="662"/>
      <c r="LAA29" s="662"/>
      <c r="LAB29" s="662"/>
      <c r="LAC29" s="662"/>
      <c r="LAD29" s="662"/>
      <c r="LAE29" s="662"/>
      <c r="LAF29" s="662"/>
      <c r="LAG29" s="662"/>
      <c r="LAH29" s="662"/>
      <c r="LAI29" s="662"/>
      <c r="LAJ29" s="662"/>
      <c r="LAK29" s="662"/>
      <c r="LAL29" s="662"/>
      <c r="LAM29" s="662"/>
      <c r="LAN29" s="662"/>
      <c r="LAO29" s="662"/>
      <c r="LAP29" s="662"/>
      <c r="LAQ29" s="662"/>
      <c r="LAR29" s="662"/>
      <c r="LAS29" s="662"/>
      <c r="LAT29" s="662"/>
      <c r="LAU29" s="662"/>
      <c r="LAV29" s="662"/>
      <c r="LAW29" s="662"/>
      <c r="LAX29" s="662"/>
      <c r="LAY29" s="662"/>
      <c r="LAZ29" s="662"/>
      <c r="LBA29" s="662"/>
      <c r="LBB29" s="662"/>
      <c r="LBC29" s="662"/>
      <c r="LBD29" s="662"/>
      <c r="LBE29" s="662"/>
      <c r="LBF29" s="662"/>
      <c r="LBG29" s="662"/>
      <c r="LBH29" s="662"/>
      <c r="LBI29" s="662"/>
      <c r="LBJ29" s="662"/>
      <c r="LBK29" s="662"/>
      <c r="LBL29" s="662"/>
      <c r="LBM29" s="662"/>
      <c r="LBN29" s="662"/>
      <c r="LBO29" s="662"/>
      <c r="LBP29" s="662"/>
      <c r="LBQ29" s="662"/>
      <c r="LBR29" s="662"/>
      <c r="LBS29" s="662"/>
      <c r="LBT29" s="662"/>
      <c r="LBU29" s="662"/>
      <c r="LBV29" s="662"/>
      <c r="LBW29" s="662"/>
      <c r="LBX29" s="662"/>
      <c r="LBY29" s="662"/>
      <c r="LBZ29" s="662"/>
      <c r="LCA29" s="662"/>
      <c r="LCB29" s="662"/>
      <c r="LCC29" s="662"/>
      <c r="LCD29" s="662"/>
      <c r="LCE29" s="662"/>
      <c r="LCF29" s="662"/>
      <c r="LCG29" s="662"/>
      <c r="LCH29" s="662"/>
      <c r="LCI29" s="662"/>
      <c r="LCJ29" s="662"/>
      <c r="LCK29" s="662"/>
      <c r="LCL29" s="662"/>
      <c r="LCM29" s="662"/>
      <c r="LCN29" s="662"/>
      <c r="LCO29" s="662"/>
      <c r="LCP29" s="662"/>
      <c r="LCQ29" s="662"/>
      <c r="LCR29" s="662"/>
      <c r="LCS29" s="662"/>
      <c r="LCT29" s="662"/>
      <c r="LCU29" s="662"/>
      <c r="LCV29" s="662"/>
      <c r="LCW29" s="662"/>
      <c r="LCX29" s="662"/>
      <c r="LCY29" s="662"/>
      <c r="LCZ29" s="662"/>
      <c r="LDA29" s="662"/>
      <c r="LDB29" s="662"/>
      <c r="LDC29" s="662"/>
      <c r="LDD29" s="662"/>
      <c r="LDE29" s="662"/>
      <c r="LDF29" s="662"/>
      <c r="LDG29" s="662"/>
      <c r="LDH29" s="662"/>
      <c r="LDI29" s="662"/>
      <c r="LDJ29" s="662"/>
      <c r="LDK29" s="662"/>
      <c r="LDL29" s="662"/>
      <c r="LDM29" s="662"/>
      <c r="LDN29" s="662"/>
      <c r="LDO29" s="662"/>
      <c r="LDP29" s="662"/>
      <c r="LDQ29" s="662"/>
      <c r="LDR29" s="662"/>
      <c r="LDS29" s="662"/>
      <c r="LDT29" s="662"/>
      <c r="LDU29" s="662"/>
      <c r="LDV29" s="662"/>
      <c r="LDW29" s="662"/>
      <c r="LDX29" s="662"/>
      <c r="LDY29" s="662"/>
      <c r="LDZ29" s="662"/>
      <c r="LEA29" s="662"/>
      <c r="LEB29" s="662"/>
      <c r="LEC29" s="662"/>
      <c r="LED29" s="662"/>
      <c r="LEE29" s="662"/>
      <c r="LEF29" s="662"/>
      <c r="LEG29" s="662"/>
      <c r="LEH29" s="662"/>
      <c r="LEI29" s="662"/>
      <c r="LEJ29" s="662"/>
      <c r="LEK29" s="662"/>
      <c r="LEL29" s="662"/>
      <c r="LEM29" s="662"/>
      <c r="LEN29" s="662"/>
      <c r="LEO29" s="662"/>
      <c r="LEP29" s="662"/>
      <c r="LEQ29" s="662"/>
      <c r="LER29" s="662"/>
      <c r="LES29" s="662"/>
      <c r="LET29" s="662"/>
      <c r="LEU29" s="662"/>
      <c r="LEV29" s="662"/>
      <c r="LEW29" s="662"/>
      <c r="LEX29" s="662"/>
      <c r="LEY29" s="662"/>
      <c r="LEZ29" s="662"/>
      <c r="LFA29" s="662"/>
      <c r="LFB29" s="662"/>
      <c r="LFC29" s="662"/>
      <c r="LFD29" s="662"/>
      <c r="LFE29" s="662"/>
      <c r="LFF29" s="662"/>
      <c r="LFG29" s="662"/>
      <c r="LFH29" s="662"/>
      <c r="LFI29" s="662"/>
      <c r="LFJ29" s="662"/>
      <c r="LFK29" s="662"/>
      <c r="LFL29" s="662"/>
      <c r="LFM29" s="662"/>
      <c r="LFN29" s="662"/>
      <c r="LFO29" s="662"/>
      <c r="LFP29" s="662"/>
      <c r="LFQ29" s="662"/>
      <c r="LFR29" s="662"/>
      <c r="LFS29" s="662"/>
      <c r="LFT29" s="662"/>
      <c r="LFU29" s="662"/>
      <c r="LFV29" s="662"/>
      <c r="LFW29" s="662"/>
      <c r="LFX29" s="662"/>
      <c r="LFY29" s="662"/>
      <c r="LFZ29" s="662"/>
      <c r="LGA29" s="662"/>
      <c r="LGB29" s="662"/>
      <c r="LGC29" s="662"/>
      <c r="LGD29" s="662"/>
      <c r="LGE29" s="662"/>
      <c r="LGF29" s="662"/>
      <c r="LGG29" s="662"/>
      <c r="LGH29" s="662"/>
      <c r="LGI29" s="662"/>
      <c r="LGJ29" s="662"/>
      <c r="LGK29" s="662"/>
      <c r="LGL29" s="662"/>
      <c r="LGM29" s="662"/>
      <c r="LGN29" s="662"/>
      <c r="LGO29" s="662"/>
      <c r="LGP29" s="662"/>
      <c r="LGQ29" s="662"/>
      <c r="LGR29" s="662"/>
      <c r="LGS29" s="662"/>
      <c r="LGT29" s="662"/>
      <c r="LGU29" s="662"/>
      <c r="LGV29" s="662"/>
      <c r="LGW29" s="662"/>
      <c r="LGX29" s="662"/>
      <c r="LGY29" s="662"/>
      <c r="LGZ29" s="662"/>
      <c r="LHA29" s="662"/>
      <c r="LHB29" s="662"/>
      <c r="LHC29" s="662"/>
      <c r="LHD29" s="662"/>
      <c r="LHE29" s="662"/>
      <c r="LHF29" s="662"/>
      <c r="LHG29" s="662"/>
      <c r="LHH29" s="662"/>
      <c r="LHI29" s="662"/>
      <c r="LHJ29" s="662"/>
      <c r="LHK29" s="662"/>
      <c r="LHL29" s="662"/>
      <c r="LHM29" s="662"/>
      <c r="LHN29" s="662"/>
      <c r="LHO29" s="662"/>
      <c r="LHP29" s="662"/>
      <c r="LHQ29" s="662"/>
      <c r="LHR29" s="662"/>
      <c r="LHS29" s="662"/>
      <c r="LHT29" s="662"/>
      <c r="LHU29" s="662"/>
      <c r="LHV29" s="662"/>
      <c r="LHW29" s="662"/>
      <c r="LHX29" s="662"/>
      <c r="LHY29" s="662"/>
      <c r="LHZ29" s="662"/>
      <c r="LIA29" s="662"/>
      <c r="LIB29" s="662"/>
      <c r="LIC29" s="662"/>
      <c r="LID29" s="662"/>
      <c r="LIE29" s="662"/>
      <c r="LIF29" s="662"/>
      <c r="LIG29" s="662"/>
      <c r="LIH29" s="662"/>
      <c r="LII29" s="662"/>
      <c r="LIJ29" s="662"/>
      <c r="LIK29" s="662"/>
      <c r="LIL29" s="662"/>
      <c r="LIM29" s="662"/>
      <c r="LIN29" s="662"/>
      <c r="LIO29" s="662"/>
      <c r="LIP29" s="662"/>
      <c r="LIQ29" s="662"/>
      <c r="LIR29" s="662"/>
      <c r="LIS29" s="662"/>
      <c r="LIT29" s="662"/>
      <c r="LIU29" s="662"/>
      <c r="LIV29" s="662"/>
      <c r="LIW29" s="662"/>
      <c r="LIX29" s="662"/>
      <c r="LIY29" s="662"/>
      <c r="LIZ29" s="662"/>
      <c r="LJA29" s="662"/>
      <c r="LJB29" s="662"/>
      <c r="LJC29" s="662"/>
      <c r="LJD29" s="662"/>
      <c r="LJE29" s="662"/>
      <c r="LJF29" s="662"/>
      <c r="LJG29" s="662"/>
      <c r="LJH29" s="662"/>
      <c r="LJI29" s="662"/>
      <c r="LJJ29" s="662"/>
      <c r="LJK29" s="662"/>
      <c r="LJL29" s="662"/>
      <c r="LJM29" s="662"/>
      <c r="LJN29" s="662"/>
      <c r="LJO29" s="662"/>
      <c r="LJP29" s="662"/>
      <c r="LJQ29" s="662"/>
      <c r="LJR29" s="662"/>
      <c r="LJS29" s="662"/>
      <c r="LJT29" s="662"/>
      <c r="LJU29" s="662"/>
      <c r="LJV29" s="662"/>
      <c r="LJW29" s="662"/>
      <c r="LJX29" s="662"/>
      <c r="LJY29" s="662"/>
      <c r="LJZ29" s="662"/>
      <c r="LKA29" s="662"/>
      <c r="LKB29" s="662"/>
      <c r="LKC29" s="662"/>
      <c r="LKD29" s="662"/>
      <c r="LKE29" s="662"/>
      <c r="LKF29" s="662"/>
      <c r="LKG29" s="662"/>
      <c r="LKH29" s="662"/>
      <c r="LKI29" s="662"/>
      <c r="LKJ29" s="662"/>
      <c r="LKK29" s="662"/>
      <c r="LKL29" s="662"/>
      <c r="LKM29" s="662"/>
      <c r="LKN29" s="662"/>
      <c r="LKO29" s="662"/>
      <c r="LKP29" s="662"/>
      <c r="LKQ29" s="662"/>
      <c r="LKR29" s="662"/>
      <c r="LKS29" s="662"/>
      <c r="LKT29" s="662"/>
      <c r="LKU29" s="662"/>
      <c r="LKV29" s="662"/>
      <c r="LKW29" s="662"/>
      <c r="LKX29" s="662"/>
      <c r="LKY29" s="662"/>
      <c r="LKZ29" s="662"/>
      <c r="LLA29" s="662"/>
      <c r="LLB29" s="662"/>
      <c r="LLC29" s="662"/>
      <c r="LLD29" s="662"/>
      <c r="LLE29" s="662"/>
      <c r="LLF29" s="662"/>
      <c r="LLG29" s="662"/>
      <c r="LLH29" s="662"/>
      <c r="LLI29" s="662"/>
      <c r="LLJ29" s="662"/>
      <c r="LLK29" s="662"/>
      <c r="LLL29" s="662"/>
      <c r="LLM29" s="662"/>
      <c r="LLN29" s="662"/>
      <c r="LLO29" s="662"/>
      <c r="LLP29" s="662"/>
      <c r="LLQ29" s="662"/>
      <c r="LLR29" s="662"/>
      <c r="LLS29" s="662"/>
      <c r="LLT29" s="662"/>
      <c r="LLU29" s="662"/>
      <c r="LLV29" s="662"/>
      <c r="LLW29" s="662"/>
      <c r="LLX29" s="662"/>
      <c r="LLY29" s="662"/>
      <c r="LLZ29" s="662"/>
      <c r="LMA29" s="662"/>
      <c r="LMB29" s="662"/>
      <c r="LMC29" s="662"/>
      <c r="LMD29" s="662"/>
      <c r="LME29" s="662"/>
      <c r="LMF29" s="662"/>
      <c r="LMG29" s="662"/>
      <c r="LMH29" s="662"/>
      <c r="LMI29" s="662"/>
      <c r="LMJ29" s="662"/>
      <c r="LMK29" s="662"/>
      <c r="LML29" s="662"/>
      <c r="LMM29" s="662"/>
      <c r="LMN29" s="662"/>
      <c r="LMO29" s="662"/>
      <c r="LMP29" s="662"/>
      <c r="LMQ29" s="662"/>
      <c r="LMR29" s="662"/>
      <c r="LMS29" s="662"/>
      <c r="LMT29" s="662"/>
      <c r="LMU29" s="662"/>
      <c r="LMV29" s="662"/>
      <c r="LMW29" s="662"/>
      <c r="LMX29" s="662"/>
      <c r="LMY29" s="662"/>
      <c r="LMZ29" s="662"/>
      <c r="LNA29" s="662"/>
      <c r="LNB29" s="662"/>
      <c r="LNC29" s="662"/>
      <c r="LND29" s="662"/>
      <c r="LNE29" s="662"/>
      <c r="LNF29" s="662"/>
      <c r="LNG29" s="662"/>
      <c r="LNH29" s="662"/>
      <c r="LNI29" s="662"/>
      <c r="LNJ29" s="662"/>
      <c r="LNK29" s="662"/>
      <c r="LNL29" s="662"/>
      <c r="LNM29" s="662"/>
      <c r="LNN29" s="662"/>
      <c r="LNO29" s="662"/>
      <c r="LNP29" s="662"/>
      <c r="LNQ29" s="662"/>
      <c r="LNR29" s="662"/>
      <c r="LNS29" s="662"/>
      <c r="LNT29" s="662"/>
      <c r="LNU29" s="662"/>
      <c r="LNV29" s="662"/>
      <c r="LNW29" s="662"/>
      <c r="LNX29" s="662"/>
      <c r="LNY29" s="662"/>
      <c r="LNZ29" s="662"/>
      <c r="LOA29" s="662"/>
      <c r="LOB29" s="662"/>
      <c r="LOC29" s="662"/>
      <c r="LOD29" s="662"/>
      <c r="LOE29" s="662"/>
      <c r="LOF29" s="662"/>
      <c r="LOG29" s="662"/>
      <c r="LOH29" s="662"/>
      <c r="LOI29" s="662"/>
      <c r="LOJ29" s="662"/>
      <c r="LOK29" s="662"/>
      <c r="LOL29" s="662"/>
      <c r="LOM29" s="662"/>
      <c r="LON29" s="662"/>
      <c r="LOO29" s="662"/>
      <c r="LOP29" s="662"/>
      <c r="LOQ29" s="662"/>
      <c r="LOR29" s="662"/>
      <c r="LOS29" s="662"/>
      <c r="LOT29" s="662"/>
      <c r="LOU29" s="662"/>
      <c r="LOV29" s="662"/>
      <c r="LOW29" s="662"/>
      <c r="LOX29" s="662"/>
      <c r="LOY29" s="662"/>
      <c r="LOZ29" s="662"/>
      <c r="LPA29" s="662"/>
      <c r="LPB29" s="662"/>
      <c r="LPC29" s="662"/>
      <c r="LPD29" s="662"/>
      <c r="LPE29" s="662"/>
      <c r="LPF29" s="662"/>
      <c r="LPG29" s="662"/>
      <c r="LPH29" s="662"/>
      <c r="LPI29" s="662"/>
      <c r="LPJ29" s="662"/>
      <c r="LPK29" s="662"/>
      <c r="LPL29" s="662"/>
      <c r="LPM29" s="662"/>
      <c r="LPN29" s="662"/>
      <c r="LPO29" s="662"/>
      <c r="LPP29" s="662"/>
      <c r="LPQ29" s="662"/>
      <c r="LPR29" s="662"/>
      <c r="LPS29" s="662"/>
      <c r="LPT29" s="662"/>
      <c r="LPU29" s="662"/>
      <c r="LPV29" s="662"/>
      <c r="LPW29" s="662"/>
      <c r="LPX29" s="662"/>
      <c r="LPY29" s="662"/>
      <c r="LPZ29" s="662"/>
      <c r="LQA29" s="662"/>
      <c r="LQB29" s="662"/>
      <c r="LQC29" s="662"/>
      <c r="LQD29" s="662"/>
      <c r="LQE29" s="662"/>
      <c r="LQF29" s="662"/>
      <c r="LQG29" s="662"/>
      <c r="LQH29" s="662"/>
      <c r="LQI29" s="662"/>
      <c r="LQJ29" s="662"/>
      <c r="LQK29" s="662"/>
      <c r="LQL29" s="662"/>
      <c r="LQM29" s="662"/>
      <c r="LQN29" s="662"/>
      <c r="LQO29" s="662"/>
      <c r="LQP29" s="662"/>
      <c r="LQQ29" s="662"/>
      <c r="LQR29" s="662"/>
      <c r="LQS29" s="662"/>
      <c r="LQT29" s="662"/>
      <c r="LQU29" s="662"/>
      <c r="LQV29" s="662"/>
      <c r="LQW29" s="662"/>
      <c r="LQX29" s="662"/>
      <c r="LQY29" s="662"/>
      <c r="LQZ29" s="662"/>
      <c r="LRA29" s="662"/>
      <c r="LRB29" s="662"/>
      <c r="LRC29" s="662"/>
      <c r="LRD29" s="662"/>
      <c r="LRE29" s="662"/>
      <c r="LRF29" s="662"/>
      <c r="LRG29" s="662"/>
      <c r="LRH29" s="662"/>
      <c r="LRI29" s="662"/>
      <c r="LRJ29" s="662"/>
      <c r="LRK29" s="662"/>
      <c r="LRL29" s="662"/>
      <c r="LRM29" s="662"/>
      <c r="LRN29" s="662"/>
      <c r="LRO29" s="662"/>
      <c r="LRP29" s="662"/>
      <c r="LRQ29" s="662"/>
      <c r="LRR29" s="662"/>
      <c r="LRS29" s="662"/>
      <c r="LRT29" s="662"/>
      <c r="LRU29" s="662"/>
      <c r="LRV29" s="662"/>
      <c r="LRW29" s="662"/>
      <c r="LRX29" s="662"/>
      <c r="LRY29" s="662"/>
      <c r="LRZ29" s="662"/>
      <c r="LSA29" s="662"/>
      <c r="LSB29" s="662"/>
      <c r="LSC29" s="662"/>
      <c r="LSD29" s="662"/>
      <c r="LSE29" s="662"/>
      <c r="LSF29" s="662"/>
      <c r="LSG29" s="662"/>
      <c r="LSH29" s="662"/>
      <c r="LSI29" s="662"/>
      <c r="LSJ29" s="662"/>
      <c r="LSK29" s="662"/>
      <c r="LSL29" s="662"/>
      <c r="LSM29" s="662"/>
      <c r="LSN29" s="662"/>
      <c r="LSO29" s="662"/>
      <c r="LSP29" s="662"/>
      <c r="LSQ29" s="662"/>
      <c r="LSR29" s="662"/>
      <c r="LSS29" s="662"/>
      <c r="LST29" s="662"/>
      <c r="LSU29" s="662"/>
      <c r="LSV29" s="662"/>
      <c r="LSW29" s="662"/>
      <c r="LSX29" s="662"/>
      <c r="LSY29" s="662"/>
      <c r="LSZ29" s="662"/>
      <c r="LTA29" s="662"/>
      <c r="LTB29" s="662"/>
      <c r="LTC29" s="662"/>
      <c r="LTD29" s="662"/>
      <c r="LTE29" s="662"/>
      <c r="LTF29" s="662"/>
      <c r="LTG29" s="662"/>
      <c r="LTH29" s="662"/>
      <c r="LTI29" s="662"/>
      <c r="LTJ29" s="662"/>
      <c r="LTK29" s="662"/>
      <c r="LTL29" s="662"/>
      <c r="LTM29" s="662"/>
      <c r="LTN29" s="662"/>
      <c r="LTO29" s="662"/>
      <c r="LTP29" s="662"/>
      <c r="LTQ29" s="662"/>
      <c r="LTR29" s="662"/>
      <c r="LTS29" s="662"/>
      <c r="LTT29" s="662"/>
      <c r="LTU29" s="662"/>
      <c r="LTV29" s="662"/>
      <c r="LTW29" s="662"/>
      <c r="LTX29" s="662"/>
      <c r="LTY29" s="662"/>
      <c r="LTZ29" s="662"/>
      <c r="LUA29" s="662"/>
      <c r="LUB29" s="662"/>
      <c r="LUC29" s="662"/>
      <c r="LUD29" s="662"/>
      <c r="LUE29" s="662"/>
      <c r="LUF29" s="662"/>
      <c r="LUG29" s="662"/>
      <c r="LUH29" s="662"/>
      <c r="LUI29" s="662"/>
      <c r="LUJ29" s="662"/>
      <c r="LUK29" s="662"/>
      <c r="LUL29" s="662"/>
      <c r="LUM29" s="662"/>
      <c r="LUN29" s="662"/>
      <c r="LUO29" s="662"/>
      <c r="LUP29" s="662"/>
      <c r="LUQ29" s="662"/>
      <c r="LUR29" s="662"/>
      <c r="LUS29" s="662"/>
      <c r="LUT29" s="662"/>
      <c r="LUU29" s="662"/>
      <c r="LUV29" s="662"/>
      <c r="LUW29" s="662"/>
      <c r="LUX29" s="662"/>
      <c r="LUY29" s="662"/>
      <c r="LUZ29" s="662"/>
      <c r="LVA29" s="662"/>
      <c r="LVB29" s="662"/>
      <c r="LVC29" s="662"/>
      <c r="LVD29" s="662"/>
      <c r="LVE29" s="662"/>
      <c r="LVF29" s="662"/>
      <c r="LVG29" s="662"/>
      <c r="LVH29" s="662"/>
      <c r="LVI29" s="662"/>
      <c r="LVJ29" s="662"/>
      <c r="LVK29" s="662"/>
      <c r="LVL29" s="662"/>
      <c r="LVM29" s="662"/>
      <c r="LVN29" s="662"/>
      <c r="LVO29" s="662"/>
      <c r="LVP29" s="662"/>
      <c r="LVQ29" s="662"/>
      <c r="LVR29" s="662"/>
      <c r="LVS29" s="662"/>
      <c r="LVT29" s="662"/>
      <c r="LVU29" s="662"/>
      <c r="LVV29" s="662"/>
      <c r="LVW29" s="662"/>
      <c r="LVX29" s="662"/>
      <c r="LVY29" s="662"/>
      <c r="LVZ29" s="662"/>
      <c r="LWA29" s="662"/>
      <c r="LWB29" s="662"/>
      <c r="LWC29" s="662"/>
      <c r="LWD29" s="662"/>
      <c r="LWE29" s="662"/>
      <c r="LWF29" s="662"/>
      <c r="LWG29" s="662"/>
      <c r="LWH29" s="662"/>
      <c r="LWI29" s="662"/>
      <c r="LWJ29" s="662"/>
      <c r="LWK29" s="662"/>
      <c r="LWL29" s="662"/>
      <c r="LWM29" s="662"/>
      <c r="LWN29" s="662"/>
      <c r="LWO29" s="662"/>
      <c r="LWP29" s="662"/>
      <c r="LWQ29" s="662"/>
      <c r="LWR29" s="662"/>
      <c r="LWS29" s="662"/>
      <c r="LWT29" s="662"/>
      <c r="LWU29" s="662"/>
      <c r="LWV29" s="662"/>
      <c r="LWW29" s="662"/>
      <c r="LWX29" s="662"/>
      <c r="LWY29" s="662"/>
      <c r="LWZ29" s="662"/>
      <c r="LXA29" s="662"/>
      <c r="LXB29" s="662"/>
      <c r="LXC29" s="662"/>
      <c r="LXD29" s="662"/>
      <c r="LXE29" s="662"/>
      <c r="LXF29" s="662"/>
      <c r="LXG29" s="662"/>
      <c r="LXH29" s="662"/>
      <c r="LXI29" s="662"/>
      <c r="LXJ29" s="662"/>
      <c r="LXK29" s="662"/>
      <c r="LXL29" s="662"/>
      <c r="LXM29" s="662"/>
      <c r="LXN29" s="662"/>
      <c r="LXO29" s="662"/>
      <c r="LXP29" s="662"/>
      <c r="LXQ29" s="662"/>
      <c r="LXR29" s="662"/>
      <c r="LXS29" s="662"/>
      <c r="LXT29" s="662"/>
      <c r="LXU29" s="662"/>
      <c r="LXV29" s="662"/>
      <c r="LXW29" s="662"/>
      <c r="LXX29" s="662"/>
      <c r="LXY29" s="662"/>
      <c r="LXZ29" s="662"/>
      <c r="LYA29" s="662"/>
      <c r="LYB29" s="662"/>
      <c r="LYC29" s="662"/>
      <c r="LYD29" s="662"/>
      <c r="LYE29" s="662"/>
      <c r="LYF29" s="662"/>
      <c r="LYG29" s="662"/>
      <c r="LYH29" s="662"/>
      <c r="LYI29" s="662"/>
      <c r="LYJ29" s="662"/>
      <c r="LYK29" s="662"/>
      <c r="LYL29" s="662"/>
      <c r="LYM29" s="662"/>
      <c r="LYN29" s="662"/>
      <c r="LYO29" s="662"/>
      <c r="LYP29" s="662"/>
      <c r="LYQ29" s="662"/>
      <c r="LYR29" s="662"/>
      <c r="LYS29" s="662"/>
      <c r="LYT29" s="662"/>
      <c r="LYU29" s="662"/>
      <c r="LYV29" s="662"/>
      <c r="LYW29" s="662"/>
      <c r="LYX29" s="662"/>
      <c r="LYY29" s="662"/>
      <c r="LYZ29" s="662"/>
      <c r="LZA29" s="662"/>
      <c r="LZB29" s="662"/>
      <c r="LZC29" s="662"/>
      <c r="LZD29" s="662"/>
      <c r="LZE29" s="662"/>
      <c r="LZF29" s="662"/>
      <c r="LZG29" s="662"/>
      <c r="LZH29" s="662"/>
      <c r="LZI29" s="662"/>
      <c r="LZJ29" s="662"/>
      <c r="LZK29" s="662"/>
      <c r="LZL29" s="662"/>
      <c r="LZM29" s="662"/>
      <c r="LZN29" s="662"/>
      <c r="LZO29" s="662"/>
      <c r="LZP29" s="662"/>
      <c r="LZQ29" s="662"/>
      <c r="LZR29" s="662"/>
      <c r="LZS29" s="662"/>
      <c r="LZT29" s="662"/>
      <c r="LZU29" s="662"/>
      <c r="LZV29" s="662"/>
      <c r="LZW29" s="662"/>
      <c r="LZX29" s="662"/>
      <c r="LZY29" s="662"/>
      <c r="LZZ29" s="662"/>
      <c r="MAA29" s="662"/>
      <c r="MAB29" s="662"/>
      <c r="MAC29" s="662"/>
      <c r="MAD29" s="662"/>
      <c r="MAE29" s="662"/>
      <c r="MAF29" s="662"/>
      <c r="MAG29" s="662"/>
      <c r="MAH29" s="662"/>
      <c r="MAI29" s="662"/>
      <c r="MAJ29" s="662"/>
      <c r="MAK29" s="662"/>
      <c r="MAL29" s="662"/>
      <c r="MAM29" s="662"/>
      <c r="MAN29" s="662"/>
      <c r="MAO29" s="662"/>
      <c r="MAP29" s="662"/>
      <c r="MAQ29" s="662"/>
      <c r="MAR29" s="662"/>
      <c r="MAS29" s="662"/>
      <c r="MAT29" s="662"/>
      <c r="MAU29" s="662"/>
      <c r="MAV29" s="662"/>
      <c r="MAW29" s="662"/>
      <c r="MAX29" s="662"/>
      <c r="MAY29" s="662"/>
      <c r="MAZ29" s="662"/>
      <c r="MBA29" s="662"/>
      <c r="MBB29" s="662"/>
      <c r="MBC29" s="662"/>
      <c r="MBD29" s="662"/>
      <c r="MBE29" s="662"/>
      <c r="MBF29" s="662"/>
      <c r="MBG29" s="662"/>
      <c r="MBH29" s="662"/>
      <c r="MBI29" s="662"/>
      <c r="MBJ29" s="662"/>
      <c r="MBK29" s="662"/>
      <c r="MBL29" s="662"/>
      <c r="MBM29" s="662"/>
      <c r="MBN29" s="662"/>
      <c r="MBO29" s="662"/>
      <c r="MBP29" s="662"/>
      <c r="MBQ29" s="662"/>
      <c r="MBR29" s="662"/>
      <c r="MBS29" s="662"/>
      <c r="MBT29" s="662"/>
      <c r="MBU29" s="662"/>
      <c r="MBV29" s="662"/>
      <c r="MBW29" s="662"/>
      <c r="MBX29" s="662"/>
      <c r="MBY29" s="662"/>
      <c r="MBZ29" s="662"/>
      <c r="MCA29" s="662"/>
      <c r="MCB29" s="662"/>
      <c r="MCC29" s="662"/>
      <c r="MCD29" s="662"/>
      <c r="MCE29" s="662"/>
      <c r="MCF29" s="662"/>
      <c r="MCG29" s="662"/>
      <c r="MCH29" s="662"/>
      <c r="MCI29" s="662"/>
      <c r="MCJ29" s="662"/>
      <c r="MCK29" s="662"/>
      <c r="MCL29" s="662"/>
      <c r="MCM29" s="662"/>
      <c r="MCN29" s="662"/>
      <c r="MCO29" s="662"/>
      <c r="MCP29" s="662"/>
      <c r="MCQ29" s="662"/>
      <c r="MCR29" s="662"/>
      <c r="MCS29" s="662"/>
      <c r="MCT29" s="662"/>
      <c r="MCU29" s="662"/>
      <c r="MCV29" s="662"/>
      <c r="MCW29" s="662"/>
      <c r="MCX29" s="662"/>
      <c r="MCY29" s="662"/>
      <c r="MCZ29" s="662"/>
      <c r="MDA29" s="662"/>
      <c r="MDB29" s="662"/>
      <c r="MDC29" s="662"/>
      <c r="MDD29" s="662"/>
      <c r="MDE29" s="662"/>
      <c r="MDF29" s="662"/>
      <c r="MDG29" s="662"/>
      <c r="MDH29" s="662"/>
      <c r="MDI29" s="662"/>
      <c r="MDJ29" s="662"/>
      <c r="MDK29" s="662"/>
      <c r="MDL29" s="662"/>
      <c r="MDM29" s="662"/>
      <c r="MDN29" s="662"/>
      <c r="MDO29" s="662"/>
      <c r="MDP29" s="662"/>
      <c r="MDQ29" s="662"/>
      <c r="MDR29" s="662"/>
      <c r="MDS29" s="662"/>
      <c r="MDT29" s="662"/>
      <c r="MDU29" s="662"/>
      <c r="MDV29" s="662"/>
      <c r="MDW29" s="662"/>
      <c r="MDX29" s="662"/>
      <c r="MDY29" s="662"/>
      <c r="MDZ29" s="662"/>
      <c r="MEA29" s="662"/>
      <c r="MEB29" s="662"/>
      <c r="MEC29" s="662"/>
      <c r="MED29" s="662"/>
      <c r="MEE29" s="662"/>
      <c r="MEF29" s="662"/>
      <c r="MEG29" s="662"/>
      <c r="MEH29" s="662"/>
      <c r="MEI29" s="662"/>
      <c r="MEJ29" s="662"/>
      <c r="MEK29" s="662"/>
      <c r="MEL29" s="662"/>
      <c r="MEM29" s="662"/>
      <c r="MEN29" s="662"/>
      <c r="MEO29" s="662"/>
      <c r="MEP29" s="662"/>
      <c r="MEQ29" s="662"/>
      <c r="MER29" s="662"/>
      <c r="MES29" s="662"/>
      <c r="MET29" s="662"/>
      <c r="MEU29" s="662"/>
      <c r="MEV29" s="662"/>
      <c r="MEW29" s="662"/>
      <c r="MEX29" s="662"/>
      <c r="MEY29" s="662"/>
      <c r="MEZ29" s="662"/>
      <c r="MFA29" s="662"/>
      <c r="MFB29" s="662"/>
      <c r="MFC29" s="662"/>
      <c r="MFD29" s="662"/>
      <c r="MFE29" s="662"/>
      <c r="MFF29" s="662"/>
      <c r="MFG29" s="662"/>
      <c r="MFH29" s="662"/>
      <c r="MFI29" s="662"/>
      <c r="MFJ29" s="662"/>
      <c r="MFK29" s="662"/>
      <c r="MFL29" s="662"/>
      <c r="MFM29" s="662"/>
      <c r="MFN29" s="662"/>
      <c r="MFO29" s="662"/>
      <c r="MFP29" s="662"/>
      <c r="MFQ29" s="662"/>
      <c r="MFR29" s="662"/>
      <c r="MFS29" s="662"/>
      <c r="MFT29" s="662"/>
      <c r="MFU29" s="662"/>
      <c r="MFV29" s="662"/>
      <c r="MFW29" s="662"/>
      <c r="MFX29" s="662"/>
      <c r="MFY29" s="662"/>
      <c r="MFZ29" s="662"/>
      <c r="MGA29" s="662"/>
      <c r="MGB29" s="662"/>
      <c r="MGC29" s="662"/>
      <c r="MGD29" s="662"/>
      <c r="MGE29" s="662"/>
      <c r="MGF29" s="662"/>
      <c r="MGG29" s="662"/>
      <c r="MGH29" s="662"/>
      <c r="MGI29" s="662"/>
      <c r="MGJ29" s="662"/>
      <c r="MGK29" s="662"/>
      <c r="MGL29" s="662"/>
      <c r="MGM29" s="662"/>
      <c r="MGN29" s="662"/>
      <c r="MGO29" s="662"/>
      <c r="MGP29" s="662"/>
      <c r="MGQ29" s="662"/>
      <c r="MGR29" s="662"/>
      <c r="MGS29" s="662"/>
      <c r="MGT29" s="662"/>
      <c r="MGU29" s="662"/>
      <c r="MGV29" s="662"/>
      <c r="MGW29" s="662"/>
      <c r="MGX29" s="662"/>
      <c r="MGY29" s="662"/>
      <c r="MGZ29" s="662"/>
      <c r="MHA29" s="662"/>
      <c r="MHB29" s="662"/>
      <c r="MHC29" s="662"/>
      <c r="MHD29" s="662"/>
      <c r="MHE29" s="662"/>
      <c r="MHF29" s="662"/>
      <c r="MHG29" s="662"/>
      <c r="MHH29" s="662"/>
      <c r="MHI29" s="662"/>
      <c r="MHJ29" s="662"/>
      <c r="MHK29" s="662"/>
      <c r="MHL29" s="662"/>
      <c r="MHM29" s="662"/>
      <c r="MHN29" s="662"/>
      <c r="MHO29" s="662"/>
      <c r="MHP29" s="662"/>
      <c r="MHQ29" s="662"/>
      <c r="MHR29" s="662"/>
      <c r="MHS29" s="662"/>
      <c r="MHT29" s="662"/>
      <c r="MHU29" s="662"/>
      <c r="MHV29" s="662"/>
      <c r="MHW29" s="662"/>
      <c r="MHX29" s="662"/>
      <c r="MHY29" s="662"/>
      <c r="MHZ29" s="662"/>
      <c r="MIA29" s="662"/>
      <c r="MIB29" s="662"/>
      <c r="MIC29" s="662"/>
      <c r="MID29" s="662"/>
      <c r="MIE29" s="662"/>
      <c r="MIF29" s="662"/>
      <c r="MIG29" s="662"/>
      <c r="MIH29" s="662"/>
      <c r="MII29" s="662"/>
      <c r="MIJ29" s="662"/>
      <c r="MIK29" s="662"/>
      <c r="MIL29" s="662"/>
      <c r="MIM29" s="662"/>
      <c r="MIN29" s="662"/>
      <c r="MIO29" s="662"/>
      <c r="MIP29" s="662"/>
      <c r="MIQ29" s="662"/>
      <c r="MIR29" s="662"/>
      <c r="MIS29" s="662"/>
      <c r="MIT29" s="662"/>
      <c r="MIU29" s="662"/>
      <c r="MIV29" s="662"/>
      <c r="MIW29" s="662"/>
      <c r="MIX29" s="662"/>
      <c r="MIY29" s="662"/>
      <c r="MIZ29" s="662"/>
      <c r="MJA29" s="662"/>
      <c r="MJB29" s="662"/>
      <c r="MJC29" s="662"/>
      <c r="MJD29" s="662"/>
      <c r="MJE29" s="662"/>
      <c r="MJF29" s="662"/>
      <c r="MJG29" s="662"/>
      <c r="MJH29" s="662"/>
      <c r="MJI29" s="662"/>
      <c r="MJJ29" s="662"/>
      <c r="MJK29" s="662"/>
      <c r="MJL29" s="662"/>
      <c r="MJM29" s="662"/>
      <c r="MJN29" s="662"/>
      <c r="MJO29" s="662"/>
      <c r="MJP29" s="662"/>
      <c r="MJQ29" s="662"/>
      <c r="MJR29" s="662"/>
      <c r="MJS29" s="662"/>
      <c r="MJT29" s="662"/>
      <c r="MJU29" s="662"/>
      <c r="MJV29" s="662"/>
      <c r="MJW29" s="662"/>
      <c r="MJX29" s="662"/>
      <c r="MJY29" s="662"/>
      <c r="MJZ29" s="662"/>
      <c r="MKA29" s="662"/>
      <c r="MKB29" s="662"/>
      <c r="MKC29" s="662"/>
      <c r="MKD29" s="662"/>
      <c r="MKE29" s="662"/>
      <c r="MKF29" s="662"/>
      <c r="MKG29" s="662"/>
      <c r="MKH29" s="662"/>
      <c r="MKI29" s="662"/>
      <c r="MKJ29" s="662"/>
      <c r="MKK29" s="662"/>
      <c r="MKL29" s="662"/>
      <c r="MKM29" s="662"/>
      <c r="MKN29" s="662"/>
      <c r="MKO29" s="662"/>
      <c r="MKP29" s="662"/>
      <c r="MKQ29" s="662"/>
      <c r="MKR29" s="662"/>
      <c r="MKS29" s="662"/>
      <c r="MKT29" s="662"/>
      <c r="MKU29" s="662"/>
      <c r="MKV29" s="662"/>
      <c r="MKW29" s="662"/>
      <c r="MKX29" s="662"/>
      <c r="MKY29" s="662"/>
      <c r="MKZ29" s="662"/>
      <c r="MLA29" s="662"/>
      <c r="MLB29" s="662"/>
      <c r="MLC29" s="662"/>
      <c r="MLD29" s="662"/>
      <c r="MLE29" s="662"/>
      <c r="MLF29" s="662"/>
      <c r="MLG29" s="662"/>
      <c r="MLH29" s="662"/>
      <c r="MLI29" s="662"/>
      <c r="MLJ29" s="662"/>
      <c r="MLK29" s="662"/>
      <c r="MLL29" s="662"/>
      <c r="MLM29" s="662"/>
      <c r="MLN29" s="662"/>
      <c r="MLO29" s="662"/>
      <c r="MLP29" s="662"/>
      <c r="MLQ29" s="662"/>
      <c r="MLR29" s="662"/>
      <c r="MLS29" s="662"/>
      <c r="MLT29" s="662"/>
      <c r="MLU29" s="662"/>
      <c r="MLV29" s="662"/>
      <c r="MLW29" s="662"/>
      <c r="MLX29" s="662"/>
      <c r="MLY29" s="662"/>
      <c r="MLZ29" s="662"/>
      <c r="MMA29" s="662"/>
      <c r="MMB29" s="662"/>
      <c r="MMC29" s="662"/>
      <c r="MMD29" s="662"/>
      <c r="MME29" s="662"/>
      <c r="MMF29" s="662"/>
      <c r="MMG29" s="662"/>
      <c r="MMH29" s="662"/>
      <c r="MMI29" s="662"/>
      <c r="MMJ29" s="662"/>
      <c r="MMK29" s="662"/>
      <c r="MML29" s="662"/>
      <c r="MMM29" s="662"/>
      <c r="MMN29" s="662"/>
      <c r="MMO29" s="662"/>
      <c r="MMP29" s="662"/>
      <c r="MMQ29" s="662"/>
      <c r="MMR29" s="662"/>
      <c r="MMS29" s="662"/>
      <c r="MMT29" s="662"/>
      <c r="MMU29" s="662"/>
      <c r="MMV29" s="662"/>
      <c r="MMW29" s="662"/>
      <c r="MMX29" s="662"/>
      <c r="MMY29" s="662"/>
      <c r="MMZ29" s="662"/>
      <c r="MNA29" s="662"/>
      <c r="MNB29" s="662"/>
      <c r="MNC29" s="662"/>
      <c r="MND29" s="662"/>
      <c r="MNE29" s="662"/>
      <c r="MNF29" s="662"/>
      <c r="MNG29" s="662"/>
      <c r="MNH29" s="662"/>
      <c r="MNI29" s="662"/>
      <c r="MNJ29" s="662"/>
      <c r="MNK29" s="662"/>
      <c r="MNL29" s="662"/>
      <c r="MNM29" s="662"/>
      <c r="MNN29" s="662"/>
      <c r="MNO29" s="662"/>
      <c r="MNP29" s="662"/>
      <c r="MNQ29" s="662"/>
      <c r="MNR29" s="662"/>
      <c r="MNS29" s="662"/>
      <c r="MNT29" s="662"/>
      <c r="MNU29" s="662"/>
      <c r="MNV29" s="662"/>
      <c r="MNW29" s="662"/>
      <c r="MNX29" s="662"/>
      <c r="MNY29" s="662"/>
      <c r="MNZ29" s="662"/>
      <c r="MOA29" s="662"/>
      <c r="MOB29" s="662"/>
      <c r="MOC29" s="662"/>
      <c r="MOD29" s="662"/>
      <c r="MOE29" s="662"/>
      <c r="MOF29" s="662"/>
      <c r="MOG29" s="662"/>
      <c r="MOH29" s="662"/>
      <c r="MOI29" s="662"/>
      <c r="MOJ29" s="662"/>
      <c r="MOK29" s="662"/>
      <c r="MOL29" s="662"/>
      <c r="MOM29" s="662"/>
      <c r="MON29" s="662"/>
      <c r="MOO29" s="662"/>
      <c r="MOP29" s="662"/>
      <c r="MOQ29" s="662"/>
      <c r="MOR29" s="662"/>
      <c r="MOS29" s="662"/>
      <c r="MOT29" s="662"/>
      <c r="MOU29" s="662"/>
      <c r="MOV29" s="662"/>
      <c r="MOW29" s="662"/>
      <c r="MOX29" s="662"/>
      <c r="MOY29" s="662"/>
      <c r="MOZ29" s="662"/>
      <c r="MPA29" s="662"/>
      <c r="MPB29" s="662"/>
      <c r="MPC29" s="662"/>
      <c r="MPD29" s="662"/>
      <c r="MPE29" s="662"/>
      <c r="MPF29" s="662"/>
      <c r="MPG29" s="662"/>
      <c r="MPH29" s="662"/>
      <c r="MPI29" s="662"/>
      <c r="MPJ29" s="662"/>
      <c r="MPK29" s="662"/>
      <c r="MPL29" s="662"/>
      <c r="MPM29" s="662"/>
      <c r="MPN29" s="662"/>
      <c r="MPO29" s="662"/>
      <c r="MPP29" s="662"/>
      <c r="MPQ29" s="662"/>
      <c r="MPR29" s="662"/>
      <c r="MPS29" s="662"/>
      <c r="MPT29" s="662"/>
      <c r="MPU29" s="662"/>
      <c r="MPV29" s="662"/>
      <c r="MPW29" s="662"/>
      <c r="MPX29" s="662"/>
      <c r="MPY29" s="662"/>
      <c r="MPZ29" s="662"/>
      <c r="MQA29" s="662"/>
      <c r="MQB29" s="662"/>
      <c r="MQC29" s="662"/>
      <c r="MQD29" s="662"/>
      <c r="MQE29" s="662"/>
      <c r="MQF29" s="662"/>
      <c r="MQG29" s="662"/>
      <c r="MQH29" s="662"/>
      <c r="MQI29" s="662"/>
      <c r="MQJ29" s="662"/>
      <c r="MQK29" s="662"/>
      <c r="MQL29" s="662"/>
      <c r="MQM29" s="662"/>
      <c r="MQN29" s="662"/>
      <c r="MQO29" s="662"/>
      <c r="MQP29" s="662"/>
      <c r="MQQ29" s="662"/>
      <c r="MQR29" s="662"/>
      <c r="MQS29" s="662"/>
      <c r="MQT29" s="662"/>
      <c r="MQU29" s="662"/>
      <c r="MQV29" s="662"/>
      <c r="MQW29" s="662"/>
      <c r="MQX29" s="662"/>
      <c r="MQY29" s="662"/>
      <c r="MQZ29" s="662"/>
      <c r="MRA29" s="662"/>
      <c r="MRB29" s="662"/>
      <c r="MRC29" s="662"/>
      <c r="MRD29" s="662"/>
      <c r="MRE29" s="662"/>
      <c r="MRF29" s="662"/>
      <c r="MRG29" s="662"/>
      <c r="MRH29" s="662"/>
      <c r="MRI29" s="662"/>
      <c r="MRJ29" s="662"/>
      <c r="MRK29" s="662"/>
      <c r="MRL29" s="662"/>
      <c r="MRM29" s="662"/>
      <c r="MRN29" s="662"/>
      <c r="MRO29" s="662"/>
      <c r="MRP29" s="662"/>
      <c r="MRQ29" s="662"/>
      <c r="MRR29" s="662"/>
      <c r="MRS29" s="662"/>
      <c r="MRT29" s="662"/>
      <c r="MRU29" s="662"/>
      <c r="MRV29" s="662"/>
      <c r="MRW29" s="662"/>
      <c r="MRX29" s="662"/>
      <c r="MRY29" s="662"/>
      <c r="MRZ29" s="662"/>
      <c r="MSA29" s="662"/>
      <c r="MSB29" s="662"/>
      <c r="MSC29" s="662"/>
      <c r="MSD29" s="662"/>
      <c r="MSE29" s="662"/>
      <c r="MSF29" s="662"/>
      <c r="MSG29" s="662"/>
      <c r="MSH29" s="662"/>
      <c r="MSI29" s="662"/>
      <c r="MSJ29" s="662"/>
      <c r="MSK29" s="662"/>
      <c r="MSL29" s="662"/>
      <c r="MSM29" s="662"/>
      <c r="MSN29" s="662"/>
      <c r="MSO29" s="662"/>
      <c r="MSP29" s="662"/>
      <c r="MSQ29" s="662"/>
      <c r="MSR29" s="662"/>
      <c r="MSS29" s="662"/>
      <c r="MST29" s="662"/>
      <c r="MSU29" s="662"/>
      <c r="MSV29" s="662"/>
      <c r="MSW29" s="662"/>
      <c r="MSX29" s="662"/>
      <c r="MSY29" s="662"/>
      <c r="MSZ29" s="662"/>
      <c r="MTA29" s="662"/>
      <c r="MTB29" s="662"/>
      <c r="MTC29" s="662"/>
      <c r="MTD29" s="662"/>
      <c r="MTE29" s="662"/>
      <c r="MTF29" s="662"/>
      <c r="MTG29" s="662"/>
      <c r="MTH29" s="662"/>
      <c r="MTI29" s="662"/>
      <c r="MTJ29" s="662"/>
      <c r="MTK29" s="662"/>
      <c r="MTL29" s="662"/>
      <c r="MTM29" s="662"/>
      <c r="MTN29" s="662"/>
      <c r="MTO29" s="662"/>
      <c r="MTP29" s="662"/>
      <c r="MTQ29" s="662"/>
      <c r="MTR29" s="662"/>
      <c r="MTS29" s="662"/>
      <c r="MTT29" s="662"/>
      <c r="MTU29" s="662"/>
      <c r="MTV29" s="662"/>
      <c r="MTW29" s="662"/>
      <c r="MTX29" s="662"/>
      <c r="MTY29" s="662"/>
      <c r="MTZ29" s="662"/>
      <c r="MUA29" s="662"/>
      <c r="MUB29" s="662"/>
      <c r="MUC29" s="662"/>
      <c r="MUD29" s="662"/>
      <c r="MUE29" s="662"/>
      <c r="MUF29" s="662"/>
      <c r="MUG29" s="662"/>
      <c r="MUH29" s="662"/>
      <c r="MUI29" s="662"/>
      <c r="MUJ29" s="662"/>
      <c r="MUK29" s="662"/>
      <c r="MUL29" s="662"/>
      <c r="MUM29" s="662"/>
      <c r="MUN29" s="662"/>
      <c r="MUO29" s="662"/>
      <c r="MUP29" s="662"/>
      <c r="MUQ29" s="662"/>
      <c r="MUR29" s="662"/>
      <c r="MUS29" s="662"/>
      <c r="MUT29" s="662"/>
      <c r="MUU29" s="662"/>
      <c r="MUV29" s="662"/>
      <c r="MUW29" s="662"/>
      <c r="MUX29" s="662"/>
      <c r="MUY29" s="662"/>
      <c r="MUZ29" s="662"/>
      <c r="MVA29" s="662"/>
      <c r="MVB29" s="662"/>
      <c r="MVC29" s="662"/>
      <c r="MVD29" s="662"/>
      <c r="MVE29" s="662"/>
      <c r="MVF29" s="662"/>
      <c r="MVG29" s="662"/>
      <c r="MVH29" s="662"/>
      <c r="MVI29" s="662"/>
      <c r="MVJ29" s="662"/>
      <c r="MVK29" s="662"/>
      <c r="MVL29" s="662"/>
      <c r="MVM29" s="662"/>
      <c r="MVN29" s="662"/>
      <c r="MVO29" s="662"/>
      <c r="MVP29" s="662"/>
      <c r="MVQ29" s="662"/>
      <c r="MVR29" s="662"/>
      <c r="MVS29" s="662"/>
      <c r="MVT29" s="662"/>
      <c r="MVU29" s="662"/>
      <c r="MVV29" s="662"/>
      <c r="MVW29" s="662"/>
      <c r="MVX29" s="662"/>
      <c r="MVY29" s="662"/>
      <c r="MVZ29" s="662"/>
      <c r="MWA29" s="662"/>
      <c r="MWB29" s="662"/>
      <c r="MWC29" s="662"/>
      <c r="MWD29" s="662"/>
      <c r="MWE29" s="662"/>
      <c r="MWF29" s="662"/>
      <c r="MWG29" s="662"/>
      <c r="MWH29" s="662"/>
      <c r="MWI29" s="662"/>
      <c r="MWJ29" s="662"/>
      <c r="MWK29" s="662"/>
      <c r="MWL29" s="662"/>
      <c r="MWM29" s="662"/>
      <c r="MWN29" s="662"/>
      <c r="MWO29" s="662"/>
      <c r="MWP29" s="662"/>
      <c r="MWQ29" s="662"/>
      <c r="MWR29" s="662"/>
      <c r="MWS29" s="662"/>
      <c r="MWT29" s="662"/>
      <c r="MWU29" s="662"/>
      <c r="MWV29" s="662"/>
      <c r="MWW29" s="662"/>
      <c r="MWX29" s="662"/>
      <c r="MWY29" s="662"/>
      <c r="MWZ29" s="662"/>
      <c r="MXA29" s="662"/>
      <c r="MXB29" s="662"/>
      <c r="MXC29" s="662"/>
      <c r="MXD29" s="662"/>
      <c r="MXE29" s="662"/>
      <c r="MXF29" s="662"/>
      <c r="MXG29" s="662"/>
      <c r="MXH29" s="662"/>
      <c r="MXI29" s="662"/>
      <c r="MXJ29" s="662"/>
      <c r="MXK29" s="662"/>
      <c r="MXL29" s="662"/>
      <c r="MXM29" s="662"/>
      <c r="MXN29" s="662"/>
      <c r="MXO29" s="662"/>
      <c r="MXP29" s="662"/>
      <c r="MXQ29" s="662"/>
      <c r="MXR29" s="662"/>
      <c r="MXS29" s="662"/>
      <c r="MXT29" s="662"/>
      <c r="MXU29" s="662"/>
      <c r="MXV29" s="662"/>
      <c r="MXW29" s="662"/>
      <c r="MXX29" s="662"/>
      <c r="MXY29" s="662"/>
      <c r="MXZ29" s="662"/>
      <c r="MYA29" s="662"/>
      <c r="MYB29" s="662"/>
      <c r="MYC29" s="662"/>
      <c r="MYD29" s="662"/>
      <c r="MYE29" s="662"/>
      <c r="MYF29" s="662"/>
      <c r="MYG29" s="662"/>
      <c r="MYH29" s="662"/>
      <c r="MYI29" s="662"/>
      <c r="MYJ29" s="662"/>
      <c r="MYK29" s="662"/>
      <c r="MYL29" s="662"/>
      <c r="MYM29" s="662"/>
      <c r="MYN29" s="662"/>
      <c r="MYO29" s="662"/>
      <c r="MYP29" s="662"/>
      <c r="MYQ29" s="662"/>
      <c r="MYR29" s="662"/>
      <c r="MYS29" s="662"/>
      <c r="MYT29" s="662"/>
      <c r="MYU29" s="662"/>
      <c r="MYV29" s="662"/>
      <c r="MYW29" s="662"/>
      <c r="MYX29" s="662"/>
      <c r="MYY29" s="662"/>
      <c r="MYZ29" s="662"/>
      <c r="MZA29" s="662"/>
      <c r="MZB29" s="662"/>
      <c r="MZC29" s="662"/>
      <c r="MZD29" s="662"/>
      <c r="MZE29" s="662"/>
      <c r="MZF29" s="662"/>
      <c r="MZG29" s="662"/>
      <c r="MZH29" s="662"/>
      <c r="MZI29" s="662"/>
      <c r="MZJ29" s="662"/>
      <c r="MZK29" s="662"/>
      <c r="MZL29" s="662"/>
      <c r="MZM29" s="662"/>
      <c r="MZN29" s="662"/>
      <c r="MZO29" s="662"/>
      <c r="MZP29" s="662"/>
      <c r="MZQ29" s="662"/>
      <c r="MZR29" s="662"/>
      <c r="MZS29" s="662"/>
      <c r="MZT29" s="662"/>
      <c r="MZU29" s="662"/>
      <c r="MZV29" s="662"/>
      <c r="MZW29" s="662"/>
      <c r="MZX29" s="662"/>
      <c r="MZY29" s="662"/>
      <c r="MZZ29" s="662"/>
      <c r="NAA29" s="662"/>
      <c r="NAB29" s="662"/>
      <c r="NAC29" s="662"/>
      <c r="NAD29" s="662"/>
      <c r="NAE29" s="662"/>
      <c r="NAF29" s="662"/>
      <c r="NAG29" s="662"/>
      <c r="NAH29" s="662"/>
      <c r="NAI29" s="662"/>
      <c r="NAJ29" s="662"/>
      <c r="NAK29" s="662"/>
      <c r="NAL29" s="662"/>
      <c r="NAM29" s="662"/>
      <c r="NAN29" s="662"/>
      <c r="NAO29" s="662"/>
      <c r="NAP29" s="662"/>
      <c r="NAQ29" s="662"/>
      <c r="NAR29" s="662"/>
      <c r="NAS29" s="662"/>
      <c r="NAT29" s="662"/>
      <c r="NAU29" s="662"/>
      <c r="NAV29" s="662"/>
      <c r="NAW29" s="662"/>
      <c r="NAX29" s="662"/>
      <c r="NAY29" s="662"/>
      <c r="NAZ29" s="662"/>
      <c r="NBA29" s="662"/>
      <c r="NBB29" s="662"/>
      <c r="NBC29" s="662"/>
      <c r="NBD29" s="662"/>
      <c r="NBE29" s="662"/>
      <c r="NBF29" s="662"/>
      <c r="NBG29" s="662"/>
      <c r="NBH29" s="662"/>
      <c r="NBI29" s="662"/>
      <c r="NBJ29" s="662"/>
      <c r="NBK29" s="662"/>
      <c r="NBL29" s="662"/>
      <c r="NBM29" s="662"/>
      <c r="NBN29" s="662"/>
      <c r="NBO29" s="662"/>
      <c r="NBP29" s="662"/>
      <c r="NBQ29" s="662"/>
      <c r="NBR29" s="662"/>
      <c r="NBS29" s="662"/>
      <c r="NBT29" s="662"/>
      <c r="NBU29" s="662"/>
      <c r="NBV29" s="662"/>
      <c r="NBW29" s="662"/>
      <c r="NBX29" s="662"/>
      <c r="NBY29" s="662"/>
      <c r="NBZ29" s="662"/>
      <c r="NCA29" s="662"/>
      <c r="NCB29" s="662"/>
      <c r="NCC29" s="662"/>
      <c r="NCD29" s="662"/>
      <c r="NCE29" s="662"/>
      <c r="NCF29" s="662"/>
      <c r="NCG29" s="662"/>
      <c r="NCH29" s="662"/>
      <c r="NCI29" s="662"/>
      <c r="NCJ29" s="662"/>
      <c r="NCK29" s="662"/>
      <c r="NCL29" s="662"/>
      <c r="NCM29" s="662"/>
      <c r="NCN29" s="662"/>
      <c r="NCO29" s="662"/>
      <c r="NCP29" s="662"/>
      <c r="NCQ29" s="662"/>
      <c r="NCR29" s="662"/>
      <c r="NCS29" s="662"/>
      <c r="NCT29" s="662"/>
      <c r="NCU29" s="662"/>
      <c r="NCV29" s="662"/>
      <c r="NCW29" s="662"/>
      <c r="NCX29" s="662"/>
      <c r="NCY29" s="662"/>
      <c r="NCZ29" s="662"/>
      <c r="NDA29" s="662"/>
      <c r="NDB29" s="662"/>
      <c r="NDC29" s="662"/>
      <c r="NDD29" s="662"/>
      <c r="NDE29" s="662"/>
      <c r="NDF29" s="662"/>
      <c r="NDG29" s="662"/>
      <c r="NDH29" s="662"/>
      <c r="NDI29" s="662"/>
      <c r="NDJ29" s="662"/>
      <c r="NDK29" s="662"/>
      <c r="NDL29" s="662"/>
      <c r="NDM29" s="662"/>
      <c r="NDN29" s="662"/>
      <c r="NDO29" s="662"/>
      <c r="NDP29" s="662"/>
      <c r="NDQ29" s="662"/>
      <c r="NDR29" s="662"/>
      <c r="NDS29" s="662"/>
      <c r="NDT29" s="662"/>
      <c r="NDU29" s="662"/>
      <c r="NDV29" s="662"/>
      <c r="NDW29" s="662"/>
      <c r="NDX29" s="662"/>
      <c r="NDY29" s="662"/>
      <c r="NDZ29" s="662"/>
      <c r="NEA29" s="662"/>
      <c r="NEB29" s="662"/>
      <c r="NEC29" s="662"/>
      <c r="NED29" s="662"/>
      <c r="NEE29" s="662"/>
      <c r="NEF29" s="662"/>
      <c r="NEG29" s="662"/>
      <c r="NEH29" s="662"/>
      <c r="NEI29" s="662"/>
      <c r="NEJ29" s="662"/>
      <c r="NEK29" s="662"/>
      <c r="NEL29" s="662"/>
      <c r="NEM29" s="662"/>
      <c r="NEN29" s="662"/>
      <c r="NEO29" s="662"/>
      <c r="NEP29" s="662"/>
      <c r="NEQ29" s="662"/>
      <c r="NER29" s="662"/>
      <c r="NES29" s="662"/>
      <c r="NET29" s="662"/>
      <c r="NEU29" s="662"/>
      <c r="NEV29" s="662"/>
      <c r="NEW29" s="662"/>
      <c r="NEX29" s="662"/>
      <c r="NEY29" s="662"/>
      <c r="NEZ29" s="662"/>
      <c r="NFA29" s="662"/>
      <c r="NFB29" s="662"/>
      <c r="NFC29" s="662"/>
      <c r="NFD29" s="662"/>
      <c r="NFE29" s="662"/>
      <c r="NFF29" s="662"/>
      <c r="NFG29" s="662"/>
      <c r="NFH29" s="662"/>
      <c r="NFI29" s="662"/>
      <c r="NFJ29" s="662"/>
      <c r="NFK29" s="662"/>
      <c r="NFL29" s="662"/>
      <c r="NFM29" s="662"/>
      <c r="NFN29" s="662"/>
      <c r="NFO29" s="662"/>
      <c r="NFP29" s="662"/>
      <c r="NFQ29" s="662"/>
      <c r="NFR29" s="662"/>
      <c r="NFS29" s="662"/>
      <c r="NFT29" s="662"/>
      <c r="NFU29" s="662"/>
      <c r="NFV29" s="662"/>
      <c r="NFW29" s="662"/>
      <c r="NFX29" s="662"/>
      <c r="NFY29" s="662"/>
      <c r="NFZ29" s="662"/>
      <c r="NGA29" s="662"/>
      <c r="NGB29" s="662"/>
      <c r="NGC29" s="662"/>
      <c r="NGD29" s="662"/>
      <c r="NGE29" s="662"/>
      <c r="NGF29" s="662"/>
      <c r="NGG29" s="662"/>
      <c r="NGH29" s="662"/>
      <c r="NGI29" s="662"/>
      <c r="NGJ29" s="662"/>
      <c r="NGK29" s="662"/>
      <c r="NGL29" s="662"/>
      <c r="NGM29" s="662"/>
      <c r="NGN29" s="662"/>
      <c r="NGO29" s="662"/>
      <c r="NGP29" s="662"/>
      <c r="NGQ29" s="662"/>
      <c r="NGR29" s="662"/>
      <c r="NGS29" s="662"/>
      <c r="NGT29" s="662"/>
      <c r="NGU29" s="662"/>
      <c r="NGV29" s="662"/>
      <c r="NGW29" s="662"/>
      <c r="NGX29" s="662"/>
      <c r="NGY29" s="662"/>
      <c r="NGZ29" s="662"/>
      <c r="NHA29" s="662"/>
      <c r="NHB29" s="662"/>
      <c r="NHC29" s="662"/>
      <c r="NHD29" s="662"/>
      <c r="NHE29" s="662"/>
      <c r="NHF29" s="662"/>
      <c r="NHG29" s="662"/>
      <c r="NHH29" s="662"/>
      <c r="NHI29" s="662"/>
      <c r="NHJ29" s="662"/>
      <c r="NHK29" s="662"/>
      <c r="NHL29" s="662"/>
      <c r="NHM29" s="662"/>
      <c r="NHN29" s="662"/>
      <c r="NHO29" s="662"/>
      <c r="NHP29" s="662"/>
      <c r="NHQ29" s="662"/>
      <c r="NHR29" s="662"/>
      <c r="NHS29" s="662"/>
      <c r="NHT29" s="662"/>
      <c r="NHU29" s="662"/>
      <c r="NHV29" s="662"/>
      <c r="NHW29" s="662"/>
      <c r="NHX29" s="662"/>
      <c r="NHY29" s="662"/>
      <c r="NHZ29" s="662"/>
      <c r="NIA29" s="662"/>
      <c r="NIB29" s="662"/>
      <c r="NIC29" s="662"/>
      <c r="NID29" s="662"/>
      <c r="NIE29" s="662"/>
      <c r="NIF29" s="662"/>
      <c r="NIG29" s="662"/>
      <c r="NIH29" s="662"/>
      <c r="NII29" s="662"/>
      <c r="NIJ29" s="662"/>
      <c r="NIK29" s="662"/>
      <c r="NIL29" s="662"/>
      <c r="NIM29" s="662"/>
      <c r="NIN29" s="662"/>
      <c r="NIO29" s="662"/>
      <c r="NIP29" s="662"/>
      <c r="NIQ29" s="662"/>
      <c r="NIR29" s="662"/>
      <c r="NIS29" s="662"/>
      <c r="NIT29" s="662"/>
      <c r="NIU29" s="662"/>
      <c r="NIV29" s="662"/>
      <c r="NIW29" s="662"/>
      <c r="NIX29" s="662"/>
      <c r="NIY29" s="662"/>
      <c r="NIZ29" s="662"/>
      <c r="NJA29" s="662"/>
      <c r="NJB29" s="662"/>
      <c r="NJC29" s="662"/>
      <c r="NJD29" s="662"/>
      <c r="NJE29" s="662"/>
      <c r="NJF29" s="662"/>
      <c r="NJG29" s="662"/>
      <c r="NJH29" s="662"/>
      <c r="NJI29" s="662"/>
      <c r="NJJ29" s="662"/>
      <c r="NJK29" s="662"/>
      <c r="NJL29" s="662"/>
      <c r="NJM29" s="662"/>
      <c r="NJN29" s="662"/>
      <c r="NJO29" s="662"/>
      <c r="NJP29" s="662"/>
      <c r="NJQ29" s="662"/>
      <c r="NJR29" s="662"/>
      <c r="NJS29" s="662"/>
      <c r="NJT29" s="662"/>
      <c r="NJU29" s="662"/>
      <c r="NJV29" s="662"/>
      <c r="NJW29" s="662"/>
      <c r="NJX29" s="662"/>
      <c r="NJY29" s="662"/>
      <c r="NJZ29" s="662"/>
      <c r="NKA29" s="662"/>
      <c r="NKB29" s="662"/>
      <c r="NKC29" s="662"/>
      <c r="NKD29" s="662"/>
      <c r="NKE29" s="662"/>
      <c r="NKF29" s="662"/>
      <c r="NKG29" s="662"/>
      <c r="NKH29" s="662"/>
      <c r="NKI29" s="662"/>
      <c r="NKJ29" s="662"/>
      <c r="NKK29" s="662"/>
      <c r="NKL29" s="662"/>
      <c r="NKM29" s="662"/>
      <c r="NKN29" s="662"/>
      <c r="NKO29" s="662"/>
      <c r="NKP29" s="662"/>
      <c r="NKQ29" s="662"/>
      <c r="NKR29" s="662"/>
      <c r="NKS29" s="662"/>
      <c r="NKT29" s="662"/>
      <c r="NKU29" s="662"/>
      <c r="NKV29" s="662"/>
      <c r="NKW29" s="662"/>
      <c r="NKX29" s="662"/>
      <c r="NKY29" s="662"/>
      <c r="NKZ29" s="662"/>
      <c r="NLA29" s="662"/>
      <c r="NLB29" s="662"/>
      <c r="NLC29" s="662"/>
      <c r="NLD29" s="662"/>
      <c r="NLE29" s="662"/>
      <c r="NLF29" s="662"/>
      <c r="NLG29" s="662"/>
      <c r="NLH29" s="662"/>
      <c r="NLI29" s="662"/>
      <c r="NLJ29" s="662"/>
      <c r="NLK29" s="662"/>
      <c r="NLL29" s="662"/>
      <c r="NLM29" s="662"/>
      <c r="NLN29" s="662"/>
      <c r="NLO29" s="662"/>
      <c r="NLP29" s="662"/>
      <c r="NLQ29" s="662"/>
      <c r="NLR29" s="662"/>
      <c r="NLS29" s="662"/>
      <c r="NLT29" s="662"/>
      <c r="NLU29" s="662"/>
      <c r="NLV29" s="662"/>
      <c r="NLW29" s="662"/>
      <c r="NLX29" s="662"/>
      <c r="NLY29" s="662"/>
      <c r="NLZ29" s="662"/>
      <c r="NMA29" s="662"/>
      <c r="NMB29" s="662"/>
      <c r="NMC29" s="662"/>
      <c r="NMD29" s="662"/>
      <c r="NME29" s="662"/>
      <c r="NMF29" s="662"/>
      <c r="NMG29" s="662"/>
      <c r="NMH29" s="662"/>
      <c r="NMI29" s="662"/>
      <c r="NMJ29" s="662"/>
      <c r="NMK29" s="662"/>
      <c r="NML29" s="662"/>
      <c r="NMM29" s="662"/>
      <c r="NMN29" s="662"/>
      <c r="NMO29" s="662"/>
      <c r="NMP29" s="662"/>
      <c r="NMQ29" s="662"/>
      <c r="NMR29" s="662"/>
      <c r="NMS29" s="662"/>
      <c r="NMT29" s="662"/>
      <c r="NMU29" s="662"/>
      <c r="NMV29" s="662"/>
      <c r="NMW29" s="662"/>
      <c r="NMX29" s="662"/>
      <c r="NMY29" s="662"/>
      <c r="NMZ29" s="662"/>
      <c r="NNA29" s="662"/>
      <c r="NNB29" s="662"/>
      <c r="NNC29" s="662"/>
      <c r="NND29" s="662"/>
      <c r="NNE29" s="662"/>
      <c r="NNF29" s="662"/>
      <c r="NNG29" s="662"/>
      <c r="NNH29" s="662"/>
      <c r="NNI29" s="662"/>
      <c r="NNJ29" s="662"/>
      <c r="NNK29" s="662"/>
      <c r="NNL29" s="662"/>
      <c r="NNM29" s="662"/>
      <c r="NNN29" s="662"/>
      <c r="NNO29" s="662"/>
      <c r="NNP29" s="662"/>
      <c r="NNQ29" s="662"/>
      <c r="NNR29" s="662"/>
      <c r="NNS29" s="662"/>
      <c r="NNT29" s="662"/>
      <c r="NNU29" s="662"/>
      <c r="NNV29" s="662"/>
      <c r="NNW29" s="662"/>
      <c r="NNX29" s="662"/>
      <c r="NNY29" s="662"/>
      <c r="NNZ29" s="662"/>
      <c r="NOA29" s="662"/>
      <c r="NOB29" s="662"/>
      <c r="NOC29" s="662"/>
      <c r="NOD29" s="662"/>
      <c r="NOE29" s="662"/>
      <c r="NOF29" s="662"/>
      <c r="NOG29" s="662"/>
      <c r="NOH29" s="662"/>
      <c r="NOI29" s="662"/>
      <c r="NOJ29" s="662"/>
      <c r="NOK29" s="662"/>
      <c r="NOL29" s="662"/>
      <c r="NOM29" s="662"/>
      <c r="NON29" s="662"/>
      <c r="NOO29" s="662"/>
      <c r="NOP29" s="662"/>
      <c r="NOQ29" s="662"/>
      <c r="NOR29" s="662"/>
      <c r="NOS29" s="662"/>
      <c r="NOT29" s="662"/>
      <c r="NOU29" s="662"/>
      <c r="NOV29" s="662"/>
      <c r="NOW29" s="662"/>
      <c r="NOX29" s="662"/>
      <c r="NOY29" s="662"/>
      <c r="NOZ29" s="662"/>
      <c r="NPA29" s="662"/>
      <c r="NPB29" s="662"/>
      <c r="NPC29" s="662"/>
      <c r="NPD29" s="662"/>
      <c r="NPE29" s="662"/>
      <c r="NPF29" s="662"/>
      <c r="NPG29" s="662"/>
      <c r="NPH29" s="662"/>
      <c r="NPI29" s="662"/>
      <c r="NPJ29" s="662"/>
      <c r="NPK29" s="662"/>
      <c r="NPL29" s="662"/>
      <c r="NPM29" s="662"/>
      <c r="NPN29" s="662"/>
      <c r="NPO29" s="662"/>
      <c r="NPP29" s="662"/>
      <c r="NPQ29" s="662"/>
      <c r="NPR29" s="662"/>
      <c r="NPS29" s="662"/>
      <c r="NPT29" s="662"/>
      <c r="NPU29" s="662"/>
      <c r="NPV29" s="662"/>
      <c r="NPW29" s="662"/>
      <c r="NPX29" s="662"/>
      <c r="NPY29" s="662"/>
      <c r="NPZ29" s="662"/>
      <c r="NQA29" s="662"/>
      <c r="NQB29" s="662"/>
      <c r="NQC29" s="662"/>
      <c r="NQD29" s="662"/>
      <c r="NQE29" s="662"/>
      <c r="NQF29" s="662"/>
      <c r="NQG29" s="662"/>
      <c r="NQH29" s="662"/>
      <c r="NQI29" s="662"/>
      <c r="NQJ29" s="662"/>
      <c r="NQK29" s="662"/>
      <c r="NQL29" s="662"/>
      <c r="NQM29" s="662"/>
      <c r="NQN29" s="662"/>
      <c r="NQO29" s="662"/>
      <c r="NQP29" s="662"/>
      <c r="NQQ29" s="662"/>
      <c r="NQR29" s="662"/>
      <c r="NQS29" s="662"/>
      <c r="NQT29" s="662"/>
      <c r="NQU29" s="662"/>
      <c r="NQV29" s="662"/>
      <c r="NQW29" s="662"/>
      <c r="NQX29" s="662"/>
      <c r="NQY29" s="662"/>
      <c r="NQZ29" s="662"/>
      <c r="NRA29" s="662"/>
      <c r="NRB29" s="662"/>
      <c r="NRC29" s="662"/>
      <c r="NRD29" s="662"/>
      <c r="NRE29" s="662"/>
      <c r="NRF29" s="662"/>
      <c r="NRG29" s="662"/>
      <c r="NRH29" s="662"/>
      <c r="NRI29" s="662"/>
      <c r="NRJ29" s="662"/>
      <c r="NRK29" s="662"/>
      <c r="NRL29" s="662"/>
      <c r="NRM29" s="662"/>
      <c r="NRN29" s="662"/>
      <c r="NRO29" s="662"/>
      <c r="NRP29" s="662"/>
      <c r="NRQ29" s="662"/>
      <c r="NRR29" s="662"/>
      <c r="NRS29" s="662"/>
      <c r="NRT29" s="662"/>
      <c r="NRU29" s="662"/>
      <c r="NRV29" s="662"/>
      <c r="NRW29" s="662"/>
      <c r="NRX29" s="662"/>
      <c r="NRY29" s="662"/>
      <c r="NRZ29" s="662"/>
      <c r="NSA29" s="662"/>
      <c r="NSB29" s="662"/>
      <c r="NSC29" s="662"/>
      <c r="NSD29" s="662"/>
      <c r="NSE29" s="662"/>
      <c r="NSF29" s="662"/>
      <c r="NSG29" s="662"/>
      <c r="NSH29" s="662"/>
      <c r="NSI29" s="662"/>
      <c r="NSJ29" s="662"/>
      <c r="NSK29" s="662"/>
      <c r="NSL29" s="662"/>
      <c r="NSM29" s="662"/>
      <c r="NSN29" s="662"/>
      <c r="NSO29" s="662"/>
      <c r="NSP29" s="662"/>
      <c r="NSQ29" s="662"/>
      <c r="NSR29" s="662"/>
      <c r="NSS29" s="662"/>
      <c r="NST29" s="662"/>
      <c r="NSU29" s="662"/>
      <c r="NSV29" s="662"/>
      <c r="NSW29" s="662"/>
      <c r="NSX29" s="662"/>
      <c r="NSY29" s="662"/>
      <c r="NSZ29" s="662"/>
      <c r="NTA29" s="662"/>
      <c r="NTB29" s="662"/>
      <c r="NTC29" s="662"/>
      <c r="NTD29" s="662"/>
      <c r="NTE29" s="662"/>
      <c r="NTF29" s="662"/>
      <c r="NTG29" s="662"/>
      <c r="NTH29" s="662"/>
      <c r="NTI29" s="662"/>
      <c r="NTJ29" s="662"/>
      <c r="NTK29" s="662"/>
      <c r="NTL29" s="662"/>
      <c r="NTM29" s="662"/>
      <c r="NTN29" s="662"/>
      <c r="NTO29" s="662"/>
      <c r="NTP29" s="662"/>
      <c r="NTQ29" s="662"/>
      <c r="NTR29" s="662"/>
      <c r="NTS29" s="662"/>
      <c r="NTT29" s="662"/>
      <c r="NTU29" s="662"/>
      <c r="NTV29" s="662"/>
      <c r="NTW29" s="662"/>
      <c r="NTX29" s="662"/>
      <c r="NTY29" s="662"/>
      <c r="NTZ29" s="662"/>
      <c r="NUA29" s="662"/>
      <c r="NUB29" s="662"/>
      <c r="NUC29" s="662"/>
      <c r="NUD29" s="662"/>
      <c r="NUE29" s="662"/>
      <c r="NUF29" s="662"/>
      <c r="NUG29" s="662"/>
      <c r="NUH29" s="662"/>
      <c r="NUI29" s="662"/>
      <c r="NUJ29" s="662"/>
      <c r="NUK29" s="662"/>
      <c r="NUL29" s="662"/>
      <c r="NUM29" s="662"/>
      <c r="NUN29" s="662"/>
      <c r="NUO29" s="662"/>
      <c r="NUP29" s="662"/>
      <c r="NUQ29" s="662"/>
      <c r="NUR29" s="662"/>
      <c r="NUS29" s="662"/>
      <c r="NUT29" s="662"/>
      <c r="NUU29" s="662"/>
      <c r="NUV29" s="662"/>
      <c r="NUW29" s="662"/>
      <c r="NUX29" s="662"/>
      <c r="NUY29" s="662"/>
      <c r="NUZ29" s="662"/>
      <c r="NVA29" s="662"/>
      <c r="NVB29" s="662"/>
      <c r="NVC29" s="662"/>
      <c r="NVD29" s="662"/>
      <c r="NVE29" s="662"/>
      <c r="NVF29" s="662"/>
      <c r="NVG29" s="662"/>
      <c r="NVH29" s="662"/>
      <c r="NVI29" s="662"/>
      <c r="NVJ29" s="662"/>
      <c r="NVK29" s="662"/>
      <c r="NVL29" s="662"/>
      <c r="NVM29" s="662"/>
      <c r="NVN29" s="662"/>
      <c r="NVO29" s="662"/>
      <c r="NVP29" s="662"/>
      <c r="NVQ29" s="662"/>
      <c r="NVR29" s="662"/>
      <c r="NVS29" s="662"/>
      <c r="NVT29" s="662"/>
      <c r="NVU29" s="662"/>
      <c r="NVV29" s="662"/>
      <c r="NVW29" s="662"/>
      <c r="NVX29" s="662"/>
      <c r="NVY29" s="662"/>
      <c r="NVZ29" s="662"/>
      <c r="NWA29" s="662"/>
      <c r="NWB29" s="662"/>
      <c r="NWC29" s="662"/>
      <c r="NWD29" s="662"/>
      <c r="NWE29" s="662"/>
      <c r="NWF29" s="662"/>
      <c r="NWG29" s="662"/>
      <c r="NWH29" s="662"/>
      <c r="NWI29" s="662"/>
      <c r="NWJ29" s="662"/>
      <c r="NWK29" s="662"/>
      <c r="NWL29" s="662"/>
      <c r="NWM29" s="662"/>
      <c r="NWN29" s="662"/>
      <c r="NWO29" s="662"/>
      <c r="NWP29" s="662"/>
      <c r="NWQ29" s="662"/>
      <c r="NWR29" s="662"/>
      <c r="NWS29" s="662"/>
      <c r="NWT29" s="662"/>
      <c r="NWU29" s="662"/>
      <c r="NWV29" s="662"/>
      <c r="NWW29" s="662"/>
      <c r="NWX29" s="662"/>
      <c r="NWY29" s="662"/>
      <c r="NWZ29" s="662"/>
      <c r="NXA29" s="662"/>
      <c r="NXB29" s="662"/>
      <c r="NXC29" s="662"/>
      <c r="NXD29" s="662"/>
      <c r="NXE29" s="662"/>
      <c r="NXF29" s="662"/>
      <c r="NXG29" s="662"/>
      <c r="NXH29" s="662"/>
      <c r="NXI29" s="662"/>
      <c r="NXJ29" s="662"/>
      <c r="NXK29" s="662"/>
      <c r="NXL29" s="662"/>
      <c r="NXM29" s="662"/>
      <c r="NXN29" s="662"/>
      <c r="NXO29" s="662"/>
      <c r="NXP29" s="662"/>
      <c r="NXQ29" s="662"/>
      <c r="NXR29" s="662"/>
      <c r="NXS29" s="662"/>
      <c r="NXT29" s="662"/>
      <c r="NXU29" s="662"/>
      <c r="NXV29" s="662"/>
      <c r="NXW29" s="662"/>
      <c r="NXX29" s="662"/>
      <c r="NXY29" s="662"/>
      <c r="NXZ29" s="662"/>
      <c r="NYA29" s="662"/>
      <c r="NYB29" s="662"/>
      <c r="NYC29" s="662"/>
      <c r="NYD29" s="662"/>
      <c r="NYE29" s="662"/>
      <c r="NYF29" s="662"/>
      <c r="NYG29" s="662"/>
      <c r="NYH29" s="662"/>
      <c r="NYI29" s="662"/>
      <c r="NYJ29" s="662"/>
      <c r="NYK29" s="662"/>
      <c r="NYL29" s="662"/>
      <c r="NYM29" s="662"/>
      <c r="NYN29" s="662"/>
      <c r="NYO29" s="662"/>
      <c r="NYP29" s="662"/>
      <c r="NYQ29" s="662"/>
      <c r="NYR29" s="662"/>
      <c r="NYS29" s="662"/>
      <c r="NYT29" s="662"/>
      <c r="NYU29" s="662"/>
      <c r="NYV29" s="662"/>
      <c r="NYW29" s="662"/>
      <c r="NYX29" s="662"/>
      <c r="NYY29" s="662"/>
      <c r="NYZ29" s="662"/>
      <c r="NZA29" s="662"/>
      <c r="NZB29" s="662"/>
      <c r="NZC29" s="662"/>
      <c r="NZD29" s="662"/>
      <c r="NZE29" s="662"/>
      <c r="NZF29" s="662"/>
      <c r="NZG29" s="662"/>
      <c r="NZH29" s="662"/>
      <c r="NZI29" s="662"/>
      <c r="NZJ29" s="662"/>
      <c r="NZK29" s="662"/>
      <c r="NZL29" s="662"/>
      <c r="NZM29" s="662"/>
      <c r="NZN29" s="662"/>
      <c r="NZO29" s="662"/>
      <c r="NZP29" s="662"/>
      <c r="NZQ29" s="662"/>
      <c r="NZR29" s="662"/>
      <c r="NZS29" s="662"/>
      <c r="NZT29" s="662"/>
      <c r="NZU29" s="662"/>
      <c r="NZV29" s="662"/>
      <c r="NZW29" s="662"/>
      <c r="NZX29" s="662"/>
      <c r="NZY29" s="662"/>
      <c r="NZZ29" s="662"/>
      <c r="OAA29" s="662"/>
      <c r="OAB29" s="662"/>
      <c r="OAC29" s="662"/>
      <c r="OAD29" s="662"/>
      <c r="OAE29" s="662"/>
      <c r="OAF29" s="662"/>
      <c r="OAG29" s="662"/>
      <c r="OAH29" s="662"/>
      <c r="OAI29" s="662"/>
      <c r="OAJ29" s="662"/>
      <c r="OAK29" s="662"/>
      <c r="OAL29" s="662"/>
      <c r="OAM29" s="662"/>
      <c r="OAN29" s="662"/>
      <c r="OAO29" s="662"/>
      <c r="OAP29" s="662"/>
      <c r="OAQ29" s="662"/>
      <c r="OAR29" s="662"/>
      <c r="OAS29" s="662"/>
      <c r="OAT29" s="662"/>
      <c r="OAU29" s="662"/>
      <c r="OAV29" s="662"/>
      <c r="OAW29" s="662"/>
      <c r="OAX29" s="662"/>
      <c r="OAY29" s="662"/>
      <c r="OAZ29" s="662"/>
      <c r="OBA29" s="662"/>
      <c r="OBB29" s="662"/>
      <c r="OBC29" s="662"/>
      <c r="OBD29" s="662"/>
      <c r="OBE29" s="662"/>
      <c r="OBF29" s="662"/>
      <c r="OBG29" s="662"/>
      <c r="OBH29" s="662"/>
      <c r="OBI29" s="662"/>
      <c r="OBJ29" s="662"/>
      <c r="OBK29" s="662"/>
      <c r="OBL29" s="662"/>
      <c r="OBM29" s="662"/>
      <c r="OBN29" s="662"/>
      <c r="OBO29" s="662"/>
      <c r="OBP29" s="662"/>
      <c r="OBQ29" s="662"/>
      <c r="OBR29" s="662"/>
      <c r="OBS29" s="662"/>
      <c r="OBT29" s="662"/>
      <c r="OBU29" s="662"/>
      <c r="OBV29" s="662"/>
      <c r="OBW29" s="662"/>
      <c r="OBX29" s="662"/>
      <c r="OBY29" s="662"/>
      <c r="OBZ29" s="662"/>
      <c r="OCA29" s="662"/>
      <c r="OCB29" s="662"/>
      <c r="OCC29" s="662"/>
      <c r="OCD29" s="662"/>
      <c r="OCE29" s="662"/>
      <c r="OCF29" s="662"/>
      <c r="OCG29" s="662"/>
      <c r="OCH29" s="662"/>
      <c r="OCI29" s="662"/>
      <c r="OCJ29" s="662"/>
      <c r="OCK29" s="662"/>
      <c r="OCL29" s="662"/>
      <c r="OCM29" s="662"/>
      <c r="OCN29" s="662"/>
      <c r="OCO29" s="662"/>
      <c r="OCP29" s="662"/>
      <c r="OCQ29" s="662"/>
      <c r="OCR29" s="662"/>
      <c r="OCS29" s="662"/>
      <c r="OCT29" s="662"/>
      <c r="OCU29" s="662"/>
      <c r="OCV29" s="662"/>
      <c r="OCW29" s="662"/>
      <c r="OCX29" s="662"/>
      <c r="OCY29" s="662"/>
      <c r="OCZ29" s="662"/>
      <c r="ODA29" s="662"/>
      <c r="ODB29" s="662"/>
      <c r="ODC29" s="662"/>
      <c r="ODD29" s="662"/>
      <c r="ODE29" s="662"/>
      <c r="ODF29" s="662"/>
      <c r="ODG29" s="662"/>
      <c r="ODH29" s="662"/>
      <c r="ODI29" s="662"/>
      <c r="ODJ29" s="662"/>
      <c r="ODK29" s="662"/>
      <c r="ODL29" s="662"/>
      <c r="ODM29" s="662"/>
      <c r="ODN29" s="662"/>
      <c r="ODO29" s="662"/>
      <c r="ODP29" s="662"/>
      <c r="ODQ29" s="662"/>
      <c r="ODR29" s="662"/>
      <c r="ODS29" s="662"/>
      <c r="ODT29" s="662"/>
      <c r="ODU29" s="662"/>
      <c r="ODV29" s="662"/>
      <c r="ODW29" s="662"/>
      <c r="ODX29" s="662"/>
      <c r="ODY29" s="662"/>
      <c r="ODZ29" s="662"/>
      <c r="OEA29" s="662"/>
      <c r="OEB29" s="662"/>
      <c r="OEC29" s="662"/>
      <c r="OED29" s="662"/>
      <c r="OEE29" s="662"/>
      <c r="OEF29" s="662"/>
      <c r="OEG29" s="662"/>
      <c r="OEH29" s="662"/>
      <c r="OEI29" s="662"/>
      <c r="OEJ29" s="662"/>
      <c r="OEK29" s="662"/>
      <c r="OEL29" s="662"/>
      <c r="OEM29" s="662"/>
      <c r="OEN29" s="662"/>
      <c r="OEO29" s="662"/>
      <c r="OEP29" s="662"/>
      <c r="OEQ29" s="662"/>
      <c r="OER29" s="662"/>
      <c r="OES29" s="662"/>
      <c r="OET29" s="662"/>
      <c r="OEU29" s="662"/>
      <c r="OEV29" s="662"/>
      <c r="OEW29" s="662"/>
      <c r="OEX29" s="662"/>
      <c r="OEY29" s="662"/>
      <c r="OEZ29" s="662"/>
      <c r="OFA29" s="662"/>
      <c r="OFB29" s="662"/>
      <c r="OFC29" s="662"/>
      <c r="OFD29" s="662"/>
      <c r="OFE29" s="662"/>
      <c r="OFF29" s="662"/>
      <c r="OFG29" s="662"/>
      <c r="OFH29" s="662"/>
      <c r="OFI29" s="662"/>
      <c r="OFJ29" s="662"/>
      <c r="OFK29" s="662"/>
      <c r="OFL29" s="662"/>
      <c r="OFM29" s="662"/>
      <c r="OFN29" s="662"/>
      <c r="OFO29" s="662"/>
      <c r="OFP29" s="662"/>
      <c r="OFQ29" s="662"/>
      <c r="OFR29" s="662"/>
      <c r="OFS29" s="662"/>
      <c r="OFT29" s="662"/>
      <c r="OFU29" s="662"/>
      <c r="OFV29" s="662"/>
      <c r="OFW29" s="662"/>
      <c r="OFX29" s="662"/>
      <c r="OFY29" s="662"/>
      <c r="OFZ29" s="662"/>
      <c r="OGA29" s="662"/>
      <c r="OGB29" s="662"/>
      <c r="OGC29" s="662"/>
      <c r="OGD29" s="662"/>
      <c r="OGE29" s="662"/>
      <c r="OGF29" s="662"/>
      <c r="OGG29" s="662"/>
      <c r="OGH29" s="662"/>
      <c r="OGI29" s="662"/>
      <c r="OGJ29" s="662"/>
      <c r="OGK29" s="662"/>
      <c r="OGL29" s="662"/>
      <c r="OGM29" s="662"/>
      <c r="OGN29" s="662"/>
      <c r="OGO29" s="662"/>
      <c r="OGP29" s="662"/>
      <c r="OGQ29" s="662"/>
      <c r="OGR29" s="662"/>
      <c r="OGS29" s="662"/>
      <c r="OGT29" s="662"/>
      <c r="OGU29" s="662"/>
      <c r="OGV29" s="662"/>
      <c r="OGW29" s="662"/>
      <c r="OGX29" s="662"/>
      <c r="OGY29" s="662"/>
      <c r="OGZ29" s="662"/>
      <c r="OHA29" s="662"/>
      <c r="OHB29" s="662"/>
      <c r="OHC29" s="662"/>
      <c r="OHD29" s="662"/>
      <c r="OHE29" s="662"/>
      <c r="OHF29" s="662"/>
      <c r="OHG29" s="662"/>
      <c r="OHH29" s="662"/>
      <c r="OHI29" s="662"/>
      <c r="OHJ29" s="662"/>
      <c r="OHK29" s="662"/>
      <c r="OHL29" s="662"/>
      <c r="OHM29" s="662"/>
      <c r="OHN29" s="662"/>
      <c r="OHO29" s="662"/>
      <c r="OHP29" s="662"/>
      <c r="OHQ29" s="662"/>
      <c r="OHR29" s="662"/>
      <c r="OHS29" s="662"/>
      <c r="OHT29" s="662"/>
      <c r="OHU29" s="662"/>
      <c r="OHV29" s="662"/>
      <c r="OHW29" s="662"/>
      <c r="OHX29" s="662"/>
      <c r="OHY29" s="662"/>
      <c r="OHZ29" s="662"/>
      <c r="OIA29" s="662"/>
      <c r="OIB29" s="662"/>
      <c r="OIC29" s="662"/>
      <c r="OID29" s="662"/>
      <c r="OIE29" s="662"/>
      <c r="OIF29" s="662"/>
      <c r="OIG29" s="662"/>
      <c r="OIH29" s="662"/>
      <c r="OII29" s="662"/>
      <c r="OIJ29" s="662"/>
      <c r="OIK29" s="662"/>
      <c r="OIL29" s="662"/>
      <c r="OIM29" s="662"/>
      <c r="OIN29" s="662"/>
      <c r="OIO29" s="662"/>
      <c r="OIP29" s="662"/>
      <c r="OIQ29" s="662"/>
      <c r="OIR29" s="662"/>
      <c r="OIS29" s="662"/>
      <c r="OIT29" s="662"/>
      <c r="OIU29" s="662"/>
      <c r="OIV29" s="662"/>
      <c r="OIW29" s="662"/>
      <c r="OIX29" s="662"/>
      <c r="OIY29" s="662"/>
      <c r="OIZ29" s="662"/>
      <c r="OJA29" s="662"/>
      <c r="OJB29" s="662"/>
      <c r="OJC29" s="662"/>
      <c r="OJD29" s="662"/>
      <c r="OJE29" s="662"/>
      <c r="OJF29" s="662"/>
      <c r="OJG29" s="662"/>
      <c r="OJH29" s="662"/>
      <c r="OJI29" s="662"/>
      <c r="OJJ29" s="662"/>
      <c r="OJK29" s="662"/>
      <c r="OJL29" s="662"/>
      <c r="OJM29" s="662"/>
      <c r="OJN29" s="662"/>
      <c r="OJO29" s="662"/>
      <c r="OJP29" s="662"/>
      <c r="OJQ29" s="662"/>
      <c r="OJR29" s="662"/>
      <c r="OJS29" s="662"/>
      <c r="OJT29" s="662"/>
      <c r="OJU29" s="662"/>
      <c r="OJV29" s="662"/>
      <c r="OJW29" s="662"/>
      <c r="OJX29" s="662"/>
      <c r="OJY29" s="662"/>
      <c r="OJZ29" s="662"/>
      <c r="OKA29" s="662"/>
      <c r="OKB29" s="662"/>
      <c r="OKC29" s="662"/>
      <c r="OKD29" s="662"/>
      <c r="OKE29" s="662"/>
      <c r="OKF29" s="662"/>
      <c r="OKG29" s="662"/>
      <c r="OKH29" s="662"/>
      <c r="OKI29" s="662"/>
      <c r="OKJ29" s="662"/>
      <c r="OKK29" s="662"/>
      <c r="OKL29" s="662"/>
      <c r="OKM29" s="662"/>
      <c r="OKN29" s="662"/>
      <c r="OKO29" s="662"/>
      <c r="OKP29" s="662"/>
      <c r="OKQ29" s="662"/>
      <c r="OKR29" s="662"/>
      <c r="OKS29" s="662"/>
      <c r="OKT29" s="662"/>
      <c r="OKU29" s="662"/>
      <c r="OKV29" s="662"/>
      <c r="OKW29" s="662"/>
      <c r="OKX29" s="662"/>
      <c r="OKY29" s="662"/>
      <c r="OKZ29" s="662"/>
      <c r="OLA29" s="662"/>
      <c r="OLB29" s="662"/>
      <c r="OLC29" s="662"/>
      <c r="OLD29" s="662"/>
      <c r="OLE29" s="662"/>
      <c r="OLF29" s="662"/>
      <c r="OLG29" s="662"/>
      <c r="OLH29" s="662"/>
      <c r="OLI29" s="662"/>
      <c r="OLJ29" s="662"/>
      <c r="OLK29" s="662"/>
      <c r="OLL29" s="662"/>
      <c r="OLM29" s="662"/>
      <c r="OLN29" s="662"/>
      <c r="OLO29" s="662"/>
      <c r="OLP29" s="662"/>
      <c r="OLQ29" s="662"/>
      <c r="OLR29" s="662"/>
      <c r="OLS29" s="662"/>
      <c r="OLT29" s="662"/>
      <c r="OLU29" s="662"/>
      <c r="OLV29" s="662"/>
      <c r="OLW29" s="662"/>
      <c r="OLX29" s="662"/>
      <c r="OLY29" s="662"/>
      <c r="OLZ29" s="662"/>
      <c r="OMA29" s="662"/>
      <c r="OMB29" s="662"/>
      <c r="OMC29" s="662"/>
      <c r="OMD29" s="662"/>
      <c r="OME29" s="662"/>
      <c r="OMF29" s="662"/>
      <c r="OMG29" s="662"/>
      <c r="OMH29" s="662"/>
      <c r="OMI29" s="662"/>
      <c r="OMJ29" s="662"/>
      <c r="OMK29" s="662"/>
      <c r="OML29" s="662"/>
      <c r="OMM29" s="662"/>
      <c r="OMN29" s="662"/>
      <c r="OMO29" s="662"/>
      <c r="OMP29" s="662"/>
      <c r="OMQ29" s="662"/>
      <c r="OMR29" s="662"/>
      <c r="OMS29" s="662"/>
      <c r="OMT29" s="662"/>
      <c r="OMU29" s="662"/>
      <c r="OMV29" s="662"/>
      <c r="OMW29" s="662"/>
      <c r="OMX29" s="662"/>
      <c r="OMY29" s="662"/>
      <c r="OMZ29" s="662"/>
      <c r="ONA29" s="662"/>
      <c r="ONB29" s="662"/>
      <c r="ONC29" s="662"/>
      <c r="OND29" s="662"/>
      <c r="ONE29" s="662"/>
      <c r="ONF29" s="662"/>
      <c r="ONG29" s="662"/>
      <c r="ONH29" s="662"/>
      <c r="ONI29" s="662"/>
      <c r="ONJ29" s="662"/>
      <c r="ONK29" s="662"/>
      <c r="ONL29" s="662"/>
      <c r="ONM29" s="662"/>
      <c r="ONN29" s="662"/>
      <c r="ONO29" s="662"/>
      <c r="ONP29" s="662"/>
      <c r="ONQ29" s="662"/>
      <c r="ONR29" s="662"/>
      <c r="ONS29" s="662"/>
      <c r="ONT29" s="662"/>
      <c r="ONU29" s="662"/>
      <c r="ONV29" s="662"/>
      <c r="ONW29" s="662"/>
      <c r="ONX29" s="662"/>
      <c r="ONY29" s="662"/>
      <c r="ONZ29" s="662"/>
      <c r="OOA29" s="662"/>
      <c r="OOB29" s="662"/>
      <c r="OOC29" s="662"/>
      <c r="OOD29" s="662"/>
      <c r="OOE29" s="662"/>
      <c r="OOF29" s="662"/>
      <c r="OOG29" s="662"/>
      <c r="OOH29" s="662"/>
      <c r="OOI29" s="662"/>
      <c r="OOJ29" s="662"/>
      <c r="OOK29" s="662"/>
      <c r="OOL29" s="662"/>
      <c r="OOM29" s="662"/>
      <c r="OON29" s="662"/>
      <c r="OOO29" s="662"/>
      <c r="OOP29" s="662"/>
      <c r="OOQ29" s="662"/>
      <c r="OOR29" s="662"/>
      <c r="OOS29" s="662"/>
      <c r="OOT29" s="662"/>
      <c r="OOU29" s="662"/>
      <c r="OOV29" s="662"/>
      <c r="OOW29" s="662"/>
      <c r="OOX29" s="662"/>
      <c r="OOY29" s="662"/>
      <c r="OOZ29" s="662"/>
      <c r="OPA29" s="662"/>
      <c r="OPB29" s="662"/>
      <c r="OPC29" s="662"/>
      <c r="OPD29" s="662"/>
      <c r="OPE29" s="662"/>
      <c r="OPF29" s="662"/>
      <c r="OPG29" s="662"/>
      <c r="OPH29" s="662"/>
      <c r="OPI29" s="662"/>
      <c r="OPJ29" s="662"/>
      <c r="OPK29" s="662"/>
      <c r="OPL29" s="662"/>
      <c r="OPM29" s="662"/>
      <c r="OPN29" s="662"/>
      <c r="OPO29" s="662"/>
      <c r="OPP29" s="662"/>
      <c r="OPQ29" s="662"/>
      <c r="OPR29" s="662"/>
      <c r="OPS29" s="662"/>
      <c r="OPT29" s="662"/>
      <c r="OPU29" s="662"/>
      <c r="OPV29" s="662"/>
      <c r="OPW29" s="662"/>
      <c r="OPX29" s="662"/>
      <c r="OPY29" s="662"/>
      <c r="OPZ29" s="662"/>
      <c r="OQA29" s="662"/>
      <c r="OQB29" s="662"/>
      <c r="OQC29" s="662"/>
      <c r="OQD29" s="662"/>
      <c r="OQE29" s="662"/>
      <c r="OQF29" s="662"/>
      <c r="OQG29" s="662"/>
      <c r="OQH29" s="662"/>
      <c r="OQI29" s="662"/>
      <c r="OQJ29" s="662"/>
      <c r="OQK29" s="662"/>
      <c r="OQL29" s="662"/>
      <c r="OQM29" s="662"/>
      <c r="OQN29" s="662"/>
      <c r="OQO29" s="662"/>
      <c r="OQP29" s="662"/>
      <c r="OQQ29" s="662"/>
      <c r="OQR29" s="662"/>
      <c r="OQS29" s="662"/>
      <c r="OQT29" s="662"/>
      <c r="OQU29" s="662"/>
      <c r="OQV29" s="662"/>
      <c r="OQW29" s="662"/>
      <c r="OQX29" s="662"/>
      <c r="OQY29" s="662"/>
      <c r="OQZ29" s="662"/>
      <c r="ORA29" s="662"/>
      <c r="ORB29" s="662"/>
      <c r="ORC29" s="662"/>
      <c r="ORD29" s="662"/>
      <c r="ORE29" s="662"/>
      <c r="ORF29" s="662"/>
      <c r="ORG29" s="662"/>
      <c r="ORH29" s="662"/>
      <c r="ORI29" s="662"/>
      <c r="ORJ29" s="662"/>
      <c r="ORK29" s="662"/>
      <c r="ORL29" s="662"/>
      <c r="ORM29" s="662"/>
      <c r="ORN29" s="662"/>
      <c r="ORO29" s="662"/>
      <c r="ORP29" s="662"/>
      <c r="ORQ29" s="662"/>
      <c r="ORR29" s="662"/>
      <c r="ORS29" s="662"/>
      <c r="ORT29" s="662"/>
      <c r="ORU29" s="662"/>
      <c r="ORV29" s="662"/>
      <c r="ORW29" s="662"/>
      <c r="ORX29" s="662"/>
      <c r="ORY29" s="662"/>
      <c r="ORZ29" s="662"/>
      <c r="OSA29" s="662"/>
      <c r="OSB29" s="662"/>
      <c r="OSC29" s="662"/>
      <c r="OSD29" s="662"/>
      <c r="OSE29" s="662"/>
      <c r="OSF29" s="662"/>
      <c r="OSG29" s="662"/>
      <c r="OSH29" s="662"/>
      <c r="OSI29" s="662"/>
      <c r="OSJ29" s="662"/>
      <c r="OSK29" s="662"/>
      <c r="OSL29" s="662"/>
      <c r="OSM29" s="662"/>
      <c r="OSN29" s="662"/>
      <c r="OSO29" s="662"/>
      <c r="OSP29" s="662"/>
      <c r="OSQ29" s="662"/>
      <c r="OSR29" s="662"/>
      <c r="OSS29" s="662"/>
      <c r="OST29" s="662"/>
      <c r="OSU29" s="662"/>
      <c r="OSV29" s="662"/>
      <c r="OSW29" s="662"/>
      <c r="OSX29" s="662"/>
      <c r="OSY29" s="662"/>
      <c r="OSZ29" s="662"/>
      <c r="OTA29" s="662"/>
      <c r="OTB29" s="662"/>
      <c r="OTC29" s="662"/>
      <c r="OTD29" s="662"/>
      <c r="OTE29" s="662"/>
      <c r="OTF29" s="662"/>
      <c r="OTG29" s="662"/>
      <c r="OTH29" s="662"/>
      <c r="OTI29" s="662"/>
      <c r="OTJ29" s="662"/>
      <c r="OTK29" s="662"/>
      <c r="OTL29" s="662"/>
      <c r="OTM29" s="662"/>
      <c r="OTN29" s="662"/>
      <c r="OTO29" s="662"/>
      <c r="OTP29" s="662"/>
      <c r="OTQ29" s="662"/>
      <c r="OTR29" s="662"/>
      <c r="OTS29" s="662"/>
      <c r="OTT29" s="662"/>
      <c r="OTU29" s="662"/>
      <c r="OTV29" s="662"/>
      <c r="OTW29" s="662"/>
      <c r="OTX29" s="662"/>
      <c r="OTY29" s="662"/>
      <c r="OTZ29" s="662"/>
      <c r="OUA29" s="662"/>
      <c r="OUB29" s="662"/>
      <c r="OUC29" s="662"/>
      <c r="OUD29" s="662"/>
      <c r="OUE29" s="662"/>
      <c r="OUF29" s="662"/>
      <c r="OUG29" s="662"/>
      <c r="OUH29" s="662"/>
      <c r="OUI29" s="662"/>
      <c r="OUJ29" s="662"/>
      <c r="OUK29" s="662"/>
      <c r="OUL29" s="662"/>
      <c r="OUM29" s="662"/>
      <c r="OUN29" s="662"/>
      <c r="OUO29" s="662"/>
      <c r="OUP29" s="662"/>
      <c r="OUQ29" s="662"/>
      <c r="OUR29" s="662"/>
      <c r="OUS29" s="662"/>
      <c r="OUT29" s="662"/>
      <c r="OUU29" s="662"/>
      <c r="OUV29" s="662"/>
      <c r="OUW29" s="662"/>
      <c r="OUX29" s="662"/>
      <c r="OUY29" s="662"/>
      <c r="OUZ29" s="662"/>
      <c r="OVA29" s="662"/>
      <c r="OVB29" s="662"/>
      <c r="OVC29" s="662"/>
      <c r="OVD29" s="662"/>
      <c r="OVE29" s="662"/>
      <c r="OVF29" s="662"/>
      <c r="OVG29" s="662"/>
      <c r="OVH29" s="662"/>
      <c r="OVI29" s="662"/>
      <c r="OVJ29" s="662"/>
      <c r="OVK29" s="662"/>
      <c r="OVL29" s="662"/>
      <c r="OVM29" s="662"/>
      <c r="OVN29" s="662"/>
      <c r="OVO29" s="662"/>
      <c r="OVP29" s="662"/>
      <c r="OVQ29" s="662"/>
      <c r="OVR29" s="662"/>
      <c r="OVS29" s="662"/>
      <c r="OVT29" s="662"/>
      <c r="OVU29" s="662"/>
      <c r="OVV29" s="662"/>
      <c r="OVW29" s="662"/>
      <c r="OVX29" s="662"/>
      <c r="OVY29" s="662"/>
      <c r="OVZ29" s="662"/>
      <c r="OWA29" s="662"/>
      <c r="OWB29" s="662"/>
      <c r="OWC29" s="662"/>
      <c r="OWD29" s="662"/>
      <c r="OWE29" s="662"/>
      <c r="OWF29" s="662"/>
      <c r="OWG29" s="662"/>
      <c r="OWH29" s="662"/>
      <c r="OWI29" s="662"/>
      <c r="OWJ29" s="662"/>
      <c r="OWK29" s="662"/>
      <c r="OWL29" s="662"/>
      <c r="OWM29" s="662"/>
      <c r="OWN29" s="662"/>
      <c r="OWO29" s="662"/>
      <c r="OWP29" s="662"/>
      <c r="OWQ29" s="662"/>
      <c r="OWR29" s="662"/>
      <c r="OWS29" s="662"/>
      <c r="OWT29" s="662"/>
      <c r="OWU29" s="662"/>
      <c r="OWV29" s="662"/>
      <c r="OWW29" s="662"/>
      <c r="OWX29" s="662"/>
      <c r="OWY29" s="662"/>
      <c r="OWZ29" s="662"/>
      <c r="OXA29" s="662"/>
      <c r="OXB29" s="662"/>
      <c r="OXC29" s="662"/>
      <c r="OXD29" s="662"/>
      <c r="OXE29" s="662"/>
      <c r="OXF29" s="662"/>
      <c r="OXG29" s="662"/>
      <c r="OXH29" s="662"/>
      <c r="OXI29" s="662"/>
      <c r="OXJ29" s="662"/>
      <c r="OXK29" s="662"/>
      <c r="OXL29" s="662"/>
      <c r="OXM29" s="662"/>
      <c r="OXN29" s="662"/>
      <c r="OXO29" s="662"/>
      <c r="OXP29" s="662"/>
      <c r="OXQ29" s="662"/>
      <c r="OXR29" s="662"/>
      <c r="OXS29" s="662"/>
      <c r="OXT29" s="662"/>
      <c r="OXU29" s="662"/>
      <c r="OXV29" s="662"/>
      <c r="OXW29" s="662"/>
      <c r="OXX29" s="662"/>
      <c r="OXY29" s="662"/>
      <c r="OXZ29" s="662"/>
      <c r="OYA29" s="662"/>
      <c r="OYB29" s="662"/>
      <c r="OYC29" s="662"/>
      <c r="OYD29" s="662"/>
      <c r="OYE29" s="662"/>
      <c r="OYF29" s="662"/>
      <c r="OYG29" s="662"/>
      <c r="OYH29" s="662"/>
      <c r="OYI29" s="662"/>
      <c r="OYJ29" s="662"/>
      <c r="OYK29" s="662"/>
      <c r="OYL29" s="662"/>
      <c r="OYM29" s="662"/>
      <c r="OYN29" s="662"/>
      <c r="OYO29" s="662"/>
      <c r="OYP29" s="662"/>
      <c r="OYQ29" s="662"/>
      <c r="OYR29" s="662"/>
      <c r="OYS29" s="662"/>
      <c r="OYT29" s="662"/>
      <c r="OYU29" s="662"/>
      <c r="OYV29" s="662"/>
      <c r="OYW29" s="662"/>
      <c r="OYX29" s="662"/>
      <c r="OYY29" s="662"/>
      <c r="OYZ29" s="662"/>
      <c r="OZA29" s="662"/>
      <c r="OZB29" s="662"/>
      <c r="OZC29" s="662"/>
      <c r="OZD29" s="662"/>
      <c r="OZE29" s="662"/>
      <c r="OZF29" s="662"/>
      <c r="OZG29" s="662"/>
      <c r="OZH29" s="662"/>
      <c r="OZI29" s="662"/>
      <c r="OZJ29" s="662"/>
      <c r="OZK29" s="662"/>
      <c r="OZL29" s="662"/>
      <c r="OZM29" s="662"/>
      <c r="OZN29" s="662"/>
      <c r="OZO29" s="662"/>
      <c r="OZP29" s="662"/>
      <c r="OZQ29" s="662"/>
      <c r="OZR29" s="662"/>
      <c r="OZS29" s="662"/>
      <c r="OZT29" s="662"/>
      <c r="OZU29" s="662"/>
      <c r="OZV29" s="662"/>
      <c r="OZW29" s="662"/>
      <c r="OZX29" s="662"/>
      <c r="OZY29" s="662"/>
      <c r="OZZ29" s="662"/>
      <c r="PAA29" s="662"/>
      <c r="PAB29" s="662"/>
      <c r="PAC29" s="662"/>
      <c r="PAD29" s="662"/>
      <c r="PAE29" s="662"/>
      <c r="PAF29" s="662"/>
      <c r="PAG29" s="662"/>
      <c r="PAH29" s="662"/>
      <c r="PAI29" s="662"/>
      <c r="PAJ29" s="662"/>
      <c r="PAK29" s="662"/>
      <c r="PAL29" s="662"/>
      <c r="PAM29" s="662"/>
      <c r="PAN29" s="662"/>
      <c r="PAO29" s="662"/>
      <c r="PAP29" s="662"/>
      <c r="PAQ29" s="662"/>
      <c r="PAR29" s="662"/>
      <c r="PAS29" s="662"/>
      <c r="PAT29" s="662"/>
      <c r="PAU29" s="662"/>
      <c r="PAV29" s="662"/>
      <c r="PAW29" s="662"/>
      <c r="PAX29" s="662"/>
      <c r="PAY29" s="662"/>
      <c r="PAZ29" s="662"/>
      <c r="PBA29" s="662"/>
      <c r="PBB29" s="662"/>
      <c r="PBC29" s="662"/>
      <c r="PBD29" s="662"/>
      <c r="PBE29" s="662"/>
      <c r="PBF29" s="662"/>
      <c r="PBG29" s="662"/>
      <c r="PBH29" s="662"/>
      <c r="PBI29" s="662"/>
      <c r="PBJ29" s="662"/>
      <c r="PBK29" s="662"/>
      <c r="PBL29" s="662"/>
      <c r="PBM29" s="662"/>
      <c r="PBN29" s="662"/>
      <c r="PBO29" s="662"/>
      <c r="PBP29" s="662"/>
      <c r="PBQ29" s="662"/>
      <c r="PBR29" s="662"/>
      <c r="PBS29" s="662"/>
      <c r="PBT29" s="662"/>
      <c r="PBU29" s="662"/>
      <c r="PBV29" s="662"/>
      <c r="PBW29" s="662"/>
      <c r="PBX29" s="662"/>
      <c r="PBY29" s="662"/>
      <c r="PBZ29" s="662"/>
      <c r="PCA29" s="662"/>
      <c r="PCB29" s="662"/>
      <c r="PCC29" s="662"/>
      <c r="PCD29" s="662"/>
      <c r="PCE29" s="662"/>
      <c r="PCF29" s="662"/>
      <c r="PCG29" s="662"/>
      <c r="PCH29" s="662"/>
      <c r="PCI29" s="662"/>
      <c r="PCJ29" s="662"/>
      <c r="PCK29" s="662"/>
      <c r="PCL29" s="662"/>
      <c r="PCM29" s="662"/>
      <c r="PCN29" s="662"/>
      <c r="PCO29" s="662"/>
      <c r="PCP29" s="662"/>
      <c r="PCQ29" s="662"/>
      <c r="PCR29" s="662"/>
      <c r="PCS29" s="662"/>
      <c r="PCT29" s="662"/>
      <c r="PCU29" s="662"/>
      <c r="PCV29" s="662"/>
      <c r="PCW29" s="662"/>
      <c r="PCX29" s="662"/>
      <c r="PCY29" s="662"/>
      <c r="PCZ29" s="662"/>
      <c r="PDA29" s="662"/>
      <c r="PDB29" s="662"/>
      <c r="PDC29" s="662"/>
      <c r="PDD29" s="662"/>
      <c r="PDE29" s="662"/>
      <c r="PDF29" s="662"/>
      <c r="PDG29" s="662"/>
      <c r="PDH29" s="662"/>
      <c r="PDI29" s="662"/>
      <c r="PDJ29" s="662"/>
      <c r="PDK29" s="662"/>
      <c r="PDL29" s="662"/>
      <c r="PDM29" s="662"/>
      <c r="PDN29" s="662"/>
      <c r="PDO29" s="662"/>
      <c r="PDP29" s="662"/>
      <c r="PDQ29" s="662"/>
      <c r="PDR29" s="662"/>
      <c r="PDS29" s="662"/>
      <c r="PDT29" s="662"/>
      <c r="PDU29" s="662"/>
      <c r="PDV29" s="662"/>
      <c r="PDW29" s="662"/>
      <c r="PDX29" s="662"/>
      <c r="PDY29" s="662"/>
      <c r="PDZ29" s="662"/>
      <c r="PEA29" s="662"/>
      <c r="PEB29" s="662"/>
      <c r="PEC29" s="662"/>
      <c r="PED29" s="662"/>
      <c r="PEE29" s="662"/>
      <c r="PEF29" s="662"/>
      <c r="PEG29" s="662"/>
      <c r="PEH29" s="662"/>
      <c r="PEI29" s="662"/>
      <c r="PEJ29" s="662"/>
      <c r="PEK29" s="662"/>
      <c r="PEL29" s="662"/>
      <c r="PEM29" s="662"/>
      <c r="PEN29" s="662"/>
      <c r="PEO29" s="662"/>
      <c r="PEP29" s="662"/>
      <c r="PEQ29" s="662"/>
      <c r="PER29" s="662"/>
      <c r="PES29" s="662"/>
      <c r="PET29" s="662"/>
      <c r="PEU29" s="662"/>
      <c r="PEV29" s="662"/>
      <c r="PEW29" s="662"/>
      <c r="PEX29" s="662"/>
      <c r="PEY29" s="662"/>
      <c r="PEZ29" s="662"/>
      <c r="PFA29" s="662"/>
      <c r="PFB29" s="662"/>
      <c r="PFC29" s="662"/>
      <c r="PFD29" s="662"/>
      <c r="PFE29" s="662"/>
      <c r="PFF29" s="662"/>
      <c r="PFG29" s="662"/>
      <c r="PFH29" s="662"/>
      <c r="PFI29" s="662"/>
      <c r="PFJ29" s="662"/>
      <c r="PFK29" s="662"/>
      <c r="PFL29" s="662"/>
      <c r="PFM29" s="662"/>
      <c r="PFN29" s="662"/>
      <c r="PFO29" s="662"/>
      <c r="PFP29" s="662"/>
      <c r="PFQ29" s="662"/>
      <c r="PFR29" s="662"/>
      <c r="PFS29" s="662"/>
      <c r="PFT29" s="662"/>
      <c r="PFU29" s="662"/>
      <c r="PFV29" s="662"/>
      <c r="PFW29" s="662"/>
      <c r="PFX29" s="662"/>
      <c r="PFY29" s="662"/>
      <c r="PFZ29" s="662"/>
      <c r="PGA29" s="662"/>
      <c r="PGB29" s="662"/>
      <c r="PGC29" s="662"/>
      <c r="PGD29" s="662"/>
      <c r="PGE29" s="662"/>
      <c r="PGF29" s="662"/>
      <c r="PGG29" s="662"/>
      <c r="PGH29" s="662"/>
      <c r="PGI29" s="662"/>
      <c r="PGJ29" s="662"/>
      <c r="PGK29" s="662"/>
      <c r="PGL29" s="662"/>
      <c r="PGM29" s="662"/>
      <c r="PGN29" s="662"/>
      <c r="PGO29" s="662"/>
      <c r="PGP29" s="662"/>
      <c r="PGQ29" s="662"/>
      <c r="PGR29" s="662"/>
      <c r="PGS29" s="662"/>
      <c r="PGT29" s="662"/>
      <c r="PGU29" s="662"/>
      <c r="PGV29" s="662"/>
      <c r="PGW29" s="662"/>
      <c r="PGX29" s="662"/>
      <c r="PGY29" s="662"/>
      <c r="PGZ29" s="662"/>
      <c r="PHA29" s="662"/>
      <c r="PHB29" s="662"/>
      <c r="PHC29" s="662"/>
      <c r="PHD29" s="662"/>
      <c r="PHE29" s="662"/>
      <c r="PHF29" s="662"/>
      <c r="PHG29" s="662"/>
      <c r="PHH29" s="662"/>
      <c r="PHI29" s="662"/>
      <c r="PHJ29" s="662"/>
      <c r="PHK29" s="662"/>
      <c r="PHL29" s="662"/>
      <c r="PHM29" s="662"/>
      <c r="PHN29" s="662"/>
      <c r="PHO29" s="662"/>
      <c r="PHP29" s="662"/>
      <c r="PHQ29" s="662"/>
      <c r="PHR29" s="662"/>
      <c r="PHS29" s="662"/>
      <c r="PHT29" s="662"/>
      <c r="PHU29" s="662"/>
      <c r="PHV29" s="662"/>
      <c r="PHW29" s="662"/>
      <c r="PHX29" s="662"/>
      <c r="PHY29" s="662"/>
      <c r="PHZ29" s="662"/>
      <c r="PIA29" s="662"/>
      <c r="PIB29" s="662"/>
      <c r="PIC29" s="662"/>
      <c r="PID29" s="662"/>
      <c r="PIE29" s="662"/>
      <c r="PIF29" s="662"/>
      <c r="PIG29" s="662"/>
      <c r="PIH29" s="662"/>
      <c r="PII29" s="662"/>
      <c r="PIJ29" s="662"/>
      <c r="PIK29" s="662"/>
      <c r="PIL29" s="662"/>
      <c r="PIM29" s="662"/>
      <c r="PIN29" s="662"/>
      <c r="PIO29" s="662"/>
      <c r="PIP29" s="662"/>
      <c r="PIQ29" s="662"/>
      <c r="PIR29" s="662"/>
      <c r="PIS29" s="662"/>
      <c r="PIT29" s="662"/>
      <c r="PIU29" s="662"/>
      <c r="PIV29" s="662"/>
      <c r="PIW29" s="662"/>
      <c r="PIX29" s="662"/>
      <c r="PIY29" s="662"/>
      <c r="PIZ29" s="662"/>
      <c r="PJA29" s="662"/>
      <c r="PJB29" s="662"/>
      <c r="PJC29" s="662"/>
      <c r="PJD29" s="662"/>
      <c r="PJE29" s="662"/>
      <c r="PJF29" s="662"/>
      <c r="PJG29" s="662"/>
      <c r="PJH29" s="662"/>
      <c r="PJI29" s="662"/>
      <c r="PJJ29" s="662"/>
      <c r="PJK29" s="662"/>
      <c r="PJL29" s="662"/>
      <c r="PJM29" s="662"/>
      <c r="PJN29" s="662"/>
      <c r="PJO29" s="662"/>
      <c r="PJP29" s="662"/>
      <c r="PJQ29" s="662"/>
      <c r="PJR29" s="662"/>
      <c r="PJS29" s="662"/>
      <c r="PJT29" s="662"/>
      <c r="PJU29" s="662"/>
      <c r="PJV29" s="662"/>
      <c r="PJW29" s="662"/>
      <c r="PJX29" s="662"/>
      <c r="PJY29" s="662"/>
      <c r="PJZ29" s="662"/>
      <c r="PKA29" s="662"/>
      <c r="PKB29" s="662"/>
      <c r="PKC29" s="662"/>
      <c r="PKD29" s="662"/>
      <c r="PKE29" s="662"/>
      <c r="PKF29" s="662"/>
      <c r="PKG29" s="662"/>
      <c r="PKH29" s="662"/>
      <c r="PKI29" s="662"/>
      <c r="PKJ29" s="662"/>
      <c r="PKK29" s="662"/>
      <c r="PKL29" s="662"/>
      <c r="PKM29" s="662"/>
      <c r="PKN29" s="662"/>
      <c r="PKO29" s="662"/>
      <c r="PKP29" s="662"/>
      <c r="PKQ29" s="662"/>
      <c r="PKR29" s="662"/>
      <c r="PKS29" s="662"/>
      <c r="PKT29" s="662"/>
      <c r="PKU29" s="662"/>
      <c r="PKV29" s="662"/>
      <c r="PKW29" s="662"/>
      <c r="PKX29" s="662"/>
      <c r="PKY29" s="662"/>
      <c r="PKZ29" s="662"/>
      <c r="PLA29" s="662"/>
      <c r="PLB29" s="662"/>
      <c r="PLC29" s="662"/>
      <c r="PLD29" s="662"/>
      <c r="PLE29" s="662"/>
      <c r="PLF29" s="662"/>
      <c r="PLG29" s="662"/>
      <c r="PLH29" s="662"/>
      <c r="PLI29" s="662"/>
      <c r="PLJ29" s="662"/>
      <c r="PLK29" s="662"/>
      <c r="PLL29" s="662"/>
      <c r="PLM29" s="662"/>
      <c r="PLN29" s="662"/>
      <c r="PLO29" s="662"/>
      <c r="PLP29" s="662"/>
      <c r="PLQ29" s="662"/>
      <c r="PLR29" s="662"/>
      <c r="PLS29" s="662"/>
      <c r="PLT29" s="662"/>
      <c r="PLU29" s="662"/>
      <c r="PLV29" s="662"/>
      <c r="PLW29" s="662"/>
      <c r="PLX29" s="662"/>
      <c r="PLY29" s="662"/>
      <c r="PLZ29" s="662"/>
      <c r="PMA29" s="662"/>
      <c r="PMB29" s="662"/>
      <c r="PMC29" s="662"/>
      <c r="PMD29" s="662"/>
      <c r="PME29" s="662"/>
      <c r="PMF29" s="662"/>
      <c r="PMG29" s="662"/>
      <c r="PMH29" s="662"/>
      <c r="PMI29" s="662"/>
      <c r="PMJ29" s="662"/>
      <c r="PMK29" s="662"/>
      <c r="PML29" s="662"/>
      <c r="PMM29" s="662"/>
      <c r="PMN29" s="662"/>
      <c r="PMO29" s="662"/>
      <c r="PMP29" s="662"/>
      <c r="PMQ29" s="662"/>
      <c r="PMR29" s="662"/>
      <c r="PMS29" s="662"/>
      <c r="PMT29" s="662"/>
      <c r="PMU29" s="662"/>
      <c r="PMV29" s="662"/>
      <c r="PMW29" s="662"/>
      <c r="PMX29" s="662"/>
      <c r="PMY29" s="662"/>
      <c r="PMZ29" s="662"/>
      <c r="PNA29" s="662"/>
      <c r="PNB29" s="662"/>
      <c r="PNC29" s="662"/>
      <c r="PND29" s="662"/>
      <c r="PNE29" s="662"/>
      <c r="PNF29" s="662"/>
      <c r="PNG29" s="662"/>
      <c r="PNH29" s="662"/>
      <c r="PNI29" s="662"/>
      <c r="PNJ29" s="662"/>
      <c r="PNK29" s="662"/>
      <c r="PNL29" s="662"/>
      <c r="PNM29" s="662"/>
      <c r="PNN29" s="662"/>
      <c r="PNO29" s="662"/>
      <c r="PNP29" s="662"/>
      <c r="PNQ29" s="662"/>
      <c r="PNR29" s="662"/>
      <c r="PNS29" s="662"/>
      <c r="PNT29" s="662"/>
      <c r="PNU29" s="662"/>
      <c r="PNV29" s="662"/>
      <c r="PNW29" s="662"/>
      <c r="PNX29" s="662"/>
      <c r="PNY29" s="662"/>
      <c r="PNZ29" s="662"/>
      <c r="POA29" s="662"/>
      <c r="POB29" s="662"/>
      <c r="POC29" s="662"/>
      <c r="POD29" s="662"/>
      <c r="POE29" s="662"/>
      <c r="POF29" s="662"/>
      <c r="POG29" s="662"/>
      <c r="POH29" s="662"/>
      <c r="POI29" s="662"/>
      <c r="POJ29" s="662"/>
      <c r="POK29" s="662"/>
      <c r="POL29" s="662"/>
      <c r="POM29" s="662"/>
      <c r="PON29" s="662"/>
      <c r="POO29" s="662"/>
      <c r="POP29" s="662"/>
      <c r="POQ29" s="662"/>
      <c r="POR29" s="662"/>
      <c r="POS29" s="662"/>
      <c r="POT29" s="662"/>
      <c r="POU29" s="662"/>
      <c r="POV29" s="662"/>
      <c r="POW29" s="662"/>
      <c r="POX29" s="662"/>
      <c r="POY29" s="662"/>
      <c r="POZ29" s="662"/>
      <c r="PPA29" s="662"/>
      <c r="PPB29" s="662"/>
      <c r="PPC29" s="662"/>
      <c r="PPD29" s="662"/>
      <c r="PPE29" s="662"/>
      <c r="PPF29" s="662"/>
      <c r="PPG29" s="662"/>
      <c r="PPH29" s="662"/>
      <c r="PPI29" s="662"/>
      <c r="PPJ29" s="662"/>
      <c r="PPK29" s="662"/>
      <c r="PPL29" s="662"/>
      <c r="PPM29" s="662"/>
      <c r="PPN29" s="662"/>
      <c r="PPO29" s="662"/>
      <c r="PPP29" s="662"/>
      <c r="PPQ29" s="662"/>
      <c r="PPR29" s="662"/>
      <c r="PPS29" s="662"/>
      <c r="PPT29" s="662"/>
      <c r="PPU29" s="662"/>
      <c r="PPV29" s="662"/>
      <c r="PPW29" s="662"/>
      <c r="PPX29" s="662"/>
      <c r="PPY29" s="662"/>
      <c r="PPZ29" s="662"/>
      <c r="PQA29" s="662"/>
      <c r="PQB29" s="662"/>
      <c r="PQC29" s="662"/>
      <c r="PQD29" s="662"/>
      <c r="PQE29" s="662"/>
      <c r="PQF29" s="662"/>
      <c r="PQG29" s="662"/>
      <c r="PQH29" s="662"/>
      <c r="PQI29" s="662"/>
      <c r="PQJ29" s="662"/>
      <c r="PQK29" s="662"/>
      <c r="PQL29" s="662"/>
      <c r="PQM29" s="662"/>
      <c r="PQN29" s="662"/>
      <c r="PQO29" s="662"/>
      <c r="PQP29" s="662"/>
      <c r="PQQ29" s="662"/>
      <c r="PQR29" s="662"/>
      <c r="PQS29" s="662"/>
      <c r="PQT29" s="662"/>
      <c r="PQU29" s="662"/>
      <c r="PQV29" s="662"/>
      <c r="PQW29" s="662"/>
      <c r="PQX29" s="662"/>
      <c r="PQY29" s="662"/>
      <c r="PQZ29" s="662"/>
      <c r="PRA29" s="662"/>
      <c r="PRB29" s="662"/>
      <c r="PRC29" s="662"/>
      <c r="PRD29" s="662"/>
      <c r="PRE29" s="662"/>
      <c r="PRF29" s="662"/>
      <c r="PRG29" s="662"/>
      <c r="PRH29" s="662"/>
      <c r="PRI29" s="662"/>
      <c r="PRJ29" s="662"/>
      <c r="PRK29" s="662"/>
      <c r="PRL29" s="662"/>
      <c r="PRM29" s="662"/>
      <c r="PRN29" s="662"/>
      <c r="PRO29" s="662"/>
      <c r="PRP29" s="662"/>
      <c r="PRQ29" s="662"/>
      <c r="PRR29" s="662"/>
      <c r="PRS29" s="662"/>
      <c r="PRT29" s="662"/>
      <c r="PRU29" s="662"/>
      <c r="PRV29" s="662"/>
      <c r="PRW29" s="662"/>
      <c r="PRX29" s="662"/>
      <c r="PRY29" s="662"/>
      <c r="PRZ29" s="662"/>
      <c r="PSA29" s="662"/>
      <c r="PSB29" s="662"/>
      <c r="PSC29" s="662"/>
      <c r="PSD29" s="662"/>
      <c r="PSE29" s="662"/>
      <c r="PSF29" s="662"/>
      <c r="PSG29" s="662"/>
      <c r="PSH29" s="662"/>
      <c r="PSI29" s="662"/>
      <c r="PSJ29" s="662"/>
      <c r="PSK29" s="662"/>
      <c r="PSL29" s="662"/>
      <c r="PSM29" s="662"/>
      <c r="PSN29" s="662"/>
      <c r="PSO29" s="662"/>
      <c r="PSP29" s="662"/>
      <c r="PSQ29" s="662"/>
      <c r="PSR29" s="662"/>
      <c r="PSS29" s="662"/>
      <c r="PST29" s="662"/>
      <c r="PSU29" s="662"/>
      <c r="PSV29" s="662"/>
      <c r="PSW29" s="662"/>
      <c r="PSX29" s="662"/>
      <c r="PSY29" s="662"/>
      <c r="PSZ29" s="662"/>
      <c r="PTA29" s="662"/>
      <c r="PTB29" s="662"/>
      <c r="PTC29" s="662"/>
      <c r="PTD29" s="662"/>
      <c r="PTE29" s="662"/>
      <c r="PTF29" s="662"/>
      <c r="PTG29" s="662"/>
      <c r="PTH29" s="662"/>
      <c r="PTI29" s="662"/>
      <c r="PTJ29" s="662"/>
      <c r="PTK29" s="662"/>
      <c r="PTL29" s="662"/>
      <c r="PTM29" s="662"/>
      <c r="PTN29" s="662"/>
      <c r="PTO29" s="662"/>
      <c r="PTP29" s="662"/>
      <c r="PTQ29" s="662"/>
      <c r="PTR29" s="662"/>
      <c r="PTS29" s="662"/>
      <c r="PTT29" s="662"/>
      <c r="PTU29" s="662"/>
      <c r="PTV29" s="662"/>
      <c r="PTW29" s="662"/>
      <c r="PTX29" s="662"/>
      <c r="PTY29" s="662"/>
      <c r="PTZ29" s="662"/>
      <c r="PUA29" s="662"/>
      <c r="PUB29" s="662"/>
      <c r="PUC29" s="662"/>
      <c r="PUD29" s="662"/>
      <c r="PUE29" s="662"/>
      <c r="PUF29" s="662"/>
      <c r="PUG29" s="662"/>
      <c r="PUH29" s="662"/>
      <c r="PUI29" s="662"/>
      <c r="PUJ29" s="662"/>
      <c r="PUK29" s="662"/>
      <c r="PUL29" s="662"/>
      <c r="PUM29" s="662"/>
      <c r="PUN29" s="662"/>
      <c r="PUO29" s="662"/>
      <c r="PUP29" s="662"/>
      <c r="PUQ29" s="662"/>
      <c r="PUR29" s="662"/>
      <c r="PUS29" s="662"/>
      <c r="PUT29" s="662"/>
      <c r="PUU29" s="662"/>
      <c r="PUV29" s="662"/>
      <c r="PUW29" s="662"/>
      <c r="PUX29" s="662"/>
      <c r="PUY29" s="662"/>
      <c r="PUZ29" s="662"/>
      <c r="PVA29" s="662"/>
      <c r="PVB29" s="662"/>
      <c r="PVC29" s="662"/>
      <c r="PVD29" s="662"/>
      <c r="PVE29" s="662"/>
      <c r="PVF29" s="662"/>
      <c r="PVG29" s="662"/>
      <c r="PVH29" s="662"/>
      <c r="PVI29" s="662"/>
      <c r="PVJ29" s="662"/>
      <c r="PVK29" s="662"/>
      <c r="PVL29" s="662"/>
      <c r="PVM29" s="662"/>
      <c r="PVN29" s="662"/>
      <c r="PVO29" s="662"/>
      <c r="PVP29" s="662"/>
      <c r="PVQ29" s="662"/>
      <c r="PVR29" s="662"/>
      <c r="PVS29" s="662"/>
      <c r="PVT29" s="662"/>
      <c r="PVU29" s="662"/>
      <c r="PVV29" s="662"/>
      <c r="PVW29" s="662"/>
      <c r="PVX29" s="662"/>
      <c r="PVY29" s="662"/>
      <c r="PVZ29" s="662"/>
      <c r="PWA29" s="662"/>
      <c r="PWB29" s="662"/>
      <c r="PWC29" s="662"/>
      <c r="PWD29" s="662"/>
      <c r="PWE29" s="662"/>
      <c r="PWF29" s="662"/>
      <c r="PWG29" s="662"/>
      <c r="PWH29" s="662"/>
      <c r="PWI29" s="662"/>
      <c r="PWJ29" s="662"/>
      <c r="PWK29" s="662"/>
      <c r="PWL29" s="662"/>
      <c r="PWM29" s="662"/>
      <c r="PWN29" s="662"/>
      <c r="PWO29" s="662"/>
      <c r="PWP29" s="662"/>
      <c r="PWQ29" s="662"/>
      <c r="PWR29" s="662"/>
      <c r="PWS29" s="662"/>
      <c r="PWT29" s="662"/>
      <c r="PWU29" s="662"/>
      <c r="PWV29" s="662"/>
      <c r="PWW29" s="662"/>
      <c r="PWX29" s="662"/>
      <c r="PWY29" s="662"/>
      <c r="PWZ29" s="662"/>
      <c r="PXA29" s="662"/>
      <c r="PXB29" s="662"/>
      <c r="PXC29" s="662"/>
      <c r="PXD29" s="662"/>
      <c r="PXE29" s="662"/>
      <c r="PXF29" s="662"/>
      <c r="PXG29" s="662"/>
      <c r="PXH29" s="662"/>
      <c r="PXI29" s="662"/>
      <c r="PXJ29" s="662"/>
      <c r="PXK29" s="662"/>
      <c r="PXL29" s="662"/>
      <c r="PXM29" s="662"/>
      <c r="PXN29" s="662"/>
      <c r="PXO29" s="662"/>
      <c r="PXP29" s="662"/>
      <c r="PXQ29" s="662"/>
      <c r="PXR29" s="662"/>
      <c r="PXS29" s="662"/>
      <c r="PXT29" s="662"/>
      <c r="PXU29" s="662"/>
      <c r="PXV29" s="662"/>
      <c r="PXW29" s="662"/>
      <c r="PXX29" s="662"/>
      <c r="PXY29" s="662"/>
      <c r="PXZ29" s="662"/>
      <c r="PYA29" s="662"/>
      <c r="PYB29" s="662"/>
      <c r="PYC29" s="662"/>
      <c r="PYD29" s="662"/>
      <c r="PYE29" s="662"/>
      <c r="PYF29" s="662"/>
      <c r="PYG29" s="662"/>
      <c r="PYH29" s="662"/>
      <c r="PYI29" s="662"/>
      <c r="PYJ29" s="662"/>
      <c r="PYK29" s="662"/>
      <c r="PYL29" s="662"/>
      <c r="PYM29" s="662"/>
      <c r="PYN29" s="662"/>
      <c r="PYO29" s="662"/>
      <c r="PYP29" s="662"/>
      <c r="PYQ29" s="662"/>
      <c r="PYR29" s="662"/>
      <c r="PYS29" s="662"/>
      <c r="PYT29" s="662"/>
      <c r="PYU29" s="662"/>
      <c r="PYV29" s="662"/>
      <c r="PYW29" s="662"/>
      <c r="PYX29" s="662"/>
      <c r="PYY29" s="662"/>
      <c r="PYZ29" s="662"/>
      <c r="PZA29" s="662"/>
      <c r="PZB29" s="662"/>
      <c r="PZC29" s="662"/>
      <c r="PZD29" s="662"/>
      <c r="PZE29" s="662"/>
      <c r="PZF29" s="662"/>
      <c r="PZG29" s="662"/>
      <c r="PZH29" s="662"/>
      <c r="PZI29" s="662"/>
      <c r="PZJ29" s="662"/>
      <c r="PZK29" s="662"/>
      <c r="PZL29" s="662"/>
      <c r="PZM29" s="662"/>
      <c r="PZN29" s="662"/>
      <c r="PZO29" s="662"/>
      <c r="PZP29" s="662"/>
      <c r="PZQ29" s="662"/>
      <c r="PZR29" s="662"/>
      <c r="PZS29" s="662"/>
      <c r="PZT29" s="662"/>
      <c r="PZU29" s="662"/>
      <c r="PZV29" s="662"/>
      <c r="PZW29" s="662"/>
      <c r="PZX29" s="662"/>
      <c r="PZY29" s="662"/>
      <c r="PZZ29" s="662"/>
      <c r="QAA29" s="662"/>
      <c r="QAB29" s="662"/>
      <c r="QAC29" s="662"/>
      <c r="QAD29" s="662"/>
      <c r="QAE29" s="662"/>
      <c r="QAF29" s="662"/>
      <c r="QAG29" s="662"/>
      <c r="QAH29" s="662"/>
      <c r="QAI29" s="662"/>
      <c r="QAJ29" s="662"/>
      <c r="QAK29" s="662"/>
      <c r="QAL29" s="662"/>
      <c r="QAM29" s="662"/>
      <c r="QAN29" s="662"/>
      <c r="QAO29" s="662"/>
      <c r="QAP29" s="662"/>
      <c r="QAQ29" s="662"/>
      <c r="QAR29" s="662"/>
      <c r="QAS29" s="662"/>
      <c r="QAT29" s="662"/>
      <c r="QAU29" s="662"/>
      <c r="QAV29" s="662"/>
      <c r="QAW29" s="662"/>
      <c r="QAX29" s="662"/>
      <c r="QAY29" s="662"/>
      <c r="QAZ29" s="662"/>
      <c r="QBA29" s="662"/>
      <c r="QBB29" s="662"/>
      <c r="QBC29" s="662"/>
      <c r="QBD29" s="662"/>
      <c r="QBE29" s="662"/>
      <c r="QBF29" s="662"/>
      <c r="QBG29" s="662"/>
      <c r="QBH29" s="662"/>
      <c r="QBI29" s="662"/>
      <c r="QBJ29" s="662"/>
      <c r="QBK29" s="662"/>
      <c r="QBL29" s="662"/>
      <c r="QBM29" s="662"/>
      <c r="QBN29" s="662"/>
      <c r="QBO29" s="662"/>
      <c r="QBP29" s="662"/>
      <c r="QBQ29" s="662"/>
      <c r="QBR29" s="662"/>
      <c r="QBS29" s="662"/>
      <c r="QBT29" s="662"/>
      <c r="QBU29" s="662"/>
      <c r="QBV29" s="662"/>
      <c r="QBW29" s="662"/>
      <c r="QBX29" s="662"/>
      <c r="QBY29" s="662"/>
      <c r="QBZ29" s="662"/>
      <c r="QCA29" s="662"/>
      <c r="QCB29" s="662"/>
      <c r="QCC29" s="662"/>
      <c r="QCD29" s="662"/>
      <c r="QCE29" s="662"/>
      <c r="QCF29" s="662"/>
      <c r="QCG29" s="662"/>
      <c r="QCH29" s="662"/>
      <c r="QCI29" s="662"/>
      <c r="QCJ29" s="662"/>
      <c r="QCK29" s="662"/>
      <c r="QCL29" s="662"/>
      <c r="QCM29" s="662"/>
      <c r="QCN29" s="662"/>
      <c r="QCO29" s="662"/>
      <c r="QCP29" s="662"/>
      <c r="QCQ29" s="662"/>
      <c r="QCR29" s="662"/>
      <c r="QCS29" s="662"/>
      <c r="QCT29" s="662"/>
      <c r="QCU29" s="662"/>
      <c r="QCV29" s="662"/>
      <c r="QCW29" s="662"/>
      <c r="QCX29" s="662"/>
      <c r="QCY29" s="662"/>
      <c r="QCZ29" s="662"/>
      <c r="QDA29" s="662"/>
      <c r="QDB29" s="662"/>
      <c r="QDC29" s="662"/>
      <c r="QDD29" s="662"/>
      <c r="QDE29" s="662"/>
      <c r="QDF29" s="662"/>
      <c r="QDG29" s="662"/>
      <c r="QDH29" s="662"/>
      <c r="QDI29" s="662"/>
      <c r="QDJ29" s="662"/>
      <c r="QDK29" s="662"/>
      <c r="QDL29" s="662"/>
      <c r="QDM29" s="662"/>
      <c r="QDN29" s="662"/>
      <c r="QDO29" s="662"/>
      <c r="QDP29" s="662"/>
      <c r="QDQ29" s="662"/>
      <c r="QDR29" s="662"/>
      <c r="QDS29" s="662"/>
      <c r="QDT29" s="662"/>
      <c r="QDU29" s="662"/>
      <c r="QDV29" s="662"/>
      <c r="QDW29" s="662"/>
      <c r="QDX29" s="662"/>
      <c r="QDY29" s="662"/>
      <c r="QDZ29" s="662"/>
      <c r="QEA29" s="662"/>
      <c r="QEB29" s="662"/>
      <c r="QEC29" s="662"/>
      <c r="QED29" s="662"/>
      <c r="QEE29" s="662"/>
      <c r="QEF29" s="662"/>
      <c r="QEG29" s="662"/>
      <c r="QEH29" s="662"/>
      <c r="QEI29" s="662"/>
      <c r="QEJ29" s="662"/>
      <c r="QEK29" s="662"/>
      <c r="QEL29" s="662"/>
      <c r="QEM29" s="662"/>
      <c r="QEN29" s="662"/>
      <c r="QEO29" s="662"/>
      <c r="QEP29" s="662"/>
      <c r="QEQ29" s="662"/>
      <c r="QER29" s="662"/>
      <c r="QES29" s="662"/>
      <c r="QET29" s="662"/>
      <c r="QEU29" s="662"/>
      <c r="QEV29" s="662"/>
      <c r="QEW29" s="662"/>
      <c r="QEX29" s="662"/>
      <c r="QEY29" s="662"/>
      <c r="QEZ29" s="662"/>
      <c r="QFA29" s="662"/>
      <c r="QFB29" s="662"/>
      <c r="QFC29" s="662"/>
      <c r="QFD29" s="662"/>
      <c r="QFE29" s="662"/>
      <c r="QFF29" s="662"/>
      <c r="QFG29" s="662"/>
      <c r="QFH29" s="662"/>
      <c r="QFI29" s="662"/>
      <c r="QFJ29" s="662"/>
      <c r="QFK29" s="662"/>
      <c r="QFL29" s="662"/>
      <c r="QFM29" s="662"/>
      <c r="QFN29" s="662"/>
      <c r="QFO29" s="662"/>
      <c r="QFP29" s="662"/>
      <c r="QFQ29" s="662"/>
      <c r="QFR29" s="662"/>
      <c r="QFS29" s="662"/>
      <c r="QFT29" s="662"/>
      <c r="QFU29" s="662"/>
      <c r="QFV29" s="662"/>
      <c r="QFW29" s="662"/>
      <c r="QFX29" s="662"/>
      <c r="QFY29" s="662"/>
      <c r="QFZ29" s="662"/>
      <c r="QGA29" s="662"/>
      <c r="QGB29" s="662"/>
      <c r="QGC29" s="662"/>
      <c r="QGD29" s="662"/>
      <c r="QGE29" s="662"/>
      <c r="QGF29" s="662"/>
      <c r="QGG29" s="662"/>
      <c r="QGH29" s="662"/>
      <c r="QGI29" s="662"/>
      <c r="QGJ29" s="662"/>
      <c r="QGK29" s="662"/>
      <c r="QGL29" s="662"/>
      <c r="QGM29" s="662"/>
      <c r="QGN29" s="662"/>
      <c r="QGO29" s="662"/>
      <c r="QGP29" s="662"/>
      <c r="QGQ29" s="662"/>
      <c r="QGR29" s="662"/>
      <c r="QGS29" s="662"/>
      <c r="QGT29" s="662"/>
      <c r="QGU29" s="662"/>
      <c r="QGV29" s="662"/>
      <c r="QGW29" s="662"/>
      <c r="QGX29" s="662"/>
      <c r="QGY29" s="662"/>
      <c r="QGZ29" s="662"/>
      <c r="QHA29" s="662"/>
      <c r="QHB29" s="662"/>
      <c r="QHC29" s="662"/>
      <c r="QHD29" s="662"/>
      <c r="QHE29" s="662"/>
      <c r="QHF29" s="662"/>
      <c r="QHG29" s="662"/>
      <c r="QHH29" s="662"/>
      <c r="QHI29" s="662"/>
      <c r="QHJ29" s="662"/>
      <c r="QHK29" s="662"/>
      <c r="QHL29" s="662"/>
      <c r="QHM29" s="662"/>
      <c r="QHN29" s="662"/>
      <c r="QHO29" s="662"/>
      <c r="QHP29" s="662"/>
      <c r="QHQ29" s="662"/>
      <c r="QHR29" s="662"/>
      <c r="QHS29" s="662"/>
      <c r="QHT29" s="662"/>
      <c r="QHU29" s="662"/>
      <c r="QHV29" s="662"/>
      <c r="QHW29" s="662"/>
      <c r="QHX29" s="662"/>
      <c r="QHY29" s="662"/>
      <c r="QHZ29" s="662"/>
      <c r="QIA29" s="662"/>
      <c r="QIB29" s="662"/>
      <c r="QIC29" s="662"/>
      <c r="QID29" s="662"/>
      <c r="QIE29" s="662"/>
      <c r="QIF29" s="662"/>
      <c r="QIG29" s="662"/>
      <c r="QIH29" s="662"/>
      <c r="QII29" s="662"/>
      <c r="QIJ29" s="662"/>
      <c r="QIK29" s="662"/>
      <c r="QIL29" s="662"/>
      <c r="QIM29" s="662"/>
      <c r="QIN29" s="662"/>
      <c r="QIO29" s="662"/>
      <c r="QIP29" s="662"/>
      <c r="QIQ29" s="662"/>
      <c r="QIR29" s="662"/>
      <c r="QIS29" s="662"/>
      <c r="QIT29" s="662"/>
      <c r="QIU29" s="662"/>
      <c r="QIV29" s="662"/>
      <c r="QIW29" s="662"/>
      <c r="QIX29" s="662"/>
      <c r="QIY29" s="662"/>
      <c r="QIZ29" s="662"/>
      <c r="QJA29" s="662"/>
      <c r="QJB29" s="662"/>
      <c r="QJC29" s="662"/>
      <c r="QJD29" s="662"/>
      <c r="QJE29" s="662"/>
      <c r="QJF29" s="662"/>
      <c r="QJG29" s="662"/>
      <c r="QJH29" s="662"/>
      <c r="QJI29" s="662"/>
      <c r="QJJ29" s="662"/>
      <c r="QJK29" s="662"/>
      <c r="QJL29" s="662"/>
      <c r="QJM29" s="662"/>
      <c r="QJN29" s="662"/>
      <c r="QJO29" s="662"/>
      <c r="QJP29" s="662"/>
      <c r="QJQ29" s="662"/>
      <c r="QJR29" s="662"/>
      <c r="QJS29" s="662"/>
      <c r="QJT29" s="662"/>
      <c r="QJU29" s="662"/>
      <c r="QJV29" s="662"/>
      <c r="QJW29" s="662"/>
      <c r="QJX29" s="662"/>
      <c r="QJY29" s="662"/>
      <c r="QJZ29" s="662"/>
      <c r="QKA29" s="662"/>
      <c r="QKB29" s="662"/>
      <c r="QKC29" s="662"/>
      <c r="QKD29" s="662"/>
      <c r="QKE29" s="662"/>
      <c r="QKF29" s="662"/>
      <c r="QKG29" s="662"/>
      <c r="QKH29" s="662"/>
      <c r="QKI29" s="662"/>
      <c r="QKJ29" s="662"/>
      <c r="QKK29" s="662"/>
      <c r="QKL29" s="662"/>
      <c r="QKM29" s="662"/>
      <c r="QKN29" s="662"/>
      <c r="QKO29" s="662"/>
      <c r="QKP29" s="662"/>
      <c r="QKQ29" s="662"/>
      <c r="QKR29" s="662"/>
      <c r="QKS29" s="662"/>
      <c r="QKT29" s="662"/>
      <c r="QKU29" s="662"/>
      <c r="QKV29" s="662"/>
      <c r="QKW29" s="662"/>
      <c r="QKX29" s="662"/>
      <c r="QKY29" s="662"/>
      <c r="QKZ29" s="662"/>
      <c r="QLA29" s="662"/>
      <c r="QLB29" s="662"/>
      <c r="QLC29" s="662"/>
      <c r="QLD29" s="662"/>
      <c r="QLE29" s="662"/>
      <c r="QLF29" s="662"/>
      <c r="QLG29" s="662"/>
      <c r="QLH29" s="662"/>
      <c r="QLI29" s="662"/>
      <c r="QLJ29" s="662"/>
      <c r="QLK29" s="662"/>
      <c r="QLL29" s="662"/>
      <c r="QLM29" s="662"/>
      <c r="QLN29" s="662"/>
      <c r="QLO29" s="662"/>
      <c r="QLP29" s="662"/>
      <c r="QLQ29" s="662"/>
      <c r="QLR29" s="662"/>
      <c r="QLS29" s="662"/>
      <c r="QLT29" s="662"/>
      <c r="QLU29" s="662"/>
      <c r="QLV29" s="662"/>
      <c r="QLW29" s="662"/>
      <c r="QLX29" s="662"/>
      <c r="QLY29" s="662"/>
      <c r="QLZ29" s="662"/>
      <c r="QMA29" s="662"/>
      <c r="QMB29" s="662"/>
      <c r="QMC29" s="662"/>
      <c r="QMD29" s="662"/>
      <c r="QME29" s="662"/>
      <c r="QMF29" s="662"/>
      <c r="QMG29" s="662"/>
      <c r="QMH29" s="662"/>
      <c r="QMI29" s="662"/>
      <c r="QMJ29" s="662"/>
      <c r="QMK29" s="662"/>
      <c r="QML29" s="662"/>
      <c r="QMM29" s="662"/>
      <c r="QMN29" s="662"/>
      <c r="QMO29" s="662"/>
      <c r="QMP29" s="662"/>
      <c r="QMQ29" s="662"/>
      <c r="QMR29" s="662"/>
      <c r="QMS29" s="662"/>
      <c r="QMT29" s="662"/>
      <c r="QMU29" s="662"/>
      <c r="QMV29" s="662"/>
      <c r="QMW29" s="662"/>
      <c r="QMX29" s="662"/>
      <c r="QMY29" s="662"/>
      <c r="QMZ29" s="662"/>
      <c r="QNA29" s="662"/>
      <c r="QNB29" s="662"/>
      <c r="QNC29" s="662"/>
      <c r="QND29" s="662"/>
      <c r="QNE29" s="662"/>
      <c r="QNF29" s="662"/>
      <c r="QNG29" s="662"/>
      <c r="QNH29" s="662"/>
      <c r="QNI29" s="662"/>
      <c r="QNJ29" s="662"/>
      <c r="QNK29" s="662"/>
      <c r="QNL29" s="662"/>
      <c r="QNM29" s="662"/>
      <c r="QNN29" s="662"/>
      <c r="QNO29" s="662"/>
      <c r="QNP29" s="662"/>
      <c r="QNQ29" s="662"/>
      <c r="QNR29" s="662"/>
      <c r="QNS29" s="662"/>
      <c r="QNT29" s="662"/>
      <c r="QNU29" s="662"/>
      <c r="QNV29" s="662"/>
      <c r="QNW29" s="662"/>
      <c r="QNX29" s="662"/>
      <c r="QNY29" s="662"/>
      <c r="QNZ29" s="662"/>
      <c r="QOA29" s="662"/>
      <c r="QOB29" s="662"/>
      <c r="QOC29" s="662"/>
      <c r="QOD29" s="662"/>
      <c r="QOE29" s="662"/>
      <c r="QOF29" s="662"/>
      <c r="QOG29" s="662"/>
      <c r="QOH29" s="662"/>
      <c r="QOI29" s="662"/>
      <c r="QOJ29" s="662"/>
      <c r="QOK29" s="662"/>
      <c r="QOL29" s="662"/>
      <c r="QOM29" s="662"/>
      <c r="QON29" s="662"/>
      <c r="QOO29" s="662"/>
      <c r="QOP29" s="662"/>
      <c r="QOQ29" s="662"/>
      <c r="QOR29" s="662"/>
      <c r="QOS29" s="662"/>
      <c r="QOT29" s="662"/>
      <c r="QOU29" s="662"/>
      <c r="QOV29" s="662"/>
      <c r="QOW29" s="662"/>
      <c r="QOX29" s="662"/>
      <c r="QOY29" s="662"/>
      <c r="QOZ29" s="662"/>
      <c r="QPA29" s="662"/>
      <c r="QPB29" s="662"/>
      <c r="QPC29" s="662"/>
      <c r="QPD29" s="662"/>
      <c r="QPE29" s="662"/>
      <c r="QPF29" s="662"/>
      <c r="QPG29" s="662"/>
      <c r="QPH29" s="662"/>
      <c r="QPI29" s="662"/>
      <c r="QPJ29" s="662"/>
      <c r="QPK29" s="662"/>
      <c r="QPL29" s="662"/>
      <c r="QPM29" s="662"/>
      <c r="QPN29" s="662"/>
      <c r="QPO29" s="662"/>
      <c r="QPP29" s="662"/>
      <c r="QPQ29" s="662"/>
      <c r="QPR29" s="662"/>
      <c r="QPS29" s="662"/>
      <c r="QPT29" s="662"/>
      <c r="QPU29" s="662"/>
      <c r="QPV29" s="662"/>
      <c r="QPW29" s="662"/>
      <c r="QPX29" s="662"/>
      <c r="QPY29" s="662"/>
      <c r="QPZ29" s="662"/>
      <c r="QQA29" s="662"/>
      <c r="QQB29" s="662"/>
      <c r="QQC29" s="662"/>
      <c r="QQD29" s="662"/>
      <c r="QQE29" s="662"/>
      <c r="QQF29" s="662"/>
      <c r="QQG29" s="662"/>
      <c r="QQH29" s="662"/>
      <c r="QQI29" s="662"/>
      <c r="QQJ29" s="662"/>
      <c r="QQK29" s="662"/>
      <c r="QQL29" s="662"/>
      <c r="QQM29" s="662"/>
      <c r="QQN29" s="662"/>
      <c r="QQO29" s="662"/>
      <c r="QQP29" s="662"/>
      <c r="QQQ29" s="662"/>
      <c r="QQR29" s="662"/>
      <c r="QQS29" s="662"/>
      <c r="QQT29" s="662"/>
      <c r="QQU29" s="662"/>
      <c r="QQV29" s="662"/>
      <c r="QQW29" s="662"/>
      <c r="QQX29" s="662"/>
      <c r="QQY29" s="662"/>
      <c r="QQZ29" s="662"/>
      <c r="QRA29" s="662"/>
      <c r="QRB29" s="662"/>
      <c r="QRC29" s="662"/>
      <c r="QRD29" s="662"/>
      <c r="QRE29" s="662"/>
      <c r="QRF29" s="662"/>
      <c r="QRG29" s="662"/>
      <c r="QRH29" s="662"/>
      <c r="QRI29" s="662"/>
      <c r="QRJ29" s="662"/>
      <c r="QRK29" s="662"/>
      <c r="QRL29" s="662"/>
      <c r="QRM29" s="662"/>
      <c r="QRN29" s="662"/>
      <c r="QRO29" s="662"/>
      <c r="QRP29" s="662"/>
      <c r="QRQ29" s="662"/>
      <c r="QRR29" s="662"/>
      <c r="QRS29" s="662"/>
      <c r="QRT29" s="662"/>
      <c r="QRU29" s="662"/>
      <c r="QRV29" s="662"/>
      <c r="QRW29" s="662"/>
      <c r="QRX29" s="662"/>
      <c r="QRY29" s="662"/>
      <c r="QRZ29" s="662"/>
      <c r="QSA29" s="662"/>
      <c r="QSB29" s="662"/>
      <c r="QSC29" s="662"/>
      <c r="QSD29" s="662"/>
      <c r="QSE29" s="662"/>
      <c r="QSF29" s="662"/>
      <c r="QSG29" s="662"/>
      <c r="QSH29" s="662"/>
      <c r="QSI29" s="662"/>
      <c r="QSJ29" s="662"/>
      <c r="QSK29" s="662"/>
      <c r="QSL29" s="662"/>
      <c r="QSM29" s="662"/>
      <c r="QSN29" s="662"/>
      <c r="QSO29" s="662"/>
      <c r="QSP29" s="662"/>
      <c r="QSQ29" s="662"/>
      <c r="QSR29" s="662"/>
      <c r="QSS29" s="662"/>
      <c r="QST29" s="662"/>
      <c r="QSU29" s="662"/>
      <c r="QSV29" s="662"/>
      <c r="QSW29" s="662"/>
      <c r="QSX29" s="662"/>
      <c r="QSY29" s="662"/>
      <c r="QSZ29" s="662"/>
      <c r="QTA29" s="662"/>
      <c r="QTB29" s="662"/>
      <c r="QTC29" s="662"/>
      <c r="QTD29" s="662"/>
      <c r="QTE29" s="662"/>
      <c r="QTF29" s="662"/>
      <c r="QTG29" s="662"/>
      <c r="QTH29" s="662"/>
      <c r="QTI29" s="662"/>
      <c r="QTJ29" s="662"/>
      <c r="QTK29" s="662"/>
      <c r="QTL29" s="662"/>
      <c r="QTM29" s="662"/>
      <c r="QTN29" s="662"/>
      <c r="QTO29" s="662"/>
      <c r="QTP29" s="662"/>
      <c r="QTQ29" s="662"/>
      <c r="QTR29" s="662"/>
      <c r="QTS29" s="662"/>
      <c r="QTT29" s="662"/>
      <c r="QTU29" s="662"/>
      <c r="QTV29" s="662"/>
      <c r="QTW29" s="662"/>
      <c r="QTX29" s="662"/>
      <c r="QTY29" s="662"/>
      <c r="QTZ29" s="662"/>
      <c r="QUA29" s="662"/>
      <c r="QUB29" s="662"/>
      <c r="QUC29" s="662"/>
      <c r="QUD29" s="662"/>
      <c r="QUE29" s="662"/>
      <c r="QUF29" s="662"/>
      <c r="QUG29" s="662"/>
      <c r="QUH29" s="662"/>
      <c r="QUI29" s="662"/>
      <c r="QUJ29" s="662"/>
      <c r="QUK29" s="662"/>
      <c r="QUL29" s="662"/>
      <c r="QUM29" s="662"/>
      <c r="QUN29" s="662"/>
      <c r="QUO29" s="662"/>
      <c r="QUP29" s="662"/>
      <c r="QUQ29" s="662"/>
      <c r="QUR29" s="662"/>
      <c r="QUS29" s="662"/>
      <c r="QUT29" s="662"/>
      <c r="QUU29" s="662"/>
      <c r="QUV29" s="662"/>
      <c r="QUW29" s="662"/>
      <c r="QUX29" s="662"/>
      <c r="QUY29" s="662"/>
      <c r="QUZ29" s="662"/>
      <c r="QVA29" s="662"/>
      <c r="QVB29" s="662"/>
      <c r="QVC29" s="662"/>
      <c r="QVD29" s="662"/>
      <c r="QVE29" s="662"/>
      <c r="QVF29" s="662"/>
      <c r="QVG29" s="662"/>
      <c r="QVH29" s="662"/>
      <c r="QVI29" s="662"/>
      <c r="QVJ29" s="662"/>
      <c r="QVK29" s="662"/>
      <c r="QVL29" s="662"/>
      <c r="QVM29" s="662"/>
      <c r="QVN29" s="662"/>
      <c r="QVO29" s="662"/>
      <c r="QVP29" s="662"/>
      <c r="QVQ29" s="662"/>
      <c r="QVR29" s="662"/>
      <c r="QVS29" s="662"/>
      <c r="QVT29" s="662"/>
      <c r="QVU29" s="662"/>
      <c r="QVV29" s="662"/>
      <c r="QVW29" s="662"/>
      <c r="QVX29" s="662"/>
      <c r="QVY29" s="662"/>
      <c r="QVZ29" s="662"/>
      <c r="QWA29" s="662"/>
      <c r="QWB29" s="662"/>
      <c r="QWC29" s="662"/>
      <c r="QWD29" s="662"/>
      <c r="QWE29" s="662"/>
      <c r="QWF29" s="662"/>
      <c r="QWG29" s="662"/>
      <c r="QWH29" s="662"/>
      <c r="QWI29" s="662"/>
      <c r="QWJ29" s="662"/>
      <c r="QWK29" s="662"/>
      <c r="QWL29" s="662"/>
      <c r="QWM29" s="662"/>
      <c r="QWN29" s="662"/>
      <c r="QWO29" s="662"/>
      <c r="QWP29" s="662"/>
      <c r="QWQ29" s="662"/>
      <c r="QWR29" s="662"/>
      <c r="QWS29" s="662"/>
      <c r="QWT29" s="662"/>
      <c r="QWU29" s="662"/>
      <c r="QWV29" s="662"/>
      <c r="QWW29" s="662"/>
      <c r="QWX29" s="662"/>
      <c r="QWY29" s="662"/>
      <c r="QWZ29" s="662"/>
      <c r="QXA29" s="662"/>
      <c r="QXB29" s="662"/>
      <c r="QXC29" s="662"/>
      <c r="QXD29" s="662"/>
      <c r="QXE29" s="662"/>
      <c r="QXF29" s="662"/>
      <c r="QXG29" s="662"/>
      <c r="QXH29" s="662"/>
      <c r="QXI29" s="662"/>
      <c r="QXJ29" s="662"/>
      <c r="QXK29" s="662"/>
      <c r="QXL29" s="662"/>
      <c r="QXM29" s="662"/>
      <c r="QXN29" s="662"/>
      <c r="QXO29" s="662"/>
      <c r="QXP29" s="662"/>
      <c r="QXQ29" s="662"/>
      <c r="QXR29" s="662"/>
      <c r="QXS29" s="662"/>
      <c r="QXT29" s="662"/>
      <c r="QXU29" s="662"/>
      <c r="QXV29" s="662"/>
      <c r="QXW29" s="662"/>
      <c r="QXX29" s="662"/>
      <c r="QXY29" s="662"/>
      <c r="QXZ29" s="662"/>
      <c r="QYA29" s="662"/>
      <c r="QYB29" s="662"/>
      <c r="QYC29" s="662"/>
      <c r="QYD29" s="662"/>
      <c r="QYE29" s="662"/>
      <c r="QYF29" s="662"/>
      <c r="QYG29" s="662"/>
      <c r="QYH29" s="662"/>
      <c r="QYI29" s="662"/>
      <c r="QYJ29" s="662"/>
      <c r="QYK29" s="662"/>
      <c r="QYL29" s="662"/>
      <c r="QYM29" s="662"/>
      <c r="QYN29" s="662"/>
      <c r="QYO29" s="662"/>
      <c r="QYP29" s="662"/>
      <c r="QYQ29" s="662"/>
      <c r="QYR29" s="662"/>
      <c r="QYS29" s="662"/>
      <c r="QYT29" s="662"/>
      <c r="QYU29" s="662"/>
      <c r="QYV29" s="662"/>
      <c r="QYW29" s="662"/>
      <c r="QYX29" s="662"/>
      <c r="QYY29" s="662"/>
      <c r="QYZ29" s="662"/>
      <c r="QZA29" s="662"/>
      <c r="QZB29" s="662"/>
      <c r="QZC29" s="662"/>
      <c r="QZD29" s="662"/>
      <c r="QZE29" s="662"/>
      <c r="QZF29" s="662"/>
      <c r="QZG29" s="662"/>
      <c r="QZH29" s="662"/>
      <c r="QZI29" s="662"/>
      <c r="QZJ29" s="662"/>
      <c r="QZK29" s="662"/>
      <c r="QZL29" s="662"/>
      <c r="QZM29" s="662"/>
      <c r="QZN29" s="662"/>
      <c r="QZO29" s="662"/>
      <c r="QZP29" s="662"/>
      <c r="QZQ29" s="662"/>
      <c r="QZR29" s="662"/>
      <c r="QZS29" s="662"/>
      <c r="QZT29" s="662"/>
      <c r="QZU29" s="662"/>
      <c r="QZV29" s="662"/>
      <c r="QZW29" s="662"/>
      <c r="QZX29" s="662"/>
      <c r="QZY29" s="662"/>
      <c r="QZZ29" s="662"/>
      <c r="RAA29" s="662"/>
      <c r="RAB29" s="662"/>
      <c r="RAC29" s="662"/>
      <c r="RAD29" s="662"/>
      <c r="RAE29" s="662"/>
      <c r="RAF29" s="662"/>
      <c r="RAG29" s="662"/>
      <c r="RAH29" s="662"/>
      <c r="RAI29" s="662"/>
      <c r="RAJ29" s="662"/>
      <c r="RAK29" s="662"/>
      <c r="RAL29" s="662"/>
      <c r="RAM29" s="662"/>
      <c r="RAN29" s="662"/>
      <c r="RAO29" s="662"/>
      <c r="RAP29" s="662"/>
      <c r="RAQ29" s="662"/>
      <c r="RAR29" s="662"/>
      <c r="RAS29" s="662"/>
      <c r="RAT29" s="662"/>
      <c r="RAU29" s="662"/>
      <c r="RAV29" s="662"/>
      <c r="RAW29" s="662"/>
      <c r="RAX29" s="662"/>
      <c r="RAY29" s="662"/>
      <c r="RAZ29" s="662"/>
      <c r="RBA29" s="662"/>
      <c r="RBB29" s="662"/>
      <c r="RBC29" s="662"/>
      <c r="RBD29" s="662"/>
      <c r="RBE29" s="662"/>
      <c r="RBF29" s="662"/>
      <c r="RBG29" s="662"/>
      <c r="RBH29" s="662"/>
      <c r="RBI29" s="662"/>
      <c r="RBJ29" s="662"/>
      <c r="RBK29" s="662"/>
      <c r="RBL29" s="662"/>
      <c r="RBM29" s="662"/>
      <c r="RBN29" s="662"/>
      <c r="RBO29" s="662"/>
      <c r="RBP29" s="662"/>
      <c r="RBQ29" s="662"/>
      <c r="RBR29" s="662"/>
      <c r="RBS29" s="662"/>
      <c r="RBT29" s="662"/>
      <c r="RBU29" s="662"/>
      <c r="RBV29" s="662"/>
      <c r="RBW29" s="662"/>
      <c r="RBX29" s="662"/>
      <c r="RBY29" s="662"/>
      <c r="RBZ29" s="662"/>
      <c r="RCA29" s="662"/>
      <c r="RCB29" s="662"/>
      <c r="RCC29" s="662"/>
      <c r="RCD29" s="662"/>
      <c r="RCE29" s="662"/>
      <c r="RCF29" s="662"/>
      <c r="RCG29" s="662"/>
      <c r="RCH29" s="662"/>
      <c r="RCI29" s="662"/>
      <c r="RCJ29" s="662"/>
      <c r="RCK29" s="662"/>
      <c r="RCL29" s="662"/>
      <c r="RCM29" s="662"/>
      <c r="RCN29" s="662"/>
      <c r="RCO29" s="662"/>
      <c r="RCP29" s="662"/>
      <c r="RCQ29" s="662"/>
      <c r="RCR29" s="662"/>
      <c r="RCS29" s="662"/>
      <c r="RCT29" s="662"/>
      <c r="RCU29" s="662"/>
      <c r="RCV29" s="662"/>
      <c r="RCW29" s="662"/>
      <c r="RCX29" s="662"/>
      <c r="RCY29" s="662"/>
      <c r="RCZ29" s="662"/>
      <c r="RDA29" s="662"/>
      <c r="RDB29" s="662"/>
      <c r="RDC29" s="662"/>
      <c r="RDD29" s="662"/>
      <c r="RDE29" s="662"/>
      <c r="RDF29" s="662"/>
      <c r="RDG29" s="662"/>
      <c r="RDH29" s="662"/>
      <c r="RDI29" s="662"/>
      <c r="RDJ29" s="662"/>
      <c r="RDK29" s="662"/>
      <c r="RDL29" s="662"/>
      <c r="RDM29" s="662"/>
      <c r="RDN29" s="662"/>
      <c r="RDO29" s="662"/>
      <c r="RDP29" s="662"/>
      <c r="RDQ29" s="662"/>
      <c r="RDR29" s="662"/>
      <c r="RDS29" s="662"/>
      <c r="RDT29" s="662"/>
      <c r="RDU29" s="662"/>
      <c r="RDV29" s="662"/>
      <c r="RDW29" s="662"/>
      <c r="RDX29" s="662"/>
      <c r="RDY29" s="662"/>
      <c r="RDZ29" s="662"/>
      <c r="REA29" s="662"/>
      <c r="REB29" s="662"/>
      <c r="REC29" s="662"/>
      <c r="RED29" s="662"/>
      <c r="REE29" s="662"/>
      <c r="REF29" s="662"/>
      <c r="REG29" s="662"/>
      <c r="REH29" s="662"/>
      <c r="REI29" s="662"/>
      <c r="REJ29" s="662"/>
      <c r="REK29" s="662"/>
      <c r="REL29" s="662"/>
      <c r="REM29" s="662"/>
      <c r="REN29" s="662"/>
      <c r="REO29" s="662"/>
      <c r="REP29" s="662"/>
      <c r="REQ29" s="662"/>
      <c r="RER29" s="662"/>
      <c r="RES29" s="662"/>
      <c r="RET29" s="662"/>
      <c r="REU29" s="662"/>
      <c r="REV29" s="662"/>
      <c r="REW29" s="662"/>
      <c r="REX29" s="662"/>
      <c r="REY29" s="662"/>
      <c r="REZ29" s="662"/>
      <c r="RFA29" s="662"/>
      <c r="RFB29" s="662"/>
      <c r="RFC29" s="662"/>
      <c r="RFD29" s="662"/>
      <c r="RFE29" s="662"/>
      <c r="RFF29" s="662"/>
      <c r="RFG29" s="662"/>
      <c r="RFH29" s="662"/>
      <c r="RFI29" s="662"/>
      <c r="RFJ29" s="662"/>
      <c r="RFK29" s="662"/>
      <c r="RFL29" s="662"/>
      <c r="RFM29" s="662"/>
      <c r="RFN29" s="662"/>
      <c r="RFO29" s="662"/>
      <c r="RFP29" s="662"/>
      <c r="RFQ29" s="662"/>
      <c r="RFR29" s="662"/>
      <c r="RFS29" s="662"/>
      <c r="RFT29" s="662"/>
      <c r="RFU29" s="662"/>
      <c r="RFV29" s="662"/>
      <c r="RFW29" s="662"/>
      <c r="RFX29" s="662"/>
      <c r="RFY29" s="662"/>
      <c r="RFZ29" s="662"/>
      <c r="RGA29" s="662"/>
      <c r="RGB29" s="662"/>
      <c r="RGC29" s="662"/>
      <c r="RGD29" s="662"/>
      <c r="RGE29" s="662"/>
      <c r="RGF29" s="662"/>
      <c r="RGG29" s="662"/>
      <c r="RGH29" s="662"/>
      <c r="RGI29" s="662"/>
      <c r="RGJ29" s="662"/>
      <c r="RGK29" s="662"/>
      <c r="RGL29" s="662"/>
      <c r="RGM29" s="662"/>
      <c r="RGN29" s="662"/>
      <c r="RGO29" s="662"/>
      <c r="RGP29" s="662"/>
      <c r="RGQ29" s="662"/>
      <c r="RGR29" s="662"/>
      <c r="RGS29" s="662"/>
      <c r="RGT29" s="662"/>
      <c r="RGU29" s="662"/>
      <c r="RGV29" s="662"/>
      <c r="RGW29" s="662"/>
      <c r="RGX29" s="662"/>
      <c r="RGY29" s="662"/>
      <c r="RGZ29" s="662"/>
      <c r="RHA29" s="662"/>
      <c r="RHB29" s="662"/>
      <c r="RHC29" s="662"/>
      <c r="RHD29" s="662"/>
      <c r="RHE29" s="662"/>
      <c r="RHF29" s="662"/>
      <c r="RHG29" s="662"/>
      <c r="RHH29" s="662"/>
      <c r="RHI29" s="662"/>
      <c r="RHJ29" s="662"/>
      <c r="RHK29" s="662"/>
      <c r="RHL29" s="662"/>
      <c r="RHM29" s="662"/>
      <c r="RHN29" s="662"/>
      <c r="RHO29" s="662"/>
      <c r="RHP29" s="662"/>
      <c r="RHQ29" s="662"/>
      <c r="RHR29" s="662"/>
      <c r="RHS29" s="662"/>
      <c r="RHT29" s="662"/>
      <c r="RHU29" s="662"/>
      <c r="RHV29" s="662"/>
      <c r="RHW29" s="662"/>
      <c r="RHX29" s="662"/>
      <c r="RHY29" s="662"/>
      <c r="RHZ29" s="662"/>
      <c r="RIA29" s="662"/>
      <c r="RIB29" s="662"/>
      <c r="RIC29" s="662"/>
      <c r="RID29" s="662"/>
      <c r="RIE29" s="662"/>
      <c r="RIF29" s="662"/>
      <c r="RIG29" s="662"/>
      <c r="RIH29" s="662"/>
      <c r="RII29" s="662"/>
      <c r="RIJ29" s="662"/>
      <c r="RIK29" s="662"/>
      <c r="RIL29" s="662"/>
      <c r="RIM29" s="662"/>
      <c r="RIN29" s="662"/>
      <c r="RIO29" s="662"/>
      <c r="RIP29" s="662"/>
      <c r="RIQ29" s="662"/>
      <c r="RIR29" s="662"/>
      <c r="RIS29" s="662"/>
      <c r="RIT29" s="662"/>
      <c r="RIU29" s="662"/>
      <c r="RIV29" s="662"/>
      <c r="RIW29" s="662"/>
      <c r="RIX29" s="662"/>
      <c r="RIY29" s="662"/>
      <c r="RIZ29" s="662"/>
      <c r="RJA29" s="662"/>
      <c r="RJB29" s="662"/>
      <c r="RJC29" s="662"/>
      <c r="RJD29" s="662"/>
      <c r="RJE29" s="662"/>
      <c r="RJF29" s="662"/>
      <c r="RJG29" s="662"/>
      <c r="RJH29" s="662"/>
      <c r="RJI29" s="662"/>
      <c r="RJJ29" s="662"/>
      <c r="RJK29" s="662"/>
      <c r="RJL29" s="662"/>
      <c r="RJM29" s="662"/>
      <c r="RJN29" s="662"/>
      <c r="RJO29" s="662"/>
      <c r="RJP29" s="662"/>
      <c r="RJQ29" s="662"/>
      <c r="RJR29" s="662"/>
      <c r="RJS29" s="662"/>
      <c r="RJT29" s="662"/>
      <c r="RJU29" s="662"/>
      <c r="RJV29" s="662"/>
      <c r="RJW29" s="662"/>
      <c r="RJX29" s="662"/>
      <c r="RJY29" s="662"/>
      <c r="RJZ29" s="662"/>
      <c r="RKA29" s="662"/>
      <c r="RKB29" s="662"/>
      <c r="RKC29" s="662"/>
      <c r="RKD29" s="662"/>
      <c r="RKE29" s="662"/>
      <c r="RKF29" s="662"/>
      <c r="RKG29" s="662"/>
      <c r="RKH29" s="662"/>
      <c r="RKI29" s="662"/>
      <c r="RKJ29" s="662"/>
      <c r="RKK29" s="662"/>
      <c r="RKL29" s="662"/>
      <c r="RKM29" s="662"/>
      <c r="RKN29" s="662"/>
      <c r="RKO29" s="662"/>
      <c r="RKP29" s="662"/>
      <c r="RKQ29" s="662"/>
      <c r="RKR29" s="662"/>
      <c r="RKS29" s="662"/>
      <c r="RKT29" s="662"/>
      <c r="RKU29" s="662"/>
      <c r="RKV29" s="662"/>
      <c r="RKW29" s="662"/>
      <c r="RKX29" s="662"/>
      <c r="RKY29" s="662"/>
      <c r="RKZ29" s="662"/>
      <c r="RLA29" s="662"/>
      <c r="RLB29" s="662"/>
      <c r="RLC29" s="662"/>
      <c r="RLD29" s="662"/>
      <c r="RLE29" s="662"/>
      <c r="RLF29" s="662"/>
      <c r="RLG29" s="662"/>
      <c r="RLH29" s="662"/>
      <c r="RLI29" s="662"/>
      <c r="RLJ29" s="662"/>
      <c r="RLK29" s="662"/>
      <c r="RLL29" s="662"/>
      <c r="RLM29" s="662"/>
      <c r="RLN29" s="662"/>
      <c r="RLO29" s="662"/>
      <c r="RLP29" s="662"/>
      <c r="RLQ29" s="662"/>
      <c r="RLR29" s="662"/>
      <c r="RLS29" s="662"/>
      <c r="RLT29" s="662"/>
      <c r="RLU29" s="662"/>
      <c r="RLV29" s="662"/>
      <c r="RLW29" s="662"/>
      <c r="RLX29" s="662"/>
      <c r="RLY29" s="662"/>
      <c r="RLZ29" s="662"/>
      <c r="RMA29" s="662"/>
      <c r="RMB29" s="662"/>
      <c r="RMC29" s="662"/>
      <c r="RMD29" s="662"/>
      <c r="RME29" s="662"/>
      <c r="RMF29" s="662"/>
      <c r="RMG29" s="662"/>
      <c r="RMH29" s="662"/>
      <c r="RMI29" s="662"/>
      <c r="RMJ29" s="662"/>
      <c r="RMK29" s="662"/>
      <c r="RML29" s="662"/>
      <c r="RMM29" s="662"/>
      <c r="RMN29" s="662"/>
      <c r="RMO29" s="662"/>
      <c r="RMP29" s="662"/>
      <c r="RMQ29" s="662"/>
      <c r="RMR29" s="662"/>
      <c r="RMS29" s="662"/>
      <c r="RMT29" s="662"/>
      <c r="RMU29" s="662"/>
      <c r="RMV29" s="662"/>
      <c r="RMW29" s="662"/>
      <c r="RMX29" s="662"/>
      <c r="RMY29" s="662"/>
      <c r="RMZ29" s="662"/>
      <c r="RNA29" s="662"/>
      <c r="RNB29" s="662"/>
      <c r="RNC29" s="662"/>
      <c r="RND29" s="662"/>
      <c r="RNE29" s="662"/>
      <c r="RNF29" s="662"/>
      <c r="RNG29" s="662"/>
      <c r="RNH29" s="662"/>
      <c r="RNI29" s="662"/>
      <c r="RNJ29" s="662"/>
      <c r="RNK29" s="662"/>
      <c r="RNL29" s="662"/>
      <c r="RNM29" s="662"/>
      <c r="RNN29" s="662"/>
      <c r="RNO29" s="662"/>
      <c r="RNP29" s="662"/>
      <c r="RNQ29" s="662"/>
      <c r="RNR29" s="662"/>
      <c r="RNS29" s="662"/>
      <c r="RNT29" s="662"/>
      <c r="RNU29" s="662"/>
      <c r="RNV29" s="662"/>
      <c r="RNW29" s="662"/>
      <c r="RNX29" s="662"/>
      <c r="RNY29" s="662"/>
      <c r="RNZ29" s="662"/>
      <c r="ROA29" s="662"/>
      <c r="ROB29" s="662"/>
      <c r="ROC29" s="662"/>
      <c r="ROD29" s="662"/>
      <c r="ROE29" s="662"/>
      <c r="ROF29" s="662"/>
      <c r="ROG29" s="662"/>
      <c r="ROH29" s="662"/>
      <c r="ROI29" s="662"/>
      <c r="ROJ29" s="662"/>
      <c r="ROK29" s="662"/>
      <c r="ROL29" s="662"/>
      <c r="ROM29" s="662"/>
      <c r="RON29" s="662"/>
      <c r="ROO29" s="662"/>
      <c r="ROP29" s="662"/>
      <c r="ROQ29" s="662"/>
      <c r="ROR29" s="662"/>
      <c r="ROS29" s="662"/>
      <c r="ROT29" s="662"/>
      <c r="ROU29" s="662"/>
      <c r="ROV29" s="662"/>
      <c r="ROW29" s="662"/>
      <c r="ROX29" s="662"/>
      <c r="ROY29" s="662"/>
      <c r="ROZ29" s="662"/>
      <c r="RPA29" s="662"/>
      <c r="RPB29" s="662"/>
      <c r="RPC29" s="662"/>
      <c r="RPD29" s="662"/>
      <c r="RPE29" s="662"/>
      <c r="RPF29" s="662"/>
      <c r="RPG29" s="662"/>
      <c r="RPH29" s="662"/>
      <c r="RPI29" s="662"/>
      <c r="RPJ29" s="662"/>
      <c r="RPK29" s="662"/>
      <c r="RPL29" s="662"/>
      <c r="RPM29" s="662"/>
      <c r="RPN29" s="662"/>
      <c r="RPO29" s="662"/>
      <c r="RPP29" s="662"/>
      <c r="RPQ29" s="662"/>
      <c r="RPR29" s="662"/>
      <c r="RPS29" s="662"/>
      <c r="RPT29" s="662"/>
      <c r="RPU29" s="662"/>
      <c r="RPV29" s="662"/>
      <c r="RPW29" s="662"/>
      <c r="RPX29" s="662"/>
      <c r="RPY29" s="662"/>
      <c r="RPZ29" s="662"/>
      <c r="RQA29" s="662"/>
      <c r="RQB29" s="662"/>
      <c r="RQC29" s="662"/>
      <c r="RQD29" s="662"/>
      <c r="RQE29" s="662"/>
      <c r="RQF29" s="662"/>
      <c r="RQG29" s="662"/>
      <c r="RQH29" s="662"/>
      <c r="RQI29" s="662"/>
      <c r="RQJ29" s="662"/>
      <c r="RQK29" s="662"/>
      <c r="RQL29" s="662"/>
      <c r="RQM29" s="662"/>
      <c r="RQN29" s="662"/>
      <c r="RQO29" s="662"/>
      <c r="RQP29" s="662"/>
      <c r="RQQ29" s="662"/>
      <c r="RQR29" s="662"/>
      <c r="RQS29" s="662"/>
      <c r="RQT29" s="662"/>
      <c r="RQU29" s="662"/>
      <c r="RQV29" s="662"/>
      <c r="RQW29" s="662"/>
      <c r="RQX29" s="662"/>
      <c r="RQY29" s="662"/>
      <c r="RQZ29" s="662"/>
      <c r="RRA29" s="662"/>
      <c r="RRB29" s="662"/>
      <c r="RRC29" s="662"/>
      <c r="RRD29" s="662"/>
      <c r="RRE29" s="662"/>
      <c r="RRF29" s="662"/>
      <c r="RRG29" s="662"/>
      <c r="RRH29" s="662"/>
      <c r="RRI29" s="662"/>
      <c r="RRJ29" s="662"/>
      <c r="RRK29" s="662"/>
      <c r="RRL29" s="662"/>
      <c r="RRM29" s="662"/>
      <c r="RRN29" s="662"/>
      <c r="RRO29" s="662"/>
      <c r="RRP29" s="662"/>
      <c r="RRQ29" s="662"/>
      <c r="RRR29" s="662"/>
      <c r="RRS29" s="662"/>
      <c r="RRT29" s="662"/>
      <c r="RRU29" s="662"/>
      <c r="RRV29" s="662"/>
      <c r="RRW29" s="662"/>
      <c r="RRX29" s="662"/>
      <c r="RRY29" s="662"/>
      <c r="RRZ29" s="662"/>
      <c r="RSA29" s="662"/>
      <c r="RSB29" s="662"/>
      <c r="RSC29" s="662"/>
      <c r="RSD29" s="662"/>
      <c r="RSE29" s="662"/>
      <c r="RSF29" s="662"/>
      <c r="RSG29" s="662"/>
      <c r="RSH29" s="662"/>
      <c r="RSI29" s="662"/>
      <c r="RSJ29" s="662"/>
      <c r="RSK29" s="662"/>
      <c r="RSL29" s="662"/>
      <c r="RSM29" s="662"/>
      <c r="RSN29" s="662"/>
      <c r="RSO29" s="662"/>
      <c r="RSP29" s="662"/>
      <c r="RSQ29" s="662"/>
      <c r="RSR29" s="662"/>
      <c r="RSS29" s="662"/>
      <c r="RST29" s="662"/>
      <c r="RSU29" s="662"/>
      <c r="RSV29" s="662"/>
      <c r="RSW29" s="662"/>
      <c r="RSX29" s="662"/>
      <c r="RSY29" s="662"/>
      <c r="RSZ29" s="662"/>
      <c r="RTA29" s="662"/>
      <c r="RTB29" s="662"/>
      <c r="RTC29" s="662"/>
      <c r="RTD29" s="662"/>
      <c r="RTE29" s="662"/>
      <c r="RTF29" s="662"/>
      <c r="RTG29" s="662"/>
      <c r="RTH29" s="662"/>
      <c r="RTI29" s="662"/>
      <c r="RTJ29" s="662"/>
      <c r="RTK29" s="662"/>
      <c r="RTL29" s="662"/>
      <c r="RTM29" s="662"/>
      <c r="RTN29" s="662"/>
      <c r="RTO29" s="662"/>
      <c r="RTP29" s="662"/>
      <c r="RTQ29" s="662"/>
      <c r="RTR29" s="662"/>
      <c r="RTS29" s="662"/>
      <c r="RTT29" s="662"/>
      <c r="RTU29" s="662"/>
      <c r="RTV29" s="662"/>
      <c r="RTW29" s="662"/>
      <c r="RTX29" s="662"/>
      <c r="RTY29" s="662"/>
      <c r="RTZ29" s="662"/>
      <c r="RUA29" s="662"/>
      <c r="RUB29" s="662"/>
      <c r="RUC29" s="662"/>
      <c r="RUD29" s="662"/>
      <c r="RUE29" s="662"/>
      <c r="RUF29" s="662"/>
      <c r="RUG29" s="662"/>
      <c r="RUH29" s="662"/>
      <c r="RUI29" s="662"/>
      <c r="RUJ29" s="662"/>
      <c r="RUK29" s="662"/>
      <c r="RUL29" s="662"/>
      <c r="RUM29" s="662"/>
      <c r="RUN29" s="662"/>
      <c r="RUO29" s="662"/>
      <c r="RUP29" s="662"/>
      <c r="RUQ29" s="662"/>
      <c r="RUR29" s="662"/>
      <c r="RUS29" s="662"/>
      <c r="RUT29" s="662"/>
      <c r="RUU29" s="662"/>
      <c r="RUV29" s="662"/>
      <c r="RUW29" s="662"/>
      <c r="RUX29" s="662"/>
      <c r="RUY29" s="662"/>
      <c r="RUZ29" s="662"/>
      <c r="RVA29" s="662"/>
      <c r="RVB29" s="662"/>
      <c r="RVC29" s="662"/>
      <c r="RVD29" s="662"/>
      <c r="RVE29" s="662"/>
      <c r="RVF29" s="662"/>
      <c r="RVG29" s="662"/>
      <c r="RVH29" s="662"/>
      <c r="RVI29" s="662"/>
      <c r="RVJ29" s="662"/>
      <c r="RVK29" s="662"/>
      <c r="RVL29" s="662"/>
      <c r="RVM29" s="662"/>
      <c r="RVN29" s="662"/>
      <c r="RVO29" s="662"/>
      <c r="RVP29" s="662"/>
      <c r="RVQ29" s="662"/>
      <c r="RVR29" s="662"/>
      <c r="RVS29" s="662"/>
      <c r="RVT29" s="662"/>
      <c r="RVU29" s="662"/>
      <c r="RVV29" s="662"/>
      <c r="RVW29" s="662"/>
      <c r="RVX29" s="662"/>
      <c r="RVY29" s="662"/>
      <c r="RVZ29" s="662"/>
      <c r="RWA29" s="662"/>
      <c r="RWB29" s="662"/>
      <c r="RWC29" s="662"/>
      <c r="RWD29" s="662"/>
      <c r="RWE29" s="662"/>
      <c r="RWF29" s="662"/>
      <c r="RWG29" s="662"/>
      <c r="RWH29" s="662"/>
      <c r="RWI29" s="662"/>
      <c r="RWJ29" s="662"/>
      <c r="RWK29" s="662"/>
      <c r="RWL29" s="662"/>
      <c r="RWM29" s="662"/>
      <c r="RWN29" s="662"/>
      <c r="RWO29" s="662"/>
      <c r="RWP29" s="662"/>
      <c r="RWQ29" s="662"/>
      <c r="RWR29" s="662"/>
      <c r="RWS29" s="662"/>
      <c r="RWT29" s="662"/>
      <c r="RWU29" s="662"/>
      <c r="RWV29" s="662"/>
      <c r="RWW29" s="662"/>
      <c r="RWX29" s="662"/>
      <c r="RWY29" s="662"/>
      <c r="RWZ29" s="662"/>
      <c r="RXA29" s="662"/>
      <c r="RXB29" s="662"/>
      <c r="RXC29" s="662"/>
      <c r="RXD29" s="662"/>
      <c r="RXE29" s="662"/>
      <c r="RXF29" s="662"/>
      <c r="RXG29" s="662"/>
      <c r="RXH29" s="662"/>
      <c r="RXI29" s="662"/>
      <c r="RXJ29" s="662"/>
      <c r="RXK29" s="662"/>
      <c r="RXL29" s="662"/>
      <c r="RXM29" s="662"/>
      <c r="RXN29" s="662"/>
      <c r="RXO29" s="662"/>
      <c r="RXP29" s="662"/>
      <c r="RXQ29" s="662"/>
      <c r="RXR29" s="662"/>
      <c r="RXS29" s="662"/>
      <c r="RXT29" s="662"/>
      <c r="RXU29" s="662"/>
      <c r="RXV29" s="662"/>
      <c r="RXW29" s="662"/>
      <c r="RXX29" s="662"/>
      <c r="RXY29" s="662"/>
      <c r="RXZ29" s="662"/>
      <c r="RYA29" s="662"/>
      <c r="RYB29" s="662"/>
      <c r="RYC29" s="662"/>
      <c r="RYD29" s="662"/>
      <c r="RYE29" s="662"/>
      <c r="RYF29" s="662"/>
      <c r="RYG29" s="662"/>
      <c r="RYH29" s="662"/>
      <c r="RYI29" s="662"/>
      <c r="RYJ29" s="662"/>
      <c r="RYK29" s="662"/>
      <c r="RYL29" s="662"/>
      <c r="RYM29" s="662"/>
      <c r="RYN29" s="662"/>
      <c r="RYO29" s="662"/>
      <c r="RYP29" s="662"/>
      <c r="RYQ29" s="662"/>
      <c r="RYR29" s="662"/>
      <c r="RYS29" s="662"/>
      <c r="RYT29" s="662"/>
      <c r="RYU29" s="662"/>
      <c r="RYV29" s="662"/>
      <c r="RYW29" s="662"/>
      <c r="RYX29" s="662"/>
      <c r="RYY29" s="662"/>
      <c r="RYZ29" s="662"/>
      <c r="RZA29" s="662"/>
      <c r="RZB29" s="662"/>
      <c r="RZC29" s="662"/>
      <c r="RZD29" s="662"/>
      <c r="RZE29" s="662"/>
      <c r="RZF29" s="662"/>
      <c r="RZG29" s="662"/>
      <c r="RZH29" s="662"/>
      <c r="RZI29" s="662"/>
      <c r="RZJ29" s="662"/>
      <c r="RZK29" s="662"/>
      <c r="RZL29" s="662"/>
      <c r="RZM29" s="662"/>
      <c r="RZN29" s="662"/>
      <c r="RZO29" s="662"/>
      <c r="RZP29" s="662"/>
      <c r="RZQ29" s="662"/>
      <c r="RZR29" s="662"/>
      <c r="RZS29" s="662"/>
      <c r="RZT29" s="662"/>
      <c r="RZU29" s="662"/>
      <c r="RZV29" s="662"/>
      <c r="RZW29" s="662"/>
      <c r="RZX29" s="662"/>
      <c r="RZY29" s="662"/>
      <c r="RZZ29" s="662"/>
      <c r="SAA29" s="662"/>
      <c r="SAB29" s="662"/>
      <c r="SAC29" s="662"/>
      <c r="SAD29" s="662"/>
      <c r="SAE29" s="662"/>
      <c r="SAF29" s="662"/>
      <c r="SAG29" s="662"/>
      <c r="SAH29" s="662"/>
      <c r="SAI29" s="662"/>
      <c r="SAJ29" s="662"/>
      <c r="SAK29" s="662"/>
      <c r="SAL29" s="662"/>
      <c r="SAM29" s="662"/>
      <c r="SAN29" s="662"/>
      <c r="SAO29" s="662"/>
      <c r="SAP29" s="662"/>
      <c r="SAQ29" s="662"/>
      <c r="SAR29" s="662"/>
      <c r="SAS29" s="662"/>
      <c r="SAT29" s="662"/>
      <c r="SAU29" s="662"/>
      <c r="SAV29" s="662"/>
      <c r="SAW29" s="662"/>
      <c r="SAX29" s="662"/>
      <c r="SAY29" s="662"/>
      <c r="SAZ29" s="662"/>
      <c r="SBA29" s="662"/>
      <c r="SBB29" s="662"/>
      <c r="SBC29" s="662"/>
      <c r="SBD29" s="662"/>
      <c r="SBE29" s="662"/>
      <c r="SBF29" s="662"/>
      <c r="SBG29" s="662"/>
      <c r="SBH29" s="662"/>
      <c r="SBI29" s="662"/>
      <c r="SBJ29" s="662"/>
      <c r="SBK29" s="662"/>
      <c r="SBL29" s="662"/>
      <c r="SBM29" s="662"/>
      <c r="SBN29" s="662"/>
      <c r="SBO29" s="662"/>
      <c r="SBP29" s="662"/>
      <c r="SBQ29" s="662"/>
      <c r="SBR29" s="662"/>
      <c r="SBS29" s="662"/>
      <c r="SBT29" s="662"/>
      <c r="SBU29" s="662"/>
      <c r="SBV29" s="662"/>
      <c r="SBW29" s="662"/>
      <c r="SBX29" s="662"/>
      <c r="SBY29" s="662"/>
      <c r="SBZ29" s="662"/>
      <c r="SCA29" s="662"/>
      <c r="SCB29" s="662"/>
      <c r="SCC29" s="662"/>
      <c r="SCD29" s="662"/>
      <c r="SCE29" s="662"/>
      <c r="SCF29" s="662"/>
      <c r="SCG29" s="662"/>
      <c r="SCH29" s="662"/>
      <c r="SCI29" s="662"/>
      <c r="SCJ29" s="662"/>
      <c r="SCK29" s="662"/>
      <c r="SCL29" s="662"/>
      <c r="SCM29" s="662"/>
      <c r="SCN29" s="662"/>
      <c r="SCO29" s="662"/>
      <c r="SCP29" s="662"/>
      <c r="SCQ29" s="662"/>
      <c r="SCR29" s="662"/>
      <c r="SCS29" s="662"/>
      <c r="SCT29" s="662"/>
      <c r="SCU29" s="662"/>
      <c r="SCV29" s="662"/>
      <c r="SCW29" s="662"/>
      <c r="SCX29" s="662"/>
      <c r="SCY29" s="662"/>
      <c r="SCZ29" s="662"/>
      <c r="SDA29" s="662"/>
      <c r="SDB29" s="662"/>
      <c r="SDC29" s="662"/>
      <c r="SDD29" s="662"/>
      <c r="SDE29" s="662"/>
      <c r="SDF29" s="662"/>
      <c r="SDG29" s="662"/>
      <c r="SDH29" s="662"/>
      <c r="SDI29" s="662"/>
      <c r="SDJ29" s="662"/>
      <c r="SDK29" s="662"/>
      <c r="SDL29" s="662"/>
      <c r="SDM29" s="662"/>
      <c r="SDN29" s="662"/>
      <c r="SDO29" s="662"/>
      <c r="SDP29" s="662"/>
      <c r="SDQ29" s="662"/>
      <c r="SDR29" s="662"/>
      <c r="SDS29" s="662"/>
      <c r="SDT29" s="662"/>
      <c r="SDU29" s="662"/>
      <c r="SDV29" s="662"/>
      <c r="SDW29" s="662"/>
      <c r="SDX29" s="662"/>
      <c r="SDY29" s="662"/>
      <c r="SDZ29" s="662"/>
      <c r="SEA29" s="662"/>
      <c r="SEB29" s="662"/>
      <c r="SEC29" s="662"/>
      <c r="SED29" s="662"/>
      <c r="SEE29" s="662"/>
      <c r="SEF29" s="662"/>
      <c r="SEG29" s="662"/>
      <c r="SEH29" s="662"/>
      <c r="SEI29" s="662"/>
      <c r="SEJ29" s="662"/>
      <c r="SEK29" s="662"/>
      <c r="SEL29" s="662"/>
      <c r="SEM29" s="662"/>
      <c r="SEN29" s="662"/>
      <c r="SEO29" s="662"/>
      <c r="SEP29" s="662"/>
      <c r="SEQ29" s="662"/>
      <c r="SER29" s="662"/>
      <c r="SES29" s="662"/>
      <c r="SET29" s="662"/>
      <c r="SEU29" s="662"/>
      <c r="SEV29" s="662"/>
      <c r="SEW29" s="662"/>
      <c r="SEX29" s="662"/>
      <c r="SEY29" s="662"/>
      <c r="SEZ29" s="662"/>
      <c r="SFA29" s="662"/>
      <c r="SFB29" s="662"/>
      <c r="SFC29" s="662"/>
      <c r="SFD29" s="662"/>
      <c r="SFE29" s="662"/>
      <c r="SFF29" s="662"/>
      <c r="SFG29" s="662"/>
      <c r="SFH29" s="662"/>
      <c r="SFI29" s="662"/>
      <c r="SFJ29" s="662"/>
      <c r="SFK29" s="662"/>
      <c r="SFL29" s="662"/>
      <c r="SFM29" s="662"/>
      <c r="SFN29" s="662"/>
      <c r="SFO29" s="662"/>
      <c r="SFP29" s="662"/>
      <c r="SFQ29" s="662"/>
      <c r="SFR29" s="662"/>
      <c r="SFS29" s="662"/>
      <c r="SFT29" s="662"/>
      <c r="SFU29" s="662"/>
      <c r="SFV29" s="662"/>
      <c r="SFW29" s="662"/>
      <c r="SFX29" s="662"/>
      <c r="SFY29" s="662"/>
      <c r="SFZ29" s="662"/>
      <c r="SGA29" s="662"/>
      <c r="SGB29" s="662"/>
      <c r="SGC29" s="662"/>
      <c r="SGD29" s="662"/>
      <c r="SGE29" s="662"/>
      <c r="SGF29" s="662"/>
      <c r="SGG29" s="662"/>
      <c r="SGH29" s="662"/>
      <c r="SGI29" s="662"/>
      <c r="SGJ29" s="662"/>
      <c r="SGK29" s="662"/>
      <c r="SGL29" s="662"/>
      <c r="SGM29" s="662"/>
      <c r="SGN29" s="662"/>
      <c r="SGO29" s="662"/>
      <c r="SGP29" s="662"/>
      <c r="SGQ29" s="662"/>
      <c r="SGR29" s="662"/>
      <c r="SGS29" s="662"/>
      <c r="SGT29" s="662"/>
      <c r="SGU29" s="662"/>
      <c r="SGV29" s="662"/>
      <c r="SGW29" s="662"/>
      <c r="SGX29" s="662"/>
      <c r="SGY29" s="662"/>
      <c r="SGZ29" s="662"/>
      <c r="SHA29" s="662"/>
      <c r="SHB29" s="662"/>
      <c r="SHC29" s="662"/>
      <c r="SHD29" s="662"/>
      <c r="SHE29" s="662"/>
      <c r="SHF29" s="662"/>
      <c r="SHG29" s="662"/>
      <c r="SHH29" s="662"/>
      <c r="SHI29" s="662"/>
      <c r="SHJ29" s="662"/>
      <c r="SHK29" s="662"/>
      <c r="SHL29" s="662"/>
      <c r="SHM29" s="662"/>
      <c r="SHN29" s="662"/>
      <c r="SHO29" s="662"/>
      <c r="SHP29" s="662"/>
      <c r="SHQ29" s="662"/>
      <c r="SHR29" s="662"/>
      <c r="SHS29" s="662"/>
      <c r="SHT29" s="662"/>
      <c r="SHU29" s="662"/>
      <c r="SHV29" s="662"/>
      <c r="SHW29" s="662"/>
      <c r="SHX29" s="662"/>
      <c r="SHY29" s="662"/>
      <c r="SHZ29" s="662"/>
      <c r="SIA29" s="662"/>
      <c r="SIB29" s="662"/>
      <c r="SIC29" s="662"/>
      <c r="SID29" s="662"/>
      <c r="SIE29" s="662"/>
      <c r="SIF29" s="662"/>
      <c r="SIG29" s="662"/>
      <c r="SIH29" s="662"/>
      <c r="SII29" s="662"/>
      <c r="SIJ29" s="662"/>
      <c r="SIK29" s="662"/>
      <c r="SIL29" s="662"/>
      <c r="SIM29" s="662"/>
      <c r="SIN29" s="662"/>
      <c r="SIO29" s="662"/>
      <c r="SIP29" s="662"/>
      <c r="SIQ29" s="662"/>
      <c r="SIR29" s="662"/>
      <c r="SIS29" s="662"/>
      <c r="SIT29" s="662"/>
      <c r="SIU29" s="662"/>
      <c r="SIV29" s="662"/>
      <c r="SIW29" s="662"/>
      <c r="SIX29" s="662"/>
      <c r="SIY29" s="662"/>
      <c r="SIZ29" s="662"/>
      <c r="SJA29" s="662"/>
      <c r="SJB29" s="662"/>
      <c r="SJC29" s="662"/>
      <c r="SJD29" s="662"/>
      <c r="SJE29" s="662"/>
      <c r="SJF29" s="662"/>
      <c r="SJG29" s="662"/>
      <c r="SJH29" s="662"/>
      <c r="SJI29" s="662"/>
      <c r="SJJ29" s="662"/>
      <c r="SJK29" s="662"/>
      <c r="SJL29" s="662"/>
      <c r="SJM29" s="662"/>
      <c r="SJN29" s="662"/>
      <c r="SJO29" s="662"/>
      <c r="SJP29" s="662"/>
      <c r="SJQ29" s="662"/>
      <c r="SJR29" s="662"/>
      <c r="SJS29" s="662"/>
      <c r="SJT29" s="662"/>
      <c r="SJU29" s="662"/>
      <c r="SJV29" s="662"/>
      <c r="SJW29" s="662"/>
      <c r="SJX29" s="662"/>
      <c r="SJY29" s="662"/>
      <c r="SJZ29" s="662"/>
      <c r="SKA29" s="662"/>
      <c r="SKB29" s="662"/>
      <c r="SKC29" s="662"/>
      <c r="SKD29" s="662"/>
      <c r="SKE29" s="662"/>
      <c r="SKF29" s="662"/>
      <c r="SKG29" s="662"/>
      <c r="SKH29" s="662"/>
      <c r="SKI29" s="662"/>
      <c r="SKJ29" s="662"/>
      <c r="SKK29" s="662"/>
      <c r="SKL29" s="662"/>
      <c r="SKM29" s="662"/>
      <c r="SKN29" s="662"/>
      <c r="SKO29" s="662"/>
      <c r="SKP29" s="662"/>
      <c r="SKQ29" s="662"/>
      <c r="SKR29" s="662"/>
      <c r="SKS29" s="662"/>
      <c r="SKT29" s="662"/>
      <c r="SKU29" s="662"/>
      <c r="SKV29" s="662"/>
      <c r="SKW29" s="662"/>
      <c r="SKX29" s="662"/>
      <c r="SKY29" s="662"/>
      <c r="SKZ29" s="662"/>
      <c r="SLA29" s="662"/>
      <c r="SLB29" s="662"/>
      <c r="SLC29" s="662"/>
      <c r="SLD29" s="662"/>
      <c r="SLE29" s="662"/>
      <c r="SLF29" s="662"/>
      <c r="SLG29" s="662"/>
      <c r="SLH29" s="662"/>
      <c r="SLI29" s="662"/>
      <c r="SLJ29" s="662"/>
      <c r="SLK29" s="662"/>
      <c r="SLL29" s="662"/>
      <c r="SLM29" s="662"/>
      <c r="SLN29" s="662"/>
      <c r="SLO29" s="662"/>
      <c r="SLP29" s="662"/>
      <c r="SLQ29" s="662"/>
      <c r="SLR29" s="662"/>
      <c r="SLS29" s="662"/>
      <c r="SLT29" s="662"/>
      <c r="SLU29" s="662"/>
      <c r="SLV29" s="662"/>
      <c r="SLW29" s="662"/>
      <c r="SLX29" s="662"/>
      <c r="SLY29" s="662"/>
      <c r="SLZ29" s="662"/>
      <c r="SMA29" s="662"/>
      <c r="SMB29" s="662"/>
      <c r="SMC29" s="662"/>
      <c r="SMD29" s="662"/>
      <c r="SME29" s="662"/>
      <c r="SMF29" s="662"/>
      <c r="SMG29" s="662"/>
      <c r="SMH29" s="662"/>
      <c r="SMI29" s="662"/>
      <c r="SMJ29" s="662"/>
      <c r="SMK29" s="662"/>
      <c r="SML29" s="662"/>
      <c r="SMM29" s="662"/>
      <c r="SMN29" s="662"/>
      <c r="SMO29" s="662"/>
      <c r="SMP29" s="662"/>
      <c r="SMQ29" s="662"/>
      <c r="SMR29" s="662"/>
      <c r="SMS29" s="662"/>
      <c r="SMT29" s="662"/>
      <c r="SMU29" s="662"/>
      <c r="SMV29" s="662"/>
      <c r="SMW29" s="662"/>
      <c r="SMX29" s="662"/>
      <c r="SMY29" s="662"/>
      <c r="SMZ29" s="662"/>
      <c r="SNA29" s="662"/>
      <c r="SNB29" s="662"/>
      <c r="SNC29" s="662"/>
      <c r="SND29" s="662"/>
      <c r="SNE29" s="662"/>
      <c r="SNF29" s="662"/>
      <c r="SNG29" s="662"/>
      <c r="SNH29" s="662"/>
      <c r="SNI29" s="662"/>
      <c r="SNJ29" s="662"/>
      <c r="SNK29" s="662"/>
      <c r="SNL29" s="662"/>
      <c r="SNM29" s="662"/>
      <c r="SNN29" s="662"/>
      <c r="SNO29" s="662"/>
      <c r="SNP29" s="662"/>
      <c r="SNQ29" s="662"/>
      <c r="SNR29" s="662"/>
      <c r="SNS29" s="662"/>
      <c r="SNT29" s="662"/>
      <c r="SNU29" s="662"/>
      <c r="SNV29" s="662"/>
      <c r="SNW29" s="662"/>
      <c r="SNX29" s="662"/>
      <c r="SNY29" s="662"/>
      <c r="SNZ29" s="662"/>
      <c r="SOA29" s="662"/>
      <c r="SOB29" s="662"/>
      <c r="SOC29" s="662"/>
      <c r="SOD29" s="662"/>
      <c r="SOE29" s="662"/>
      <c r="SOF29" s="662"/>
      <c r="SOG29" s="662"/>
      <c r="SOH29" s="662"/>
      <c r="SOI29" s="662"/>
      <c r="SOJ29" s="662"/>
      <c r="SOK29" s="662"/>
      <c r="SOL29" s="662"/>
      <c r="SOM29" s="662"/>
      <c r="SON29" s="662"/>
      <c r="SOO29" s="662"/>
      <c r="SOP29" s="662"/>
      <c r="SOQ29" s="662"/>
      <c r="SOR29" s="662"/>
      <c r="SOS29" s="662"/>
      <c r="SOT29" s="662"/>
      <c r="SOU29" s="662"/>
      <c r="SOV29" s="662"/>
      <c r="SOW29" s="662"/>
      <c r="SOX29" s="662"/>
      <c r="SOY29" s="662"/>
      <c r="SOZ29" s="662"/>
      <c r="SPA29" s="662"/>
      <c r="SPB29" s="662"/>
      <c r="SPC29" s="662"/>
      <c r="SPD29" s="662"/>
      <c r="SPE29" s="662"/>
      <c r="SPF29" s="662"/>
      <c r="SPG29" s="662"/>
      <c r="SPH29" s="662"/>
      <c r="SPI29" s="662"/>
      <c r="SPJ29" s="662"/>
      <c r="SPK29" s="662"/>
      <c r="SPL29" s="662"/>
      <c r="SPM29" s="662"/>
      <c r="SPN29" s="662"/>
      <c r="SPO29" s="662"/>
      <c r="SPP29" s="662"/>
      <c r="SPQ29" s="662"/>
      <c r="SPR29" s="662"/>
      <c r="SPS29" s="662"/>
      <c r="SPT29" s="662"/>
      <c r="SPU29" s="662"/>
      <c r="SPV29" s="662"/>
      <c r="SPW29" s="662"/>
      <c r="SPX29" s="662"/>
      <c r="SPY29" s="662"/>
      <c r="SPZ29" s="662"/>
      <c r="SQA29" s="662"/>
      <c r="SQB29" s="662"/>
      <c r="SQC29" s="662"/>
      <c r="SQD29" s="662"/>
      <c r="SQE29" s="662"/>
      <c r="SQF29" s="662"/>
      <c r="SQG29" s="662"/>
      <c r="SQH29" s="662"/>
      <c r="SQI29" s="662"/>
      <c r="SQJ29" s="662"/>
      <c r="SQK29" s="662"/>
      <c r="SQL29" s="662"/>
      <c r="SQM29" s="662"/>
      <c r="SQN29" s="662"/>
      <c r="SQO29" s="662"/>
      <c r="SQP29" s="662"/>
      <c r="SQQ29" s="662"/>
      <c r="SQR29" s="662"/>
      <c r="SQS29" s="662"/>
      <c r="SQT29" s="662"/>
      <c r="SQU29" s="662"/>
      <c r="SQV29" s="662"/>
      <c r="SQW29" s="662"/>
      <c r="SQX29" s="662"/>
      <c r="SQY29" s="662"/>
      <c r="SQZ29" s="662"/>
      <c r="SRA29" s="662"/>
      <c r="SRB29" s="662"/>
      <c r="SRC29" s="662"/>
      <c r="SRD29" s="662"/>
      <c r="SRE29" s="662"/>
      <c r="SRF29" s="662"/>
      <c r="SRG29" s="662"/>
      <c r="SRH29" s="662"/>
      <c r="SRI29" s="662"/>
      <c r="SRJ29" s="662"/>
      <c r="SRK29" s="662"/>
      <c r="SRL29" s="662"/>
      <c r="SRM29" s="662"/>
      <c r="SRN29" s="662"/>
      <c r="SRO29" s="662"/>
      <c r="SRP29" s="662"/>
      <c r="SRQ29" s="662"/>
      <c r="SRR29" s="662"/>
      <c r="SRS29" s="662"/>
      <c r="SRT29" s="662"/>
      <c r="SRU29" s="662"/>
      <c r="SRV29" s="662"/>
      <c r="SRW29" s="662"/>
      <c r="SRX29" s="662"/>
      <c r="SRY29" s="662"/>
      <c r="SRZ29" s="662"/>
      <c r="SSA29" s="662"/>
      <c r="SSB29" s="662"/>
      <c r="SSC29" s="662"/>
      <c r="SSD29" s="662"/>
      <c r="SSE29" s="662"/>
      <c r="SSF29" s="662"/>
      <c r="SSG29" s="662"/>
      <c r="SSH29" s="662"/>
      <c r="SSI29" s="662"/>
      <c r="SSJ29" s="662"/>
      <c r="SSK29" s="662"/>
      <c r="SSL29" s="662"/>
      <c r="SSM29" s="662"/>
      <c r="SSN29" s="662"/>
      <c r="SSO29" s="662"/>
      <c r="SSP29" s="662"/>
      <c r="SSQ29" s="662"/>
      <c r="SSR29" s="662"/>
      <c r="SSS29" s="662"/>
      <c r="SST29" s="662"/>
      <c r="SSU29" s="662"/>
      <c r="SSV29" s="662"/>
      <c r="SSW29" s="662"/>
      <c r="SSX29" s="662"/>
      <c r="SSY29" s="662"/>
      <c r="SSZ29" s="662"/>
      <c r="STA29" s="662"/>
      <c r="STB29" s="662"/>
      <c r="STC29" s="662"/>
      <c r="STD29" s="662"/>
      <c r="STE29" s="662"/>
      <c r="STF29" s="662"/>
      <c r="STG29" s="662"/>
      <c r="STH29" s="662"/>
      <c r="STI29" s="662"/>
      <c r="STJ29" s="662"/>
      <c r="STK29" s="662"/>
      <c r="STL29" s="662"/>
      <c r="STM29" s="662"/>
      <c r="STN29" s="662"/>
      <c r="STO29" s="662"/>
      <c r="STP29" s="662"/>
      <c r="STQ29" s="662"/>
      <c r="STR29" s="662"/>
      <c r="STS29" s="662"/>
      <c r="STT29" s="662"/>
      <c r="STU29" s="662"/>
      <c r="STV29" s="662"/>
      <c r="STW29" s="662"/>
      <c r="STX29" s="662"/>
      <c r="STY29" s="662"/>
      <c r="STZ29" s="662"/>
      <c r="SUA29" s="662"/>
      <c r="SUB29" s="662"/>
      <c r="SUC29" s="662"/>
      <c r="SUD29" s="662"/>
      <c r="SUE29" s="662"/>
      <c r="SUF29" s="662"/>
      <c r="SUG29" s="662"/>
      <c r="SUH29" s="662"/>
      <c r="SUI29" s="662"/>
      <c r="SUJ29" s="662"/>
      <c r="SUK29" s="662"/>
      <c r="SUL29" s="662"/>
      <c r="SUM29" s="662"/>
      <c r="SUN29" s="662"/>
      <c r="SUO29" s="662"/>
      <c r="SUP29" s="662"/>
      <c r="SUQ29" s="662"/>
      <c r="SUR29" s="662"/>
      <c r="SUS29" s="662"/>
      <c r="SUT29" s="662"/>
      <c r="SUU29" s="662"/>
      <c r="SUV29" s="662"/>
      <c r="SUW29" s="662"/>
      <c r="SUX29" s="662"/>
      <c r="SUY29" s="662"/>
      <c r="SUZ29" s="662"/>
      <c r="SVA29" s="662"/>
      <c r="SVB29" s="662"/>
      <c r="SVC29" s="662"/>
      <c r="SVD29" s="662"/>
      <c r="SVE29" s="662"/>
      <c r="SVF29" s="662"/>
      <c r="SVG29" s="662"/>
      <c r="SVH29" s="662"/>
      <c r="SVI29" s="662"/>
      <c r="SVJ29" s="662"/>
      <c r="SVK29" s="662"/>
      <c r="SVL29" s="662"/>
      <c r="SVM29" s="662"/>
      <c r="SVN29" s="662"/>
      <c r="SVO29" s="662"/>
      <c r="SVP29" s="662"/>
      <c r="SVQ29" s="662"/>
      <c r="SVR29" s="662"/>
      <c r="SVS29" s="662"/>
      <c r="SVT29" s="662"/>
      <c r="SVU29" s="662"/>
      <c r="SVV29" s="662"/>
      <c r="SVW29" s="662"/>
      <c r="SVX29" s="662"/>
      <c r="SVY29" s="662"/>
      <c r="SVZ29" s="662"/>
      <c r="SWA29" s="662"/>
      <c r="SWB29" s="662"/>
      <c r="SWC29" s="662"/>
      <c r="SWD29" s="662"/>
      <c r="SWE29" s="662"/>
      <c r="SWF29" s="662"/>
      <c r="SWG29" s="662"/>
      <c r="SWH29" s="662"/>
      <c r="SWI29" s="662"/>
      <c r="SWJ29" s="662"/>
      <c r="SWK29" s="662"/>
      <c r="SWL29" s="662"/>
      <c r="SWM29" s="662"/>
      <c r="SWN29" s="662"/>
      <c r="SWO29" s="662"/>
      <c r="SWP29" s="662"/>
      <c r="SWQ29" s="662"/>
      <c r="SWR29" s="662"/>
      <c r="SWS29" s="662"/>
      <c r="SWT29" s="662"/>
      <c r="SWU29" s="662"/>
      <c r="SWV29" s="662"/>
      <c r="SWW29" s="662"/>
      <c r="SWX29" s="662"/>
      <c r="SWY29" s="662"/>
      <c r="SWZ29" s="662"/>
      <c r="SXA29" s="662"/>
      <c r="SXB29" s="662"/>
      <c r="SXC29" s="662"/>
      <c r="SXD29" s="662"/>
      <c r="SXE29" s="662"/>
      <c r="SXF29" s="662"/>
      <c r="SXG29" s="662"/>
      <c r="SXH29" s="662"/>
      <c r="SXI29" s="662"/>
      <c r="SXJ29" s="662"/>
      <c r="SXK29" s="662"/>
      <c r="SXL29" s="662"/>
      <c r="SXM29" s="662"/>
      <c r="SXN29" s="662"/>
      <c r="SXO29" s="662"/>
      <c r="SXP29" s="662"/>
      <c r="SXQ29" s="662"/>
      <c r="SXR29" s="662"/>
      <c r="SXS29" s="662"/>
      <c r="SXT29" s="662"/>
      <c r="SXU29" s="662"/>
      <c r="SXV29" s="662"/>
      <c r="SXW29" s="662"/>
      <c r="SXX29" s="662"/>
      <c r="SXY29" s="662"/>
      <c r="SXZ29" s="662"/>
      <c r="SYA29" s="662"/>
      <c r="SYB29" s="662"/>
      <c r="SYC29" s="662"/>
      <c r="SYD29" s="662"/>
      <c r="SYE29" s="662"/>
      <c r="SYF29" s="662"/>
      <c r="SYG29" s="662"/>
      <c r="SYH29" s="662"/>
      <c r="SYI29" s="662"/>
      <c r="SYJ29" s="662"/>
      <c r="SYK29" s="662"/>
      <c r="SYL29" s="662"/>
      <c r="SYM29" s="662"/>
      <c r="SYN29" s="662"/>
      <c r="SYO29" s="662"/>
      <c r="SYP29" s="662"/>
      <c r="SYQ29" s="662"/>
      <c r="SYR29" s="662"/>
      <c r="SYS29" s="662"/>
      <c r="SYT29" s="662"/>
      <c r="SYU29" s="662"/>
      <c r="SYV29" s="662"/>
      <c r="SYW29" s="662"/>
      <c r="SYX29" s="662"/>
      <c r="SYY29" s="662"/>
      <c r="SYZ29" s="662"/>
      <c r="SZA29" s="662"/>
      <c r="SZB29" s="662"/>
      <c r="SZC29" s="662"/>
      <c r="SZD29" s="662"/>
      <c r="SZE29" s="662"/>
      <c r="SZF29" s="662"/>
      <c r="SZG29" s="662"/>
      <c r="SZH29" s="662"/>
      <c r="SZI29" s="662"/>
      <c r="SZJ29" s="662"/>
      <c r="SZK29" s="662"/>
      <c r="SZL29" s="662"/>
      <c r="SZM29" s="662"/>
      <c r="SZN29" s="662"/>
      <c r="SZO29" s="662"/>
      <c r="SZP29" s="662"/>
      <c r="SZQ29" s="662"/>
      <c r="SZR29" s="662"/>
      <c r="SZS29" s="662"/>
      <c r="SZT29" s="662"/>
      <c r="SZU29" s="662"/>
      <c r="SZV29" s="662"/>
      <c r="SZW29" s="662"/>
      <c r="SZX29" s="662"/>
      <c r="SZY29" s="662"/>
      <c r="SZZ29" s="662"/>
      <c r="TAA29" s="662"/>
      <c r="TAB29" s="662"/>
      <c r="TAC29" s="662"/>
      <c r="TAD29" s="662"/>
      <c r="TAE29" s="662"/>
      <c r="TAF29" s="662"/>
      <c r="TAG29" s="662"/>
      <c r="TAH29" s="662"/>
      <c r="TAI29" s="662"/>
      <c r="TAJ29" s="662"/>
      <c r="TAK29" s="662"/>
      <c r="TAL29" s="662"/>
      <c r="TAM29" s="662"/>
      <c r="TAN29" s="662"/>
      <c r="TAO29" s="662"/>
      <c r="TAP29" s="662"/>
      <c r="TAQ29" s="662"/>
      <c r="TAR29" s="662"/>
      <c r="TAS29" s="662"/>
      <c r="TAT29" s="662"/>
      <c r="TAU29" s="662"/>
      <c r="TAV29" s="662"/>
      <c r="TAW29" s="662"/>
      <c r="TAX29" s="662"/>
      <c r="TAY29" s="662"/>
      <c r="TAZ29" s="662"/>
      <c r="TBA29" s="662"/>
      <c r="TBB29" s="662"/>
      <c r="TBC29" s="662"/>
      <c r="TBD29" s="662"/>
      <c r="TBE29" s="662"/>
      <c r="TBF29" s="662"/>
      <c r="TBG29" s="662"/>
      <c r="TBH29" s="662"/>
      <c r="TBI29" s="662"/>
      <c r="TBJ29" s="662"/>
      <c r="TBK29" s="662"/>
      <c r="TBL29" s="662"/>
      <c r="TBM29" s="662"/>
      <c r="TBN29" s="662"/>
      <c r="TBO29" s="662"/>
      <c r="TBP29" s="662"/>
      <c r="TBQ29" s="662"/>
      <c r="TBR29" s="662"/>
      <c r="TBS29" s="662"/>
      <c r="TBT29" s="662"/>
      <c r="TBU29" s="662"/>
      <c r="TBV29" s="662"/>
      <c r="TBW29" s="662"/>
      <c r="TBX29" s="662"/>
      <c r="TBY29" s="662"/>
      <c r="TBZ29" s="662"/>
      <c r="TCA29" s="662"/>
      <c r="TCB29" s="662"/>
      <c r="TCC29" s="662"/>
      <c r="TCD29" s="662"/>
      <c r="TCE29" s="662"/>
      <c r="TCF29" s="662"/>
      <c r="TCG29" s="662"/>
      <c r="TCH29" s="662"/>
      <c r="TCI29" s="662"/>
      <c r="TCJ29" s="662"/>
      <c r="TCK29" s="662"/>
      <c r="TCL29" s="662"/>
      <c r="TCM29" s="662"/>
      <c r="TCN29" s="662"/>
      <c r="TCO29" s="662"/>
      <c r="TCP29" s="662"/>
      <c r="TCQ29" s="662"/>
      <c r="TCR29" s="662"/>
      <c r="TCS29" s="662"/>
      <c r="TCT29" s="662"/>
      <c r="TCU29" s="662"/>
      <c r="TCV29" s="662"/>
      <c r="TCW29" s="662"/>
      <c r="TCX29" s="662"/>
      <c r="TCY29" s="662"/>
      <c r="TCZ29" s="662"/>
      <c r="TDA29" s="662"/>
      <c r="TDB29" s="662"/>
      <c r="TDC29" s="662"/>
      <c r="TDD29" s="662"/>
      <c r="TDE29" s="662"/>
      <c r="TDF29" s="662"/>
      <c r="TDG29" s="662"/>
      <c r="TDH29" s="662"/>
      <c r="TDI29" s="662"/>
      <c r="TDJ29" s="662"/>
      <c r="TDK29" s="662"/>
      <c r="TDL29" s="662"/>
      <c r="TDM29" s="662"/>
      <c r="TDN29" s="662"/>
      <c r="TDO29" s="662"/>
      <c r="TDP29" s="662"/>
      <c r="TDQ29" s="662"/>
      <c r="TDR29" s="662"/>
      <c r="TDS29" s="662"/>
      <c r="TDT29" s="662"/>
      <c r="TDU29" s="662"/>
      <c r="TDV29" s="662"/>
      <c r="TDW29" s="662"/>
      <c r="TDX29" s="662"/>
      <c r="TDY29" s="662"/>
      <c r="TDZ29" s="662"/>
      <c r="TEA29" s="662"/>
      <c r="TEB29" s="662"/>
      <c r="TEC29" s="662"/>
      <c r="TED29" s="662"/>
      <c r="TEE29" s="662"/>
      <c r="TEF29" s="662"/>
      <c r="TEG29" s="662"/>
      <c r="TEH29" s="662"/>
      <c r="TEI29" s="662"/>
      <c r="TEJ29" s="662"/>
      <c r="TEK29" s="662"/>
      <c r="TEL29" s="662"/>
      <c r="TEM29" s="662"/>
      <c r="TEN29" s="662"/>
      <c r="TEO29" s="662"/>
      <c r="TEP29" s="662"/>
      <c r="TEQ29" s="662"/>
      <c r="TER29" s="662"/>
      <c r="TES29" s="662"/>
      <c r="TET29" s="662"/>
      <c r="TEU29" s="662"/>
      <c r="TEV29" s="662"/>
      <c r="TEW29" s="662"/>
      <c r="TEX29" s="662"/>
      <c r="TEY29" s="662"/>
      <c r="TEZ29" s="662"/>
      <c r="TFA29" s="662"/>
      <c r="TFB29" s="662"/>
      <c r="TFC29" s="662"/>
      <c r="TFD29" s="662"/>
      <c r="TFE29" s="662"/>
      <c r="TFF29" s="662"/>
      <c r="TFG29" s="662"/>
      <c r="TFH29" s="662"/>
      <c r="TFI29" s="662"/>
      <c r="TFJ29" s="662"/>
      <c r="TFK29" s="662"/>
      <c r="TFL29" s="662"/>
      <c r="TFM29" s="662"/>
      <c r="TFN29" s="662"/>
      <c r="TFO29" s="662"/>
      <c r="TFP29" s="662"/>
      <c r="TFQ29" s="662"/>
      <c r="TFR29" s="662"/>
      <c r="TFS29" s="662"/>
      <c r="TFT29" s="662"/>
      <c r="TFU29" s="662"/>
      <c r="TFV29" s="662"/>
      <c r="TFW29" s="662"/>
      <c r="TFX29" s="662"/>
      <c r="TFY29" s="662"/>
      <c r="TFZ29" s="662"/>
      <c r="TGA29" s="662"/>
      <c r="TGB29" s="662"/>
      <c r="TGC29" s="662"/>
      <c r="TGD29" s="662"/>
      <c r="TGE29" s="662"/>
      <c r="TGF29" s="662"/>
      <c r="TGG29" s="662"/>
      <c r="TGH29" s="662"/>
      <c r="TGI29" s="662"/>
      <c r="TGJ29" s="662"/>
      <c r="TGK29" s="662"/>
      <c r="TGL29" s="662"/>
      <c r="TGM29" s="662"/>
      <c r="TGN29" s="662"/>
      <c r="TGO29" s="662"/>
      <c r="TGP29" s="662"/>
      <c r="TGQ29" s="662"/>
      <c r="TGR29" s="662"/>
      <c r="TGS29" s="662"/>
      <c r="TGT29" s="662"/>
      <c r="TGU29" s="662"/>
      <c r="TGV29" s="662"/>
      <c r="TGW29" s="662"/>
      <c r="TGX29" s="662"/>
      <c r="TGY29" s="662"/>
      <c r="TGZ29" s="662"/>
      <c r="THA29" s="662"/>
      <c r="THB29" s="662"/>
      <c r="THC29" s="662"/>
      <c r="THD29" s="662"/>
      <c r="THE29" s="662"/>
      <c r="THF29" s="662"/>
      <c r="THG29" s="662"/>
      <c r="THH29" s="662"/>
      <c r="THI29" s="662"/>
      <c r="THJ29" s="662"/>
      <c r="THK29" s="662"/>
      <c r="THL29" s="662"/>
      <c r="THM29" s="662"/>
      <c r="THN29" s="662"/>
      <c r="THO29" s="662"/>
      <c r="THP29" s="662"/>
      <c r="THQ29" s="662"/>
      <c r="THR29" s="662"/>
      <c r="THS29" s="662"/>
      <c r="THT29" s="662"/>
      <c r="THU29" s="662"/>
      <c r="THV29" s="662"/>
      <c r="THW29" s="662"/>
      <c r="THX29" s="662"/>
      <c r="THY29" s="662"/>
      <c r="THZ29" s="662"/>
      <c r="TIA29" s="662"/>
      <c r="TIB29" s="662"/>
      <c r="TIC29" s="662"/>
      <c r="TID29" s="662"/>
      <c r="TIE29" s="662"/>
      <c r="TIF29" s="662"/>
      <c r="TIG29" s="662"/>
      <c r="TIH29" s="662"/>
      <c r="TII29" s="662"/>
      <c r="TIJ29" s="662"/>
      <c r="TIK29" s="662"/>
      <c r="TIL29" s="662"/>
      <c r="TIM29" s="662"/>
      <c r="TIN29" s="662"/>
      <c r="TIO29" s="662"/>
      <c r="TIP29" s="662"/>
      <c r="TIQ29" s="662"/>
      <c r="TIR29" s="662"/>
      <c r="TIS29" s="662"/>
      <c r="TIT29" s="662"/>
      <c r="TIU29" s="662"/>
      <c r="TIV29" s="662"/>
      <c r="TIW29" s="662"/>
      <c r="TIX29" s="662"/>
      <c r="TIY29" s="662"/>
      <c r="TIZ29" s="662"/>
      <c r="TJA29" s="662"/>
      <c r="TJB29" s="662"/>
      <c r="TJC29" s="662"/>
      <c r="TJD29" s="662"/>
      <c r="TJE29" s="662"/>
      <c r="TJF29" s="662"/>
      <c r="TJG29" s="662"/>
      <c r="TJH29" s="662"/>
      <c r="TJI29" s="662"/>
      <c r="TJJ29" s="662"/>
      <c r="TJK29" s="662"/>
      <c r="TJL29" s="662"/>
      <c r="TJM29" s="662"/>
      <c r="TJN29" s="662"/>
      <c r="TJO29" s="662"/>
      <c r="TJP29" s="662"/>
      <c r="TJQ29" s="662"/>
      <c r="TJR29" s="662"/>
      <c r="TJS29" s="662"/>
      <c r="TJT29" s="662"/>
      <c r="TJU29" s="662"/>
      <c r="TJV29" s="662"/>
      <c r="TJW29" s="662"/>
      <c r="TJX29" s="662"/>
      <c r="TJY29" s="662"/>
      <c r="TJZ29" s="662"/>
      <c r="TKA29" s="662"/>
      <c r="TKB29" s="662"/>
      <c r="TKC29" s="662"/>
      <c r="TKD29" s="662"/>
      <c r="TKE29" s="662"/>
      <c r="TKF29" s="662"/>
      <c r="TKG29" s="662"/>
      <c r="TKH29" s="662"/>
      <c r="TKI29" s="662"/>
      <c r="TKJ29" s="662"/>
      <c r="TKK29" s="662"/>
      <c r="TKL29" s="662"/>
      <c r="TKM29" s="662"/>
      <c r="TKN29" s="662"/>
      <c r="TKO29" s="662"/>
      <c r="TKP29" s="662"/>
      <c r="TKQ29" s="662"/>
      <c r="TKR29" s="662"/>
      <c r="TKS29" s="662"/>
      <c r="TKT29" s="662"/>
      <c r="TKU29" s="662"/>
      <c r="TKV29" s="662"/>
      <c r="TKW29" s="662"/>
      <c r="TKX29" s="662"/>
      <c r="TKY29" s="662"/>
      <c r="TKZ29" s="662"/>
      <c r="TLA29" s="662"/>
      <c r="TLB29" s="662"/>
      <c r="TLC29" s="662"/>
      <c r="TLD29" s="662"/>
      <c r="TLE29" s="662"/>
      <c r="TLF29" s="662"/>
      <c r="TLG29" s="662"/>
      <c r="TLH29" s="662"/>
      <c r="TLI29" s="662"/>
      <c r="TLJ29" s="662"/>
      <c r="TLK29" s="662"/>
      <c r="TLL29" s="662"/>
      <c r="TLM29" s="662"/>
      <c r="TLN29" s="662"/>
      <c r="TLO29" s="662"/>
      <c r="TLP29" s="662"/>
      <c r="TLQ29" s="662"/>
      <c r="TLR29" s="662"/>
      <c r="TLS29" s="662"/>
      <c r="TLT29" s="662"/>
      <c r="TLU29" s="662"/>
      <c r="TLV29" s="662"/>
      <c r="TLW29" s="662"/>
      <c r="TLX29" s="662"/>
      <c r="TLY29" s="662"/>
      <c r="TLZ29" s="662"/>
      <c r="TMA29" s="662"/>
      <c r="TMB29" s="662"/>
      <c r="TMC29" s="662"/>
      <c r="TMD29" s="662"/>
      <c r="TME29" s="662"/>
      <c r="TMF29" s="662"/>
      <c r="TMG29" s="662"/>
      <c r="TMH29" s="662"/>
      <c r="TMI29" s="662"/>
      <c r="TMJ29" s="662"/>
      <c r="TMK29" s="662"/>
      <c r="TML29" s="662"/>
      <c r="TMM29" s="662"/>
      <c r="TMN29" s="662"/>
      <c r="TMO29" s="662"/>
      <c r="TMP29" s="662"/>
      <c r="TMQ29" s="662"/>
      <c r="TMR29" s="662"/>
      <c r="TMS29" s="662"/>
      <c r="TMT29" s="662"/>
      <c r="TMU29" s="662"/>
      <c r="TMV29" s="662"/>
      <c r="TMW29" s="662"/>
      <c r="TMX29" s="662"/>
      <c r="TMY29" s="662"/>
      <c r="TMZ29" s="662"/>
      <c r="TNA29" s="662"/>
      <c r="TNB29" s="662"/>
      <c r="TNC29" s="662"/>
      <c r="TND29" s="662"/>
      <c r="TNE29" s="662"/>
      <c r="TNF29" s="662"/>
      <c r="TNG29" s="662"/>
      <c r="TNH29" s="662"/>
      <c r="TNI29" s="662"/>
      <c r="TNJ29" s="662"/>
      <c r="TNK29" s="662"/>
      <c r="TNL29" s="662"/>
      <c r="TNM29" s="662"/>
      <c r="TNN29" s="662"/>
      <c r="TNO29" s="662"/>
      <c r="TNP29" s="662"/>
      <c r="TNQ29" s="662"/>
      <c r="TNR29" s="662"/>
      <c r="TNS29" s="662"/>
      <c r="TNT29" s="662"/>
      <c r="TNU29" s="662"/>
      <c r="TNV29" s="662"/>
      <c r="TNW29" s="662"/>
      <c r="TNX29" s="662"/>
      <c r="TNY29" s="662"/>
      <c r="TNZ29" s="662"/>
      <c r="TOA29" s="662"/>
      <c r="TOB29" s="662"/>
      <c r="TOC29" s="662"/>
      <c r="TOD29" s="662"/>
      <c r="TOE29" s="662"/>
      <c r="TOF29" s="662"/>
      <c r="TOG29" s="662"/>
      <c r="TOH29" s="662"/>
      <c r="TOI29" s="662"/>
      <c r="TOJ29" s="662"/>
      <c r="TOK29" s="662"/>
      <c r="TOL29" s="662"/>
      <c r="TOM29" s="662"/>
      <c r="TON29" s="662"/>
      <c r="TOO29" s="662"/>
      <c r="TOP29" s="662"/>
      <c r="TOQ29" s="662"/>
      <c r="TOR29" s="662"/>
      <c r="TOS29" s="662"/>
      <c r="TOT29" s="662"/>
      <c r="TOU29" s="662"/>
      <c r="TOV29" s="662"/>
      <c r="TOW29" s="662"/>
      <c r="TOX29" s="662"/>
      <c r="TOY29" s="662"/>
      <c r="TOZ29" s="662"/>
      <c r="TPA29" s="662"/>
      <c r="TPB29" s="662"/>
      <c r="TPC29" s="662"/>
      <c r="TPD29" s="662"/>
      <c r="TPE29" s="662"/>
      <c r="TPF29" s="662"/>
      <c r="TPG29" s="662"/>
      <c r="TPH29" s="662"/>
      <c r="TPI29" s="662"/>
      <c r="TPJ29" s="662"/>
      <c r="TPK29" s="662"/>
      <c r="TPL29" s="662"/>
      <c r="TPM29" s="662"/>
      <c r="TPN29" s="662"/>
      <c r="TPO29" s="662"/>
      <c r="TPP29" s="662"/>
      <c r="TPQ29" s="662"/>
      <c r="TPR29" s="662"/>
      <c r="TPS29" s="662"/>
      <c r="TPT29" s="662"/>
      <c r="TPU29" s="662"/>
      <c r="TPV29" s="662"/>
      <c r="TPW29" s="662"/>
      <c r="TPX29" s="662"/>
      <c r="TPY29" s="662"/>
      <c r="TPZ29" s="662"/>
      <c r="TQA29" s="662"/>
      <c r="TQB29" s="662"/>
      <c r="TQC29" s="662"/>
      <c r="TQD29" s="662"/>
      <c r="TQE29" s="662"/>
      <c r="TQF29" s="662"/>
      <c r="TQG29" s="662"/>
      <c r="TQH29" s="662"/>
      <c r="TQI29" s="662"/>
      <c r="TQJ29" s="662"/>
      <c r="TQK29" s="662"/>
      <c r="TQL29" s="662"/>
      <c r="TQM29" s="662"/>
      <c r="TQN29" s="662"/>
      <c r="TQO29" s="662"/>
      <c r="TQP29" s="662"/>
      <c r="TQQ29" s="662"/>
      <c r="TQR29" s="662"/>
      <c r="TQS29" s="662"/>
      <c r="TQT29" s="662"/>
      <c r="TQU29" s="662"/>
      <c r="TQV29" s="662"/>
      <c r="TQW29" s="662"/>
      <c r="TQX29" s="662"/>
      <c r="TQY29" s="662"/>
      <c r="TQZ29" s="662"/>
      <c r="TRA29" s="662"/>
      <c r="TRB29" s="662"/>
      <c r="TRC29" s="662"/>
      <c r="TRD29" s="662"/>
      <c r="TRE29" s="662"/>
      <c r="TRF29" s="662"/>
      <c r="TRG29" s="662"/>
      <c r="TRH29" s="662"/>
      <c r="TRI29" s="662"/>
      <c r="TRJ29" s="662"/>
      <c r="TRK29" s="662"/>
      <c r="TRL29" s="662"/>
      <c r="TRM29" s="662"/>
      <c r="TRN29" s="662"/>
      <c r="TRO29" s="662"/>
      <c r="TRP29" s="662"/>
      <c r="TRQ29" s="662"/>
      <c r="TRR29" s="662"/>
      <c r="TRS29" s="662"/>
      <c r="TRT29" s="662"/>
      <c r="TRU29" s="662"/>
      <c r="TRV29" s="662"/>
      <c r="TRW29" s="662"/>
      <c r="TRX29" s="662"/>
      <c r="TRY29" s="662"/>
      <c r="TRZ29" s="662"/>
      <c r="TSA29" s="662"/>
      <c r="TSB29" s="662"/>
      <c r="TSC29" s="662"/>
      <c r="TSD29" s="662"/>
      <c r="TSE29" s="662"/>
      <c r="TSF29" s="662"/>
      <c r="TSG29" s="662"/>
      <c r="TSH29" s="662"/>
      <c r="TSI29" s="662"/>
      <c r="TSJ29" s="662"/>
      <c r="TSK29" s="662"/>
      <c r="TSL29" s="662"/>
      <c r="TSM29" s="662"/>
      <c r="TSN29" s="662"/>
      <c r="TSO29" s="662"/>
      <c r="TSP29" s="662"/>
      <c r="TSQ29" s="662"/>
      <c r="TSR29" s="662"/>
      <c r="TSS29" s="662"/>
      <c r="TST29" s="662"/>
      <c r="TSU29" s="662"/>
      <c r="TSV29" s="662"/>
      <c r="TSW29" s="662"/>
      <c r="TSX29" s="662"/>
      <c r="TSY29" s="662"/>
      <c r="TSZ29" s="662"/>
      <c r="TTA29" s="662"/>
      <c r="TTB29" s="662"/>
      <c r="TTC29" s="662"/>
      <c r="TTD29" s="662"/>
      <c r="TTE29" s="662"/>
      <c r="TTF29" s="662"/>
      <c r="TTG29" s="662"/>
      <c r="TTH29" s="662"/>
      <c r="TTI29" s="662"/>
      <c r="TTJ29" s="662"/>
      <c r="TTK29" s="662"/>
      <c r="TTL29" s="662"/>
      <c r="TTM29" s="662"/>
      <c r="TTN29" s="662"/>
      <c r="TTO29" s="662"/>
      <c r="TTP29" s="662"/>
      <c r="TTQ29" s="662"/>
      <c r="TTR29" s="662"/>
      <c r="TTS29" s="662"/>
      <c r="TTT29" s="662"/>
      <c r="TTU29" s="662"/>
      <c r="TTV29" s="662"/>
      <c r="TTW29" s="662"/>
      <c r="TTX29" s="662"/>
      <c r="TTY29" s="662"/>
      <c r="TTZ29" s="662"/>
      <c r="TUA29" s="662"/>
      <c r="TUB29" s="662"/>
      <c r="TUC29" s="662"/>
      <c r="TUD29" s="662"/>
      <c r="TUE29" s="662"/>
      <c r="TUF29" s="662"/>
      <c r="TUG29" s="662"/>
      <c r="TUH29" s="662"/>
      <c r="TUI29" s="662"/>
      <c r="TUJ29" s="662"/>
      <c r="TUK29" s="662"/>
      <c r="TUL29" s="662"/>
      <c r="TUM29" s="662"/>
      <c r="TUN29" s="662"/>
      <c r="TUO29" s="662"/>
      <c r="TUP29" s="662"/>
      <c r="TUQ29" s="662"/>
      <c r="TUR29" s="662"/>
      <c r="TUS29" s="662"/>
      <c r="TUT29" s="662"/>
      <c r="TUU29" s="662"/>
      <c r="TUV29" s="662"/>
      <c r="TUW29" s="662"/>
      <c r="TUX29" s="662"/>
      <c r="TUY29" s="662"/>
      <c r="TUZ29" s="662"/>
      <c r="TVA29" s="662"/>
      <c r="TVB29" s="662"/>
      <c r="TVC29" s="662"/>
      <c r="TVD29" s="662"/>
      <c r="TVE29" s="662"/>
      <c r="TVF29" s="662"/>
      <c r="TVG29" s="662"/>
      <c r="TVH29" s="662"/>
      <c r="TVI29" s="662"/>
      <c r="TVJ29" s="662"/>
      <c r="TVK29" s="662"/>
      <c r="TVL29" s="662"/>
      <c r="TVM29" s="662"/>
      <c r="TVN29" s="662"/>
      <c r="TVO29" s="662"/>
      <c r="TVP29" s="662"/>
      <c r="TVQ29" s="662"/>
      <c r="TVR29" s="662"/>
      <c r="TVS29" s="662"/>
      <c r="TVT29" s="662"/>
      <c r="TVU29" s="662"/>
      <c r="TVV29" s="662"/>
      <c r="TVW29" s="662"/>
      <c r="TVX29" s="662"/>
      <c r="TVY29" s="662"/>
      <c r="TVZ29" s="662"/>
      <c r="TWA29" s="662"/>
      <c r="TWB29" s="662"/>
      <c r="TWC29" s="662"/>
      <c r="TWD29" s="662"/>
      <c r="TWE29" s="662"/>
      <c r="TWF29" s="662"/>
      <c r="TWG29" s="662"/>
      <c r="TWH29" s="662"/>
      <c r="TWI29" s="662"/>
      <c r="TWJ29" s="662"/>
      <c r="TWK29" s="662"/>
      <c r="TWL29" s="662"/>
      <c r="TWM29" s="662"/>
      <c r="TWN29" s="662"/>
      <c r="TWO29" s="662"/>
      <c r="TWP29" s="662"/>
      <c r="TWQ29" s="662"/>
      <c r="TWR29" s="662"/>
      <c r="TWS29" s="662"/>
      <c r="TWT29" s="662"/>
      <c r="TWU29" s="662"/>
      <c r="TWV29" s="662"/>
      <c r="TWW29" s="662"/>
      <c r="TWX29" s="662"/>
      <c r="TWY29" s="662"/>
      <c r="TWZ29" s="662"/>
      <c r="TXA29" s="662"/>
      <c r="TXB29" s="662"/>
      <c r="TXC29" s="662"/>
      <c r="TXD29" s="662"/>
      <c r="TXE29" s="662"/>
      <c r="TXF29" s="662"/>
      <c r="TXG29" s="662"/>
      <c r="TXH29" s="662"/>
      <c r="TXI29" s="662"/>
      <c r="TXJ29" s="662"/>
      <c r="TXK29" s="662"/>
      <c r="TXL29" s="662"/>
      <c r="TXM29" s="662"/>
      <c r="TXN29" s="662"/>
      <c r="TXO29" s="662"/>
      <c r="TXP29" s="662"/>
      <c r="TXQ29" s="662"/>
      <c r="TXR29" s="662"/>
      <c r="TXS29" s="662"/>
      <c r="TXT29" s="662"/>
      <c r="TXU29" s="662"/>
      <c r="TXV29" s="662"/>
      <c r="TXW29" s="662"/>
      <c r="TXX29" s="662"/>
      <c r="TXY29" s="662"/>
      <c r="TXZ29" s="662"/>
      <c r="TYA29" s="662"/>
      <c r="TYB29" s="662"/>
      <c r="TYC29" s="662"/>
      <c r="TYD29" s="662"/>
      <c r="TYE29" s="662"/>
      <c r="TYF29" s="662"/>
      <c r="TYG29" s="662"/>
      <c r="TYH29" s="662"/>
      <c r="TYI29" s="662"/>
      <c r="TYJ29" s="662"/>
      <c r="TYK29" s="662"/>
      <c r="TYL29" s="662"/>
      <c r="TYM29" s="662"/>
      <c r="TYN29" s="662"/>
      <c r="TYO29" s="662"/>
      <c r="TYP29" s="662"/>
      <c r="TYQ29" s="662"/>
      <c r="TYR29" s="662"/>
      <c r="TYS29" s="662"/>
      <c r="TYT29" s="662"/>
      <c r="TYU29" s="662"/>
      <c r="TYV29" s="662"/>
      <c r="TYW29" s="662"/>
      <c r="TYX29" s="662"/>
      <c r="TYY29" s="662"/>
      <c r="TYZ29" s="662"/>
      <c r="TZA29" s="662"/>
      <c r="TZB29" s="662"/>
      <c r="TZC29" s="662"/>
      <c r="TZD29" s="662"/>
      <c r="TZE29" s="662"/>
      <c r="TZF29" s="662"/>
      <c r="TZG29" s="662"/>
      <c r="TZH29" s="662"/>
      <c r="TZI29" s="662"/>
      <c r="TZJ29" s="662"/>
      <c r="TZK29" s="662"/>
      <c r="TZL29" s="662"/>
      <c r="TZM29" s="662"/>
      <c r="TZN29" s="662"/>
      <c r="TZO29" s="662"/>
      <c r="TZP29" s="662"/>
      <c r="TZQ29" s="662"/>
      <c r="TZR29" s="662"/>
      <c r="TZS29" s="662"/>
      <c r="TZT29" s="662"/>
      <c r="TZU29" s="662"/>
      <c r="TZV29" s="662"/>
      <c r="TZW29" s="662"/>
      <c r="TZX29" s="662"/>
      <c r="TZY29" s="662"/>
      <c r="TZZ29" s="662"/>
      <c r="UAA29" s="662"/>
      <c r="UAB29" s="662"/>
      <c r="UAC29" s="662"/>
      <c r="UAD29" s="662"/>
      <c r="UAE29" s="662"/>
      <c r="UAF29" s="662"/>
      <c r="UAG29" s="662"/>
      <c r="UAH29" s="662"/>
      <c r="UAI29" s="662"/>
      <c r="UAJ29" s="662"/>
      <c r="UAK29" s="662"/>
      <c r="UAL29" s="662"/>
      <c r="UAM29" s="662"/>
      <c r="UAN29" s="662"/>
      <c r="UAO29" s="662"/>
      <c r="UAP29" s="662"/>
      <c r="UAQ29" s="662"/>
      <c r="UAR29" s="662"/>
      <c r="UAS29" s="662"/>
      <c r="UAT29" s="662"/>
      <c r="UAU29" s="662"/>
      <c r="UAV29" s="662"/>
      <c r="UAW29" s="662"/>
      <c r="UAX29" s="662"/>
      <c r="UAY29" s="662"/>
      <c r="UAZ29" s="662"/>
      <c r="UBA29" s="662"/>
      <c r="UBB29" s="662"/>
      <c r="UBC29" s="662"/>
      <c r="UBD29" s="662"/>
      <c r="UBE29" s="662"/>
      <c r="UBF29" s="662"/>
      <c r="UBG29" s="662"/>
      <c r="UBH29" s="662"/>
      <c r="UBI29" s="662"/>
      <c r="UBJ29" s="662"/>
      <c r="UBK29" s="662"/>
      <c r="UBL29" s="662"/>
      <c r="UBM29" s="662"/>
      <c r="UBN29" s="662"/>
      <c r="UBO29" s="662"/>
      <c r="UBP29" s="662"/>
      <c r="UBQ29" s="662"/>
      <c r="UBR29" s="662"/>
      <c r="UBS29" s="662"/>
      <c r="UBT29" s="662"/>
      <c r="UBU29" s="662"/>
      <c r="UBV29" s="662"/>
      <c r="UBW29" s="662"/>
      <c r="UBX29" s="662"/>
      <c r="UBY29" s="662"/>
      <c r="UBZ29" s="662"/>
      <c r="UCA29" s="662"/>
      <c r="UCB29" s="662"/>
      <c r="UCC29" s="662"/>
      <c r="UCD29" s="662"/>
      <c r="UCE29" s="662"/>
      <c r="UCF29" s="662"/>
      <c r="UCG29" s="662"/>
      <c r="UCH29" s="662"/>
      <c r="UCI29" s="662"/>
      <c r="UCJ29" s="662"/>
      <c r="UCK29" s="662"/>
      <c r="UCL29" s="662"/>
      <c r="UCM29" s="662"/>
      <c r="UCN29" s="662"/>
      <c r="UCO29" s="662"/>
      <c r="UCP29" s="662"/>
      <c r="UCQ29" s="662"/>
      <c r="UCR29" s="662"/>
      <c r="UCS29" s="662"/>
      <c r="UCT29" s="662"/>
      <c r="UCU29" s="662"/>
      <c r="UCV29" s="662"/>
      <c r="UCW29" s="662"/>
      <c r="UCX29" s="662"/>
      <c r="UCY29" s="662"/>
      <c r="UCZ29" s="662"/>
      <c r="UDA29" s="662"/>
      <c r="UDB29" s="662"/>
      <c r="UDC29" s="662"/>
      <c r="UDD29" s="662"/>
      <c r="UDE29" s="662"/>
      <c r="UDF29" s="662"/>
      <c r="UDG29" s="662"/>
      <c r="UDH29" s="662"/>
      <c r="UDI29" s="662"/>
      <c r="UDJ29" s="662"/>
      <c r="UDK29" s="662"/>
      <c r="UDL29" s="662"/>
      <c r="UDM29" s="662"/>
      <c r="UDN29" s="662"/>
      <c r="UDO29" s="662"/>
      <c r="UDP29" s="662"/>
      <c r="UDQ29" s="662"/>
      <c r="UDR29" s="662"/>
      <c r="UDS29" s="662"/>
      <c r="UDT29" s="662"/>
      <c r="UDU29" s="662"/>
      <c r="UDV29" s="662"/>
      <c r="UDW29" s="662"/>
      <c r="UDX29" s="662"/>
      <c r="UDY29" s="662"/>
      <c r="UDZ29" s="662"/>
      <c r="UEA29" s="662"/>
      <c r="UEB29" s="662"/>
      <c r="UEC29" s="662"/>
      <c r="UED29" s="662"/>
      <c r="UEE29" s="662"/>
      <c r="UEF29" s="662"/>
      <c r="UEG29" s="662"/>
      <c r="UEH29" s="662"/>
      <c r="UEI29" s="662"/>
      <c r="UEJ29" s="662"/>
      <c r="UEK29" s="662"/>
      <c r="UEL29" s="662"/>
      <c r="UEM29" s="662"/>
      <c r="UEN29" s="662"/>
      <c r="UEO29" s="662"/>
      <c r="UEP29" s="662"/>
      <c r="UEQ29" s="662"/>
      <c r="UER29" s="662"/>
      <c r="UES29" s="662"/>
      <c r="UET29" s="662"/>
      <c r="UEU29" s="662"/>
      <c r="UEV29" s="662"/>
      <c r="UEW29" s="662"/>
      <c r="UEX29" s="662"/>
      <c r="UEY29" s="662"/>
      <c r="UEZ29" s="662"/>
      <c r="UFA29" s="662"/>
      <c r="UFB29" s="662"/>
      <c r="UFC29" s="662"/>
      <c r="UFD29" s="662"/>
      <c r="UFE29" s="662"/>
      <c r="UFF29" s="662"/>
      <c r="UFG29" s="662"/>
      <c r="UFH29" s="662"/>
      <c r="UFI29" s="662"/>
      <c r="UFJ29" s="662"/>
      <c r="UFK29" s="662"/>
      <c r="UFL29" s="662"/>
      <c r="UFM29" s="662"/>
      <c r="UFN29" s="662"/>
      <c r="UFO29" s="662"/>
      <c r="UFP29" s="662"/>
      <c r="UFQ29" s="662"/>
      <c r="UFR29" s="662"/>
      <c r="UFS29" s="662"/>
      <c r="UFT29" s="662"/>
      <c r="UFU29" s="662"/>
      <c r="UFV29" s="662"/>
      <c r="UFW29" s="662"/>
      <c r="UFX29" s="662"/>
      <c r="UFY29" s="662"/>
      <c r="UFZ29" s="662"/>
      <c r="UGA29" s="662"/>
      <c r="UGB29" s="662"/>
      <c r="UGC29" s="662"/>
      <c r="UGD29" s="662"/>
      <c r="UGE29" s="662"/>
      <c r="UGF29" s="662"/>
      <c r="UGG29" s="662"/>
      <c r="UGH29" s="662"/>
      <c r="UGI29" s="662"/>
      <c r="UGJ29" s="662"/>
      <c r="UGK29" s="662"/>
      <c r="UGL29" s="662"/>
      <c r="UGM29" s="662"/>
      <c r="UGN29" s="662"/>
      <c r="UGO29" s="662"/>
      <c r="UGP29" s="662"/>
      <c r="UGQ29" s="662"/>
      <c r="UGR29" s="662"/>
      <c r="UGS29" s="662"/>
      <c r="UGT29" s="662"/>
      <c r="UGU29" s="662"/>
      <c r="UGV29" s="662"/>
      <c r="UGW29" s="662"/>
      <c r="UGX29" s="662"/>
      <c r="UGY29" s="662"/>
      <c r="UGZ29" s="662"/>
      <c r="UHA29" s="662"/>
      <c r="UHB29" s="662"/>
      <c r="UHC29" s="662"/>
      <c r="UHD29" s="662"/>
      <c r="UHE29" s="662"/>
      <c r="UHF29" s="662"/>
      <c r="UHG29" s="662"/>
      <c r="UHH29" s="662"/>
      <c r="UHI29" s="662"/>
      <c r="UHJ29" s="662"/>
      <c r="UHK29" s="662"/>
      <c r="UHL29" s="662"/>
      <c r="UHM29" s="662"/>
      <c r="UHN29" s="662"/>
      <c r="UHO29" s="662"/>
      <c r="UHP29" s="662"/>
      <c r="UHQ29" s="662"/>
      <c r="UHR29" s="662"/>
      <c r="UHS29" s="662"/>
      <c r="UHT29" s="662"/>
      <c r="UHU29" s="662"/>
      <c r="UHV29" s="662"/>
      <c r="UHW29" s="662"/>
      <c r="UHX29" s="662"/>
      <c r="UHY29" s="662"/>
      <c r="UHZ29" s="662"/>
      <c r="UIA29" s="662"/>
      <c r="UIB29" s="662"/>
      <c r="UIC29" s="662"/>
      <c r="UID29" s="662"/>
      <c r="UIE29" s="662"/>
      <c r="UIF29" s="662"/>
      <c r="UIG29" s="662"/>
      <c r="UIH29" s="662"/>
      <c r="UII29" s="662"/>
      <c r="UIJ29" s="662"/>
      <c r="UIK29" s="662"/>
      <c r="UIL29" s="662"/>
      <c r="UIM29" s="662"/>
      <c r="UIN29" s="662"/>
      <c r="UIO29" s="662"/>
      <c r="UIP29" s="662"/>
      <c r="UIQ29" s="662"/>
      <c r="UIR29" s="662"/>
      <c r="UIS29" s="662"/>
      <c r="UIT29" s="662"/>
      <c r="UIU29" s="662"/>
      <c r="UIV29" s="662"/>
      <c r="UIW29" s="662"/>
      <c r="UIX29" s="662"/>
      <c r="UIY29" s="662"/>
      <c r="UIZ29" s="662"/>
      <c r="UJA29" s="662"/>
      <c r="UJB29" s="662"/>
      <c r="UJC29" s="662"/>
      <c r="UJD29" s="662"/>
      <c r="UJE29" s="662"/>
      <c r="UJF29" s="662"/>
      <c r="UJG29" s="662"/>
      <c r="UJH29" s="662"/>
      <c r="UJI29" s="662"/>
      <c r="UJJ29" s="662"/>
      <c r="UJK29" s="662"/>
      <c r="UJL29" s="662"/>
      <c r="UJM29" s="662"/>
      <c r="UJN29" s="662"/>
      <c r="UJO29" s="662"/>
      <c r="UJP29" s="662"/>
      <c r="UJQ29" s="662"/>
      <c r="UJR29" s="662"/>
      <c r="UJS29" s="662"/>
      <c r="UJT29" s="662"/>
      <c r="UJU29" s="662"/>
      <c r="UJV29" s="662"/>
      <c r="UJW29" s="662"/>
      <c r="UJX29" s="662"/>
      <c r="UJY29" s="662"/>
      <c r="UJZ29" s="662"/>
      <c r="UKA29" s="662"/>
      <c r="UKB29" s="662"/>
      <c r="UKC29" s="662"/>
      <c r="UKD29" s="662"/>
      <c r="UKE29" s="662"/>
      <c r="UKF29" s="662"/>
      <c r="UKG29" s="662"/>
      <c r="UKH29" s="662"/>
      <c r="UKI29" s="662"/>
      <c r="UKJ29" s="662"/>
      <c r="UKK29" s="662"/>
      <c r="UKL29" s="662"/>
      <c r="UKM29" s="662"/>
      <c r="UKN29" s="662"/>
      <c r="UKO29" s="662"/>
      <c r="UKP29" s="662"/>
      <c r="UKQ29" s="662"/>
      <c r="UKR29" s="662"/>
      <c r="UKS29" s="662"/>
      <c r="UKT29" s="662"/>
      <c r="UKU29" s="662"/>
      <c r="UKV29" s="662"/>
      <c r="UKW29" s="662"/>
      <c r="UKX29" s="662"/>
      <c r="UKY29" s="662"/>
      <c r="UKZ29" s="662"/>
      <c r="ULA29" s="662"/>
      <c r="ULB29" s="662"/>
      <c r="ULC29" s="662"/>
      <c r="ULD29" s="662"/>
      <c r="ULE29" s="662"/>
      <c r="ULF29" s="662"/>
      <c r="ULG29" s="662"/>
      <c r="ULH29" s="662"/>
      <c r="ULI29" s="662"/>
      <c r="ULJ29" s="662"/>
      <c r="ULK29" s="662"/>
      <c r="ULL29" s="662"/>
      <c r="ULM29" s="662"/>
      <c r="ULN29" s="662"/>
      <c r="ULO29" s="662"/>
      <c r="ULP29" s="662"/>
      <c r="ULQ29" s="662"/>
      <c r="ULR29" s="662"/>
      <c r="ULS29" s="662"/>
      <c r="ULT29" s="662"/>
      <c r="ULU29" s="662"/>
      <c r="ULV29" s="662"/>
      <c r="ULW29" s="662"/>
      <c r="ULX29" s="662"/>
      <c r="ULY29" s="662"/>
      <c r="ULZ29" s="662"/>
      <c r="UMA29" s="662"/>
      <c r="UMB29" s="662"/>
      <c r="UMC29" s="662"/>
      <c r="UMD29" s="662"/>
      <c r="UME29" s="662"/>
      <c r="UMF29" s="662"/>
      <c r="UMG29" s="662"/>
      <c r="UMH29" s="662"/>
      <c r="UMI29" s="662"/>
      <c r="UMJ29" s="662"/>
      <c r="UMK29" s="662"/>
      <c r="UML29" s="662"/>
      <c r="UMM29" s="662"/>
      <c r="UMN29" s="662"/>
      <c r="UMO29" s="662"/>
      <c r="UMP29" s="662"/>
      <c r="UMQ29" s="662"/>
      <c r="UMR29" s="662"/>
      <c r="UMS29" s="662"/>
      <c r="UMT29" s="662"/>
      <c r="UMU29" s="662"/>
      <c r="UMV29" s="662"/>
      <c r="UMW29" s="662"/>
      <c r="UMX29" s="662"/>
      <c r="UMY29" s="662"/>
      <c r="UMZ29" s="662"/>
      <c r="UNA29" s="662"/>
      <c r="UNB29" s="662"/>
      <c r="UNC29" s="662"/>
      <c r="UND29" s="662"/>
      <c r="UNE29" s="662"/>
      <c r="UNF29" s="662"/>
      <c r="UNG29" s="662"/>
      <c r="UNH29" s="662"/>
      <c r="UNI29" s="662"/>
      <c r="UNJ29" s="662"/>
      <c r="UNK29" s="662"/>
      <c r="UNL29" s="662"/>
      <c r="UNM29" s="662"/>
      <c r="UNN29" s="662"/>
      <c r="UNO29" s="662"/>
      <c r="UNP29" s="662"/>
      <c r="UNQ29" s="662"/>
      <c r="UNR29" s="662"/>
      <c r="UNS29" s="662"/>
      <c r="UNT29" s="662"/>
      <c r="UNU29" s="662"/>
      <c r="UNV29" s="662"/>
      <c r="UNW29" s="662"/>
      <c r="UNX29" s="662"/>
      <c r="UNY29" s="662"/>
      <c r="UNZ29" s="662"/>
      <c r="UOA29" s="662"/>
      <c r="UOB29" s="662"/>
      <c r="UOC29" s="662"/>
      <c r="UOD29" s="662"/>
      <c r="UOE29" s="662"/>
      <c r="UOF29" s="662"/>
      <c r="UOG29" s="662"/>
      <c r="UOH29" s="662"/>
      <c r="UOI29" s="662"/>
      <c r="UOJ29" s="662"/>
      <c r="UOK29" s="662"/>
      <c r="UOL29" s="662"/>
      <c r="UOM29" s="662"/>
      <c r="UON29" s="662"/>
      <c r="UOO29" s="662"/>
      <c r="UOP29" s="662"/>
      <c r="UOQ29" s="662"/>
      <c r="UOR29" s="662"/>
      <c r="UOS29" s="662"/>
      <c r="UOT29" s="662"/>
      <c r="UOU29" s="662"/>
      <c r="UOV29" s="662"/>
      <c r="UOW29" s="662"/>
      <c r="UOX29" s="662"/>
      <c r="UOY29" s="662"/>
      <c r="UOZ29" s="662"/>
      <c r="UPA29" s="662"/>
      <c r="UPB29" s="662"/>
      <c r="UPC29" s="662"/>
      <c r="UPD29" s="662"/>
      <c r="UPE29" s="662"/>
      <c r="UPF29" s="662"/>
      <c r="UPG29" s="662"/>
      <c r="UPH29" s="662"/>
      <c r="UPI29" s="662"/>
      <c r="UPJ29" s="662"/>
      <c r="UPK29" s="662"/>
      <c r="UPL29" s="662"/>
      <c r="UPM29" s="662"/>
      <c r="UPN29" s="662"/>
      <c r="UPO29" s="662"/>
      <c r="UPP29" s="662"/>
      <c r="UPQ29" s="662"/>
      <c r="UPR29" s="662"/>
      <c r="UPS29" s="662"/>
      <c r="UPT29" s="662"/>
      <c r="UPU29" s="662"/>
      <c r="UPV29" s="662"/>
      <c r="UPW29" s="662"/>
      <c r="UPX29" s="662"/>
      <c r="UPY29" s="662"/>
      <c r="UPZ29" s="662"/>
      <c r="UQA29" s="662"/>
      <c r="UQB29" s="662"/>
      <c r="UQC29" s="662"/>
      <c r="UQD29" s="662"/>
      <c r="UQE29" s="662"/>
      <c r="UQF29" s="662"/>
      <c r="UQG29" s="662"/>
      <c r="UQH29" s="662"/>
      <c r="UQI29" s="662"/>
      <c r="UQJ29" s="662"/>
      <c r="UQK29" s="662"/>
      <c r="UQL29" s="662"/>
      <c r="UQM29" s="662"/>
      <c r="UQN29" s="662"/>
      <c r="UQO29" s="662"/>
      <c r="UQP29" s="662"/>
      <c r="UQQ29" s="662"/>
      <c r="UQR29" s="662"/>
      <c r="UQS29" s="662"/>
      <c r="UQT29" s="662"/>
      <c r="UQU29" s="662"/>
      <c r="UQV29" s="662"/>
      <c r="UQW29" s="662"/>
      <c r="UQX29" s="662"/>
      <c r="UQY29" s="662"/>
      <c r="UQZ29" s="662"/>
      <c r="URA29" s="662"/>
      <c r="URB29" s="662"/>
      <c r="URC29" s="662"/>
      <c r="URD29" s="662"/>
      <c r="URE29" s="662"/>
      <c r="URF29" s="662"/>
      <c r="URG29" s="662"/>
      <c r="URH29" s="662"/>
      <c r="URI29" s="662"/>
      <c r="URJ29" s="662"/>
      <c r="URK29" s="662"/>
      <c r="URL29" s="662"/>
      <c r="URM29" s="662"/>
      <c r="URN29" s="662"/>
      <c r="URO29" s="662"/>
      <c r="URP29" s="662"/>
      <c r="URQ29" s="662"/>
      <c r="URR29" s="662"/>
      <c r="URS29" s="662"/>
      <c r="URT29" s="662"/>
      <c r="URU29" s="662"/>
      <c r="URV29" s="662"/>
      <c r="URW29" s="662"/>
      <c r="URX29" s="662"/>
      <c r="URY29" s="662"/>
      <c r="URZ29" s="662"/>
      <c r="USA29" s="662"/>
      <c r="USB29" s="662"/>
      <c r="USC29" s="662"/>
      <c r="USD29" s="662"/>
      <c r="USE29" s="662"/>
      <c r="USF29" s="662"/>
      <c r="USG29" s="662"/>
      <c r="USH29" s="662"/>
      <c r="USI29" s="662"/>
      <c r="USJ29" s="662"/>
      <c r="USK29" s="662"/>
      <c r="USL29" s="662"/>
      <c r="USM29" s="662"/>
      <c r="USN29" s="662"/>
      <c r="USO29" s="662"/>
      <c r="USP29" s="662"/>
      <c r="USQ29" s="662"/>
      <c r="USR29" s="662"/>
      <c r="USS29" s="662"/>
      <c r="UST29" s="662"/>
      <c r="USU29" s="662"/>
      <c r="USV29" s="662"/>
      <c r="USW29" s="662"/>
      <c r="USX29" s="662"/>
      <c r="USY29" s="662"/>
      <c r="USZ29" s="662"/>
      <c r="UTA29" s="662"/>
      <c r="UTB29" s="662"/>
      <c r="UTC29" s="662"/>
      <c r="UTD29" s="662"/>
      <c r="UTE29" s="662"/>
      <c r="UTF29" s="662"/>
      <c r="UTG29" s="662"/>
      <c r="UTH29" s="662"/>
      <c r="UTI29" s="662"/>
      <c r="UTJ29" s="662"/>
      <c r="UTK29" s="662"/>
      <c r="UTL29" s="662"/>
      <c r="UTM29" s="662"/>
      <c r="UTN29" s="662"/>
      <c r="UTO29" s="662"/>
      <c r="UTP29" s="662"/>
      <c r="UTQ29" s="662"/>
      <c r="UTR29" s="662"/>
      <c r="UTS29" s="662"/>
      <c r="UTT29" s="662"/>
      <c r="UTU29" s="662"/>
      <c r="UTV29" s="662"/>
      <c r="UTW29" s="662"/>
      <c r="UTX29" s="662"/>
      <c r="UTY29" s="662"/>
      <c r="UTZ29" s="662"/>
      <c r="UUA29" s="662"/>
      <c r="UUB29" s="662"/>
      <c r="UUC29" s="662"/>
      <c r="UUD29" s="662"/>
      <c r="UUE29" s="662"/>
      <c r="UUF29" s="662"/>
      <c r="UUG29" s="662"/>
      <c r="UUH29" s="662"/>
      <c r="UUI29" s="662"/>
      <c r="UUJ29" s="662"/>
      <c r="UUK29" s="662"/>
      <c r="UUL29" s="662"/>
      <c r="UUM29" s="662"/>
      <c r="UUN29" s="662"/>
      <c r="UUO29" s="662"/>
      <c r="UUP29" s="662"/>
      <c r="UUQ29" s="662"/>
      <c r="UUR29" s="662"/>
      <c r="UUS29" s="662"/>
      <c r="UUT29" s="662"/>
      <c r="UUU29" s="662"/>
      <c r="UUV29" s="662"/>
      <c r="UUW29" s="662"/>
      <c r="UUX29" s="662"/>
      <c r="UUY29" s="662"/>
      <c r="UUZ29" s="662"/>
      <c r="UVA29" s="662"/>
      <c r="UVB29" s="662"/>
      <c r="UVC29" s="662"/>
      <c r="UVD29" s="662"/>
      <c r="UVE29" s="662"/>
      <c r="UVF29" s="662"/>
      <c r="UVG29" s="662"/>
      <c r="UVH29" s="662"/>
      <c r="UVI29" s="662"/>
      <c r="UVJ29" s="662"/>
      <c r="UVK29" s="662"/>
      <c r="UVL29" s="662"/>
      <c r="UVM29" s="662"/>
      <c r="UVN29" s="662"/>
      <c r="UVO29" s="662"/>
      <c r="UVP29" s="662"/>
      <c r="UVQ29" s="662"/>
      <c r="UVR29" s="662"/>
      <c r="UVS29" s="662"/>
      <c r="UVT29" s="662"/>
      <c r="UVU29" s="662"/>
      <c r="UVV29" s="662"/>
      <c r="UVW29" s="662"/>
      <c r="UVX29" s="662"/>
      <c r="UVY29" s="662"/>
      <c r="UVZ29" s="662"/>
      <c r="UWA29" s="662"/>
      <c r="UWB29" s="662"/>
      <c r="UWC29" s="662"/>
      <c r="UWD29" s="662"/>
      <c r="UWE29" s="662"/>
      <c r="UWF29" s="662"/>
      <c r="UWG29" s="662"/>
      <c r="UWH29" s="662"/>
      <c r="UWI29" s="662"/>
      <c r="UWJ29" s="662"/>
      <c r="UWK29" s="662"/>
      <c r="UWL29" s="662"/>
      <c r="UWM29" s="662"/>
      <c r="UWN29" s="662"/>
      <c r="UWO29" s="662"/>
      <c r="UWP29" s="662"/>
      <c r="UWQ29" s="662"/>
      <c r="UWR29" s="662"/>
      <c r="UWS29" s="662"/>
      <c r="UWT29" s="662"/>
      <c r="UWU29" s="662"/>
      <c r="UWV29" s="662"/>
      <c r="UWW29" s="662"/>
      <c r="UWX29" s="662"/>
      <c r="UWY29" s="662"/>
      <c r="UWZ29" s="662"/>
      <c r="UXA29" s="662"/>
      <c r="UXB29" s="662"/>
      <c r="UXC29" s="662"/>
      <c r="UXD29" s="662"/>
      <c r="UXE29" s="662"/>
      <c r="UXF29" s="662"/>
      <c r="UXG29" s="662"/>
      <c r="UXH29" s="662"/>
      <c r="UXI29" s="662"/>
      <c r="UXJ29" s="662"/>
      <c r="UXK29" s="662"/>
      <c r="UXL29" s="662"/>
      <c r="UXM29" s="662"/>
      <c r="UXN29" s="662"/>
      <c r="UXO29" s="662"/>
      <c r="UXP29" s="662"/>
      <c r="UXQ29" s="662"/>
      <c r="UXR29" s="662"/>
      <c r="UXS29" s="662"/>
      <c r="UXT29" s="662"/>
      <c r="UXU29" s="662"/>
      <c r="UXV29" s="662"/>
      <c r="UXW29" s="662"/>
      <c r="UXX29" s="662"/>
      <c r="UXY29" s="662"/>
      <c r="UXZ29" s="662"/>
      <c r="UYA29" s="662"/>
      <c r="UYB29" s="662"/>
      <c r="UYC29" s="662"/>
      <c r="UYD29" s="662"/>
      <c r="UYE29" s="662"/>
      <c r="UYF29" s="662"/>
      <c r="UYG29" s="662"/>
      <c r="UYH29" s="662"/>
      <c r="UYI29" s="662"/>
      <c r="UYJ29" s="662"/>
      <c r="UYK29" s="662"/>
      <c r="UYL29" s="662"/>
      <c r="UYM29" s="662"/>
      <c r="UYN29" s="662"/>
      <c r="UYO29" s="662"/>
      <c r="UYP29" s="662"/>
      <c r="UYQ29" s="662"/>
      <c r="UYR29" s="662"/>
      <c r="UYS29" s="662"/>
      <c r="UYT29" s="662"/>
      <c r="UYU29" s="662"/>
      <c r="UYV29" s="662"/>
      <c r="UYW29" s="662"/>
      <c r="UYX29" s="662"/>
      <c r="UYY29" s="662"/>
      <c r="UYZ29" s="662"/>
      <c r="UZA29" s="662"/>
      <c r="UZB29" s="662"/>
      <c r="UZC29" s="662"/>
      <c r="UZD29" s="662"/>
      <c r="UZE29" s="662"/>
      <c r="UZF29" s="662"/>
      <c r="UZG29" s="662"/>
      <c r="UZH29" s="662"/>
      <c r="UZI29" s="662"/>
      <c r="UZJ29" s="662"/>
      <c r="UZK29" s="662"/>
      <c r="UZL29" s="662"/>
      <c r="UZM29" s="662"/>
      <c r="UZN29" s="662"/>
      <c r="UZO29" s="662"/>
      <c r="UZP29" s="662"/>
      <c r="UZQ29" s="662"/>
      <c r="UZR29" s="662"/>
      <c r="UZS29" s="662"/>
      <c r="UZT29" s="662"/>
      <c r="UZU29" s="662"/>
      <c r="UZV29" s="662"/>
      <c r="UZW29" s="662"/>
      <c r="UZX29" s="662"/>
      <c r="UZY29" s="662"/>
      <c r="UZZ29" s="662"/>
      <c r="VAA29" s="662"/>
      <c r="VAB29" s="662"/>
      <c r="VAC29" s="662"/>
      <c r="VAD29" s="662"/>
      <c r="VAE29" s="662"/>
      <c r="VAF29" s="662"/>
      <c r="VAG29" s="662"/>
      <c r="VAH29" s="662"/>
      <c r="VAI29" s="662"/>
      <c r="VAJ29" s="662"/>
      <c r="VAK29" s="662"/>
      <c r="VAL29" s="662"/>
      <c r="VAM29" s="662"/>
      <c r="VAN29" s="662"/>
      <c r="VAO29" s="662"/>
      <c r="VAP29" s="662"/>
      <c r="VAQ29" s="662"/>
      <c r="VAR29" s="662"/>
      <c r="VAS29" s="662"/>
      <c r="VAT29" s="662"/>
      <c r="VAU29" s="662"/>
      <c r="VAV29" s="662"/>
      <c r="VAW29" s="662"/>
      <c r="VAX29" s="662"/>
      <c r="VAY29" s="662"/>
      <c r="VAZ29" s="662"/>
      <c r="VBA29" s="662"/>
      <c r="VBB29" s="662"/>
      <c r="VBC29" s="662"/>
      <c r="VBD29" s="662"/>
      <c r="VBE29" s="662"/>
      <c r="VBF29" s="662"/>
      <c r="VBG29" s="662"/>
      <c r="VBH29" s="662"/>
      <c r="VBI29" s="662"/>
      <c r="VBJ29" s="662"/>
      <c r="VBK29" s="662"/>
      <c r="VBL29" s="662"/>
      <c r="VBM29" s="662"/>
      <c r="VBN29" s="662"/>
      <c r="VBO29" s="662"/>
      <c r="VBP29" s="662"/>
      <c r="VBQ29" s="662"/>
      <c r="VBR29" s="662"/>
      <c r="VBS29" s="662"/>
      <c r="VBT29" s="662"/>
      <c r="VBU29" s="662"/>
      <c r="VBV29" s="662"/>
      <c r="VBW29" s="662"/>
      <c r="VBX29" s="662"/>
      <c r="VBY29" s="662"/>
      <c r="VBZ29" s="662"/>
      <c r="VCA29" s="662"/>
      <c r="VCB29" s="662"/>
      <c r="VCC29" s="662"/>
      <c r="VCD29" s="662"/>
      <c r="VCE29" s="662"/>
      <c r="VCF29" s="662"/>
      <c r="VCG29" s="662"/>
      <c r="VCH29" s="662"/>
      <c r="VCI29" s="662"/>
      <c r="VCJ29" s="662"/>
      <c r="VCK29" s="662"/>
      <c r="VCL29" s="662"/>
      <c r="VCM29" s="662"/>
      <c r="VCN29" s="662"/>
      <c r="VCO29" s="662"/>
      <c r="VCP29" s="662"/>
      <c r="VCQ29" s="662"/>
      <c r="VCR29" s="662"/>
      <c r="VCS29" s="662"/>
      <c r="VCT29" s="662"/>
      <c r="VCU29" s="662"/>
      <c r="VCV29" s="662"/>
      <c r="VCW29" s="662"/>
      <c r="VCX29" s="662"/>
      <c r="VCY29" s="662"/>
      <c r="VCZ29" s="662"/>
      <c r="VDA29" s="662"/>
      <c r="VDB29" s="662"/>
      <c r="VDC29" s="662"/>
      <c r="VDD29" s="662"/>
      <c r="VDE29" s="662"/>
      <c r="VDF29" s="662"/>
      <c r="VDG29" s="662"/>
      <c r="VDH29" s="662"/>
      <c r="VDI29" s="662"/>
      <c r="VDJ29" s="662"/>
      <c r="VDK29" s="662"/>
      <c r="VDL29" s="662"/>
      <c r="VDM29" s="662"/>
      <c r="VDN29" s="662"/>
      <c r="VDO29" s="662"/>
      <c r="VDP29" s="662"/>
      <c r="VDQ29" s="662"/>
      <c r="VDR29" s="662"/>
      <c r="VDS29" s="662"/>
      <c r="VDT29" s="662"/>
      <c r="VDU29" s="662"/>
      <c r="VDV29" s="662"/>
      <c r="VDW29" s="662"/>
      <c r="VDX29" s="662"/>
      <c r="VDY29" s="662"/>
      <c r="VDZ29" s="662"/>
      <c r="VEA29" s="662"/>
      <c r="VEB29" s="662"/>
      <c r="VEC29" s="662"/>
      <c r="VED29" s="662"/>
      <c r="VEE29" s="662"/>
      <c r="VEF29" s="662"/>
      <c r="VEG29" s="662"/>
      <c r="VEH29" s="662"/>
      <c r="VEI29" s="662"/>
      <c r="VEJ29" s="662"/>
      <c r="VEK29" s="662"/>
      <c r="VEL29" s="662"/>
      <c r="VEM29" s="662"/>
      <c r="VEN29" s="662"/>
      <c r="VEO29" s="662"/>
      <c r="VEP29" s="662"/>
      <c r="VEQ29" s="662"/>
      <c r="VER29" s="662"/>
      <c r="VES29" s="662"/>
      <c r="VET29" s="662"/>
      <c r="VEU29" s="662"/>
      <c r="VEV29" s="662"/>
      <c r="VEW29" s="662"/>
      <c r="VEX29" s="662"/>
      <c r="VEY29" s="662"/>
      <c r="VEZ29" s="662"/>
      <c r="VFA29" s="662"/>
      <c r="VFB29" s="662"/>
      <c r="VFC29" s="662"/>
      <c r="VFD29" s="662"/>
      <c r="VFE29" s="662"/>
      <c r="VFF29" s="662"/>
      <c r="VFG29" s="662"/>
      <c r="VFH29" s="662"/>
      <c r="VFI29" s="662"/>
      <c r="VFJ29" s="662"/>
      <c r="VFK29" s="662"/>
      <c r="VFL29" s="662"/>
      <c r="VFM29" s="662"/>
      <c r="VFN29" s="662"/>
      <c r="VFO29" s="662"/>
      <c r="VFP29" s="662"/>
      <c r="VFQ29" s="662"/>
      <c r="VFR29" s="662"/>
      <c r="VFS29" s="662"/>
      <c r="VFT29" s="662"/>
      <c r="VFU29" s="662"/>
      <c r="VFV29" s="662"/>
      <c r="VFW29" s="662"/>
      <c r="VFX29" s="662"/>
      <c r="VFY29" s="662"/>
      <c r="VFZ29" s="662"/>
      <c r="VGA29" s="662"/>
      <c r="VGB29" s="662"/>
      <c r="VGC29" s="662"/>
      <c r="VGD29" s="662"/>
      <c r="VGE29" s="662"/>
      <c r="VGF29" s="662"/>
      <c r="VGG29" s="662"/>
      <c r="VGH29" s="662"/>
      <c r="VGI29" s="662"/>
      <c r="VGJ29" s="662"/>
      <c r="VGK29" s="662"/>
      <c r="VGL29" s="662"/>
      <c r="VGM29" s="662"/>
      <c r="VGN29" s="662"/>
      <c r="VGO29" s="662"/>
      <c r="VGP29" s="662"/>
      <c r="VGQ29" s="662"/>
      <c r="VGR29" s="662"/>
      <c r="VGS29" s="662"/>
      <c r="VGT29" s="662"/>
      <c r="VGU29" s="662"/>
      <c r="VGV29" s="662"/>
      <c r="VGW29" s="662"/>
      <c r="VGX29" s="662"/>
      <c r="VGY29" s="662"/>
      <c r="VGZ29" s="662"/>
      <c r="VHA29" s="662"/>
      <c r="VHB29" s="662"/>
      <c r="VHC29" s="662"/>
      <c r="VHD29" s="662"/>
      <c r="VHE29" s="662"/>
      <c r="VHF29" s="662"/>
      <c r="VHG29" s="662"/>
      <c r="VHH29" s="662"/>
      <c r="VHI29" s="662"/>
      <c r="VHJ29" s="662"/>
      <c r="VHK29" s="662"/>
      <c r="VHL29" s="662"/>
      <c r="VHM29" s="662"/>
      <c r="VHN29" s="662"/>
      <c r="VHO29" s="662"/>
      <c r="VHP29" s="662"/>
      <c r="VHQ29" s="662"/>
      <c r="VHR29" s="662"/>
      <c r="VHS29" s="662"/>
      <c r="VHT29" s="662"/>
      <c r="VHU29" s="662"/>
      <c r="VHV29" s="662"/>
      <c r="VHW29" s="662"/>
      <c r="VHX29" s="662"/>
      <c r="VHY29" s="662"/>
      <c r="VHZ29" s="662"/>
      <c r="VIA29" s="662"/>
      <c r="VIB29" s="662"/>
      <c r="VIC29" s="662"/>
      <c r="VID29" s="662"/>
      <c r="VIE29" s="662"/>
      <c r="VIF29" s="662"/>
      <c r="VIG29" s="662"/>
      <c r="VIH29" s="662"/>
      <c r="VII29" s="662"/>
      <c r="VIJ29" s="662"/>
      <c r="VIK29" s="662"/>
      <c r="VIL29" s="662"/>
      <c r="VIM29" s="662"/>
      <c r="VIN29" s="662"/>
      <c r="VIO29" s="662"/>
      <c r="VIP29" s="662"/>
      <c r="VIQ29" s="662"/>
      <c r="VIR29" s="662"/>
      <c r="VIS29" s="662"/>
      <c r="VIT29" s="662"/>
      <c r="VIU29" s="662"/>
      <c r="VIV29" s="662"/>
      <c r="VIW29" s="662"/>
      <c r="VIX29" s="662"/>
      <c r="VIY29" s="662"/>
      <c r="VIZ29" s="662"/>
      <c r="VJA29" s="662"/>
      <c r="VJB29" s="662"/>
      <c r="VJC29" s="662"/>
      <c r="VJD29" s="662"/>
      <c r="VJE29" s="662"/>
      <c r="VJF29" s="662"/>
      <c r="VJG29" s="662"/>
      <c r="VJH29" s="662"/>
      <c r="VJI29" s="662"/>
      <c r="VJJ29" s="662"/>
      <c r="VJK29" s="662"/>
      <c r="VJL29" s="662"/>
      <c r="VJM29" s="662"/>
      <c r="VJN29" s="662"/>
      <c r="VJO29" s="662"/>
      <c r="VJP29" s="662"/>
      <c r="VJQ29" s="662"/>
      <c r="VJR29" s="662"/>
      <c r="VJS29" s="662"/>
      <c r="VJT29" s="662"/>
      <c r="VJU29" s="662"/>
      <c r="VJV29" s="662"/>
      <c r="VJW29" s="662"/>
      <c r="VJX29" s="662"/>
      <c r="VJY29" s="662"/>
      <c r="VJZ29" s="662"/>
      <c r="VKA29" s="662"/>
      <c r="VKB29" s="662"/>
      <c r="VKC29" s="662"/>
      <c r="VKD29" s="662"/>
      <c r="VKE29" s="662"/>
      <c r="VKF29" s="662"/>
      <c r="VKG29" s="662"/>
      <c r="VKH29" s="662"/>
      <c r="VKI29" s="662"/>
      <c r="VKJ29" s="662"/>
      <c r="VKK29" s="662"/>
      <c r="VKL29" s="662"/>
      <c r="VKM29" s="662"/>
      <c r="VKN29" s="662"/>
      <c r="VKO29" s="662"/>
      <c r="VKP29" s="662"/>
      <c r="VKQ29" s="662"/>
      <c r="VKR29" s="662"/>
      <c r="VKS29" s="662"/>
      <c r="VKT29" s="662"/>
      <c r="VKU29" s="662"/>
      <c r="VKV29" s="662"/>
      <c r="VKW29" s="662"/>
      <c r="VKX29" s="662"/>
      <c r="VKY29" s="662"/>
      <c r="VKZ29" s="662"/>
      <c r="VLA29" s="662"/>
      <c r="VLB29" s="662"/>
      <c r="VLC29" s="662"/>
      <c r="VLD29" s="662"/>
      <c r="VLE29" s="662"/>
      <c r="VLF29" s="662"/>
      <c r="VLG29" s="662"/>
      <c r="VLH29" s="662"/>
      <c r="VLI29" s="662"/>
      <c r="VLJ29" s="662"/>
      <c r="VLK29" s="662"/>
      <c r="VLL29" s="662"/>
      <c r="VLM29" s="662"/>
      <c r="VLN29" s="662"/>
      <c r="VLO29" s="662"/>
      <c r="VLP29" s="662"/>
      <c r="VLQ29" s="662"/>
      <c r="VLR29" s="662"/>
      <c r="VLS29" s="662"/>
      <c r="VLT29" s="662"/>
      <c r="VLU29" s="662"/>
      <c r="VLV29" s="662"/>
      <c r="VLW29" s="662"/>
      <c r="VLX29" s="662"/>
      <c r="VLY29" s="662"/>
      <c r="VLZ29" s="662"/>
      <c r="VMA29" s="662"/>
      <c r="VMB29" s="662"/>
      <c r="VMC29" s="662"/>
      <c r="VMD29" s="662"/>
      <c r="VME29" s="662"/>
      <c r="VMF29" s="662"/>
      <c r="VMG29" s="662"/>
      <c r="VMH29" s="662"/>
      <c r="VMI29" s="662"/>
      <c r="VMJ29" s="662"/>
      <c r="VMK29" s="662"/>
      <c r="VML29" s="662"/>
      <c r="VMM29" s="662"/>
      <c r="VMN29" s="662"/>
      <c r="VMO29" s="662"/>
      <c r="VMP29" s="662"/>
      <c r="VMQ29" s="662"/>
      <c r="VMR29" s="662"/>
      <c r="VMS29" s="662"/>
      <c r="VMT29" s="662"/>
      <c r="VMU29" s="662"/>
      <c r="VMV29" s="662"/>
      <c r="VMW29" s="662"/>
      <c r="VMX29" s="662"/>
      <c r="VMY29" s="662"/>
      <c r="VMZ29" s="662"/>
      <c r="VNA29" s="662"/>
      <c r="VNB29" s="662"/>
      <c r="VNC29" s="662"/>
      <c r="VND29" s="662"/>
      <c r="VNE29" s="662"/>
      <c r="VNF29" s="662"/>
      <c r="VNG29" s="662"/>
      <c r="VNH29" s="662"/>
      <c r="VNI29" s="662"/>
      <c r="VNJ29" s="662"/>
      <c r="VNK29" s="662"/>
      <c r="VNL29" s="662"/>
      <c r="VNM29" s="662"/>
      <c r="VNN29" s="662"/>
      <c r="VNO29" s="662"/>
      <c r="VNP29" s="662"/>
      <c r="VNQ29" s="662"/>
      <c r="VNR29" s="662"/>
      <c r="VNS29" s="662"/>
      <c r="VNT29" s="662"/>
      <c r="VNU29" s="662"/>
      <c r="VNV29" s="662"/>
      <c r="VNW29" s="662"/>
      <c r="VNX29" s="662"/>
      <c r="VNY29" s="662"/>
      <c r="VNZ29" s="662"/>
      <c r="VOA29" s="662"/>
      <c r="VOB29" s="662"/>
      <c r="VOC29" s="662"/>
      <c r="VOD29" s="662"/>
      <c r="VOE29" s="662"/>
      <c r="VOF29" s="662"/>
      <c r="VOG29" s="662"/>
      <c r="VOH29" s="662"/>
      <c r="VOI29" s="662"/>
      <c r="VOJ29" s="662"/>
      <c r="VOK29" s="662"/>
      <c r="VOL29" s="662"/>
      <c r="VOM29" s="662"/>
      <c r="VON29" s="662"/>
      <c r="VOO29" s="662"/>
      <c r="VOP29" s="662"/>
      <c r="VOQ29" s="662"/>
      <c r="VOR29" s="662"/>
      <c r="VOS29" s="662"/>
      <c r="VOT29" s="662"/>
      <c r="VOU29" s="662"/>
      <c r="VOV29" s="662"/>
      <c r="VOW29" s="662"/>
      <c r="VOX29" s="662"/>
      <c r="VOY29" s="662"/>
      <c r="VOZ29" s="662"/>
      <c r="VPA29" s="662"/>
      <c r="VPB29" s="662"/>
      <c r="VPC29" s="662"/>
      <c r="VPD29" s="662"/>
      <c r="VPE29" s="662"/>
      <c r="VPF29" s="662"/>
      <c r="VPG29" s="662"/>
      <c r="VPH29" s="662"/>
      <c r="VPI29" s="662"/>
      <c r="VPJ29" s="662"/>
      <c r="VPK29" s="662"/>
      <c r="VPL29" s="662"/>
      <c r="VPM29" s="662"/>
      <c r="VPN29" s="662"/>
      <c r="VPO29" s="662"/>
      <c r="VPP29" s="662"/>
      <c r="VPQ29" s="662"/>
      <c r="VPR29" s="662"/>
      <c r="VPS29" s="662"/>
      <c r="VPT29" s="662"/>
      <c r="VPU29" s="662"/>
      <c r="VPV29" s="662"/>
      <c r="VPW29" s="662"/>
      <c r="VPX29" s="662"/>
      <c r="VPY29" s="662"/>
      <c r="VPZ29" s="662"/>
      <c r="VQA29" s="662"/>
      <c r="VQB29" s="662"/>
      <c r="VQC29" s="662"/>
      <c r="VQD29" s="662"/>
      <c r="VQE29" s="662"/>
      <c r="VQF29" s="662"/>
      <c r="VQG29" s="662"/>
      <c r="VQH29" s="662"/>
      <c r="VQI29" s="662"/>
      <c r="VQJ29" s="662"/>
      <c r="VQK29" s="662"/>
      <c r="VQL29" s="662"/>
      <c r="VQM29" s="662"/>
      <c r="VQN29" s="662"/>
      <c r="VQO29" s="662"/>
      <c r="VQP29" s="662"/>
      <c r="VQQ29" s="662"/>
      <c r="VQR29" s="662"/>
      <c r="VQS29" s="662"/>
      <c r="VQT29" s="662"/>
      <c r="VQU29" s="662"/>
      <c r="VQV29" s="662"/>
      <c r="VQW29" s="662"/>
      <c r="VQX29" s="662"/>
      <c r="VQY29" s="662"/>
      <c r="VQZ29" s="662"/>
      <c r="VRA29" s="662"/>
      <c r="VRB29" s="662"/>
      <c r="VRC29" s="662"/>
      <c r="VRD29" s="662"/>
      <c r="VRE29" s="662"/>
      <c r="VRF29" s="662"/>
      <c r="VRG29" s="662"/>
      <c r="VRH29" s="662"/>
      <c r="VRI29" s="662"/>
      <c r="VRJ29" s="662"/>
      <c r="VRK29" s="662"/>
      <c r="VRL29" s="662"/>
      <c r="VRM29" s="662"/>
      <c r="VRN29" s="662"/>
      <c r="VRO29" s="662"/>
      <c r="VRP29" s="662"/>
      <c r="VRQ29" s="662"/>
      <c r="VRR29" s="662"/>
      <c r="VRS29" s="662"/>
      <c r="VRT29" s="662"/>
      <c r="VRU29" s="662"/>
      <c r="VRV29" s="662"/>
      <c r="VRW29" s="662"/>
      <c r="VRX29" s="662"/>
      <c r="VRY29" s="662"/>
      <c r="VRZ29" s="662"/>
      <c r="VSA29" s="662"/>
      <c r="VSB29" s="662"/>
      <c r="VSC29" s="662"/>
      <c r="VSD29" s="662"/>
      <c r="VSE29" s="662"/>
      <c r="VSF29" s="662"/>
      <c r="VSG29" s="662"/>
      <c r="VSH29" s="662"/>
      <c r="VSI29" s="662"/>
      <c r="VSJ29" s="662"/>
      <c r="VSK29" s="662"/>
      <c r="VSL29" s="662"/>
      <c r="VSM29" s="662"/>
      <c r="VSN29" s="662"/>
      <c r="VSO29" s="662"/>
      <c r="VSP29" s="662"/>
      <c r="VSQ29" s="662"/>
      <c r="VSR29" s="662"/>
      <c r="VSS29" s="662"/>
      <c r="VST29" s="662"/>
      <c r="VSU29" s="662"/>
      <c r="VSV29" s="662"/>
      <c r="VSW29" s="662"/>
      <c r="VSX29" s="662"/>
      <c r="VSY29" s="662"/>
      <c r="VSZ29" s="662"/>
      <c r="VTA29" s="662"/>
      <c r="VTB29" s="662"/>
      <c r="VTC29" s="662"/>
      <c r="VTD29" s="662"/>
      <c r="VTE29" s="662"/>
      <c r="VTF29" s="662"/>
      <c r="VTG29" s="662"/>
      <c r="VTH29" s="662"/>
      <c r="VTI29" s="662"/>
      <c r="VTJ29" s="662"/>
      <c r="VTK29" s="662"/>
      <c r="VTL29" s="662"/>
      <c r="VTM29" s="662"/>
      <c r="VTN29" s="662"/>
      <c r="VTO29" s="662"/>
      <c r="VTP29" s="662"/>
      <c r="VTQ29" s="662"/>
      <c r="VTR29" s="662"/>
      <c r="VTS29" s="662"/>
      <c r="VTT29" s="662"/>
      <c r="VTU29" s="662"/>
      <c r="VTV29" s="662"/>
      <c r="VTW29" s="662"/>
      <c r="VTX29" s="662"/>
      <c r="VTY29" s="662"/>
      <c r="VTZ29" s="662"/>
      <c r="VUA29" s="662"/>
      <c r="VUB29" s="662"/>
      <c r="VUC29" s="662"/>
      <c r="VUD29" s="662"/>
      <c r="VUE29" s="662"/>
      <c r="VUF29" s="662"/>
      <c r="VUG29" s="662"/>
      <c r="VUH29" s="662"/>
      <c r="VUI29" s="662"/>
      <c r="VUJ29" s="662"/>
      <c r="VUK29" s="662"/>
      <c r="VUL29" s="662"/>
      <c r="VUM29" s="662"/>
      <c r="VUN29" s="662"/>
      <c r="VUO29" s="662"/>
      <c r="VUP29" s="662"/>
      <c r="VUQ29" s="662"/>
      <c r="VUR29" s="662"/>
      <c r="VUS29" s="662"/>
      <c r="VUT29" s="662"/>
      <c r="VUU29" s="662"/>
      <c r="VUV29" s="662"/>
      <c r="VUW29" s="662"/>
      <c r="VUX29" s="662"/>
      <c r="VUY29" s="662"/>
      <c r="VUZ29" s="662"/>
      <c r="VVA29" s="662"/>
      <c r="VVB29" s="662"/>
      <c r="VVC29" s="662"/>
      <c r="VVD29" s="662"/>
      <c r="VVE29" s="662"/>
      <c r="VVF29" s="662"/>
      <c r="VVG29" s="662"/>
      <c r="VVH29" s="662"/>
      <c r="VVI29" s="662"/>
      <c r="VVJ29" s="662"/>
      <c r="VVK29" s="662"/>
      <c r="VVL29" s="662"/>
      <c r="VVM29" s="662"/>
      <c r="VVN29" s="662"/>
      <c r="VVO29" s="662"/>
      <c r="VVP29" s="662"/>
      <c r="VVQ29" s="662"/>
      <c r="VVR29" s="662"/>
      <c r="VVS29" s="662"/>
      <c r="VVT29" s="662"/>
      <c r="VVU29" s="662"/>
      <c r="VVV29" s="662"/>
      <c r="VVW29" s="662"/>
      <c r="VVX29" s="662"/>
      <c r="VVY29" s="662"/>
      <c r="VVZ29" s="662"/>
      <c r="VWA29" s="662"/>
      <c r="VWB29" s="662"/>
      <c r="VWC29" s="662"/>
      <c r="VWD29" s="662"/>
      <c r="VWE29" s="662"/>
      <c r="VWF29" s="662"/>
      <c r="VWG29" s="662"/>
      <c r="VWH29" s="662"/>
      <c r="VWI29" s="662"/>
      <c r="VWJ29" s="662"/>
      <c r="VWK29" s="662"/>
      <c r="VWL29" s="662"/>
      <c r="VWM29" s="662"/>
      <c r="VWN29" s="662"/>
      <c r="VWO29" s="662"/>
      <c r="VWP29" s="662"/>
      <c r="VWQ29" s="662"/>
      <c r="VWR29" s="662"/>
      <c r="VWS29" s="662"/>
      <c r="VWT29" s="662"/>
      <c r="VWU29" s="662"/>
      <c r="VWV29" s="662"/>
      <c r="VWW29" s="662"/>
      <c r="VWX29" s="662"/>
      <c r="VWY29" s="662"/>
      <c r="VWZ29" s="662"/>
      <c r="VXA29" s="662"/>
      <c r="VXB29" s="662"/>
      <c r="VXC29" s="662"/>
      <c r="VXD29" s="662"/>
      <c r="VXE29" s="662"/>
      <c r="VXF29" s="662"/>
      <c r="VXG29" s="662"/>
      <c r="VXH29" s="662"/>
      <c r="VXI29" s="662"/>
      <c r="VXJ29" s="662"/>
      <c r="VXK29" s="662"/>
      <c r="VXL29" s="662"/>
      <c r="VXM29" s="662"/>
      <c r="VXN29" s="662"/>
      <c r="VXO29" s="662"/>
      <c r="VXP29" s="662"/>
      <c r="VXQ29" s="662"/>
      <c r="VXR29" s="662"/>
      <c r="VXS29" s="662"/>
      <c r="VXT29" s="662"/>
      <c r="VXU29" s="662"/>
      <c r="VXV29" s="662"/>
      <c r="VXW29" s="662"/>
      <c r="VXX29" s="662"/>
      <c r="VXY29" s="662"/>
      <c r="VXZ29" s="662"/>
      <c r="VYA29" s="662"/>
      <c r="VYB29" s="662"/>
      <c r="VYC29" s="662"/>
      <c r="VYD29" s="662"/>
      <c r="VYE29" s="662"/>
      <c r="VYF29" s="662"/>
      <c r="VYG29" s="662"/>
      <c r="VYH29" s="662"/>
      <c r="VYI29" s="662"/>
      <c r="VYJ29" s="662"/>
      <c r="VYK29" s="662"/>
      <c r="VYL29" s="662"/>
      <c r="VYM29" s="662"/>
      <c r="VYN29" s="662"/>
      <c r="VYO29" s="662"/>
      <c r="VYP29" s="662"/>
      <c r="VYQ29" s="662"/>
      <c r="VYR29" s="662"/>
      <c r="VYS29" s="662"/>
      <c r="VYT29" s="662"/>
      <c r="VYU29" s="662"/>
      <c r="VYV29" s="662"/>
      <c r="VYW29" s="662"/>
      <c r="VYX29" s="662"/>
      <c r="VYY29" s="662"/>
      <c r="VYZ29" s="662"/>
      <c r="VZA29" s="662"/>
      <c r="VZB29" s="662"/>
      <c r="VZC29" s="662"/>
      <c r="VZD29" s="662"/>
      <c r="VZE29" s="662"/>
      <c r="VZF29" s="662"/>
      <c r="VZG29" s="662"/>
      <c r="VZH29" s="662"/>
      <c r="VZI29" s="662"/>
      <c r="VZJ29" s="662"/>
      <c r="VZK29" s="662"/>
      <c r="VZL29" s="662"/>
      <c r="VZM29" s="662"/>
      <c r="VZN29" s="662"/>
      <c r="VZO29" s="662"/>
      <c r="VZP29" s="662"/>
      <c r="VZQ29" s="662"/>
      <c r="VZR29" s="662"/>
      <c r="VZS29" s="662"/>
      <c r="VZT29" s="662"/>
      <c r="VZU29" s="662"/>
      <c r="VZV29" s="662"/>
      <c r="VZW29" s="662"/>
      <c r="VZX29" s="662"/>
      <c r="VZY29" s="662"/>
      <c r="VZZ29" s="662"/>
      <c r="WAA29" s="662"/>
      <c r="WAB29" s="662"/>
      <c r="WAC29" s="662"/>
      <c r="WAD29" s="662"/>
      <c r="WAE29" s="662"/>
      <c r="WAF29" s="662"/>
      <c r="WAG29" s="662"/>
      <c r="WAH29" s="662"/>
      <c r="WAI29" s="662"/>
      <c r="WAJ29" s="662"/>
      <c r="WAK29" s="662"/>
      <c r="WAL29" s="662"/>
      <c r="WAM29" s="662"/>
      <c r="WAN29" s="662"/>
      <c r="WAO29" s="662"/>
      <c r="WAP29" s="662"/>
      <c r="WAQ29" s="662"/>
      <c r="WAR29" s="662"/>
      <c r="WAS29" s="662"/>
      <c r="WAT29" s="662"/>
      <c r="WAU29" s="662"/>
      <c r="WAV29" s="662"/>
      <c r="WAW29" s="662"/>
      <c r="WAX29" s="662"/>
      <c r="WAY29" s="662"/>
      <c r="WAZ29" s="662"/>
      <c r="WBA29" s="662"/>
      <c r="WBB29" s="662"/>
      <c r="WBC29" s="662"/>
      <c r="WBD29" s="662"/>
      <c r="WBE29" s="662"/>
      <c r="WBF29" s="662"/>
      <c r="WBG29" s="662"/>
      <c r="WBH29" s="662"/>
      <c r="WBI29" s="662"/>
      <c r="WBJ29" s="662"/>
      <c r="WBK29" s="662"/>
      <c r="WBL29" s="662"/>
      <c r="WBM29" s="662"/>
      <c r="WBN29" s="662"/>
      <c r="WBO29" s="662"/>
      <c r="WBP29" s="662"/>
      <c r="WBQ29" s="662"/>
      <c r="WBR29" s="662"/>
      <c r="WBS29" s="662"/>
      <c r="WBT29" s="662"/>
      <c r="WBU29" s="662"/>
      <c r="WBV29" s="662"/>
      <c r="WBW29" s="662"/>
      <c r="WBX29" s="662"/>
      <c r="WBY29" s="662"/>
      <c r="WBZ29" s="662"/>
      <c r="WCA29" s="662"/>
      <c r="WCB29" s="662"/>
      <c r="WCC29" s="662"/>
      <c r="WCD29" s="662"/>
      <c r="WCE29" s="662"/>
      <c r="WCF29" s="662"/>
      <c r="WCG29" s="662"/>
      <c r="WCH29" s="662"/>
      <c r="WCI29" s="662"/>
      <c r="WCJ29" s="662"/>
      <c r="WCK29" s="662"/>
      <c r="WCL29" s="662"/>
      <c r="WCM29" s="662"/>
      <c r="WCN29" s="662"/>
      <c r="WCO29" s="662"/>
      <c r="WCP29" s="662"/>
      <c r="WCQ29" s="662"/>
      <c r="WCR29" s="662"/>
      <c r="WCS29" s="662"/>
      <c r="WCT29" s="662"/>
      <c r="WCU29" s="662"/>
      <c r="WCV29" s="662"/>
      <c r="WCW29" s="662"/>
      <c r="WCX29" s="662"/>
      <c r="WCY29" s="662"/>
      <c r="WCZ29" s="662"/>
      <c r="WDA29" s="662"/>
      <c r="WDB29" s="662"/>
      <c r="WDC29" s="662"/>
      <c r="WDD29" s="662"/>
      <c r="WDE29" s="662"/>
      <c r="WDF29" s="662"/>
      <c r="WDG29" s="662"/>
      <c r="WDH29" s="662"/>
      <c r="WDI29" s="662"/>
      <c r="WDJ29" s="662"/>
      <c r="WDK29" s="662"/>
      <c r="WDL29" s="662"/>
      <c r="WDM29" s="662"/>
      <c r="WDN29" s="662"/>
      <c r="WDO29" s="662"/>
      <c r="WDP29" s="662"/>
      <c r="WDQ29" s="662"/>
      <c r="WDR29" s="662"/>
      <c r="WDS29" s="662"/>
      <c r="WDT29" s="662"/>
      <c r="WDU29" s="662"/>
      <c r="WDV29" s="662"/>
      <c r="WDW29" s="662"/>
      <c r="WDX29" s="662"/>
      <c r="WDY29" s="662"/>
      <c r="WDZ29" s="662"/>
      <c r="WEA29" s="662"/>
      <c r="WEB29" s="662"/>
      <c r="WEC29" s="662"/>
      <c r="WED29" s="662"/>
      <c r="WEE29" s="662"/>
      <c r="WEF29" s="662"/>
      <c r="WEG29" s="662"/>
      <c r="WEH29" s="662"/>
      <c r="WEI29" s="662"/>
      <c r="WEJ29" s="662"/>
      <c r="WEK29" s="662"/>
      <c r="WEL29" s="662"/>
      <c r="WEM29" s="662"/>
      <c r="WEN29" s="662"/>
      <c r="WEO29" s="662"/>
      <c r="WEP29" s="662"/>
      <c r="WEQ29" s="662"/>
      <c r="WER29" s="662"/>
      <c r="WES29" s="662"/>
      <c r="WET29" s="662"/>
      <c r="WEU29" s="662"/>
      <c r="WEV29" s="662"/>
      <c r="WEW29" s="662"/>
      <c r="WEX29" s="662"/>
      <c r="WEY29" s="662"/>
      <c r="WEZ29" s="662"/>
      <c r="WFA29" s="662"/>
      <c r="WFB29" s="662"/>
      <c r="WFC29" s="662"/>
      <c r="WFD29" s="662"/>
      <c r="WFE29" s="662"/>
      <c r="WFF29" s="662"/>
      <c r="WFG29" s="662"/>
      <c r="WFH29" s="662"/>
      <c r="WFI29" s="662"/>
      <c r="WFJ29" s="662"/>
      <c r="WFK29" s="662"/>
      <c r="WFL29" s="662"/>
      <c r="WFM29" s="662"/>
      <c r="WFN29" s="662"/>
      <c r="WFO29" s="662"/>
      <c r="WFP29" s="662"/>
      <c r="WFQ29" s="662"/>
      <c r="WFR29" s="662"/>
      <c r="WFS29" s="662"/>
      <c r="WFT29" s="662"/>
      <c r="WFU29" s="662"/>
      <c r="WFV29" s="662"/>
      <c r="WFW29" s="662"/>
      <c r="WFX29" s="662"/>
      <c r="WFY29" s="662"/>
      <c r="WFZ29" s="662"/>
      <c r="WGA29" s="662"/>
      <c r="WGB29" s="662"/>
      <c r="WGC29" s="662"/>
      <c r="WGD29" s="662"/>
      <c r="WGE29" s="662"/>
      <c r="WGF29" s="662"/>
      <c r="WGG29" s="662"/>
      <c r="WGH29" s="662"/>
      <c r="WGI29" s="662"/>
      <c r="WGJ29" s="662"/>
      <c r="WGK29" s="662"/>
      <c r="WGL29" s="662"/>
      <c r="WGM29" s="662"/>
      <c r="WGN29" s="662"/>
      <c r="WGO29" s="662"/>
      <c r="WGP29" s="662"/>
      <c r="WGQ29" s="662"/>
      <c r="WGR29" s="662"/>
      <c r="WGS29" s="662"/>
      <c r="WGT29" s="662"/>
      <c r="WGU29" s="662"/>
      <c r="WGV29" s="662"/>
      <c r="WGW29" s="662"/>
      <c r="WGX29" s="662"/>
      <c r="WGY29" s="662"/>
      <c r="WGZ29" s="662"/>
      <c r="WHA29" s="662"/>
      <c r="WHB29" s="662"/>
      <c r="WHC29" s="662"/>
      <c r="WHD29" s="662"/>
      <c r="WHE29" s="662"/>
      <c r="WHF29" s="662"/>
      <c r="WHG29" s="662"/>
      <c r="WHH29" s="662"/>
      <c r="WHI29" s="662"/>
      <c r="WHJ29" s="662"/>
      <c r="WHK29" s="662"/>
      <c r="WHL29" s="662"/>
      <c r="WHM29" s="662"/>
      <c r="WHN29" s="662"/>
      <c r="WHO29" s="662"/>
      <c r="WHP29" s="662"/>
      <c r="WHQ29" s="662"/>
      <c r="WHR29" s="662"/>
      <c r="WHS29" s="662"/>
      <c r="WHT29" s="662"/>
      <c r="WHU29" s="662"/>
      <c r="WHV29" s="662"/>
      <c r="WHW29" s="662"/>
      <c r="WHX29" s="662"/>
      <c r="WHY29" s="662"/>
      <c r="WHZ29" s="662"/>
      <c r="WIA29" s="662"/>
      <c r="WIB29" s="662"/>
      <c r="WIC29" s="662"/>
      <c r="WID29" s="662"/>
      <c r="WIE29" s="662"/>
      <c r="WIF29" s="662"/>
      <c r="WIG29" s="662"/>
      <c r="WIH29" s="662"/>
      <c r="WII29" s="662"/>
      <c r="WIJ29" s="662"/>
      <c r="WIK29" s="662"/>
      <c r="WIL29" s="662"/>
      <c r="WIM29" s="662"/>
      <c r="WIN29" s="662"/>
      <c r="WIO29" s="662"/>
      <c r="WIP29" s="662"/>
      <c r="WIQ29" s="662"/>
      <c r="WIR29" s="662"/>
      <c r="WIS29" s="662"/>
      <c r="WIT29" s="662"/>
      <c r="WIU29" s="662"/>
      <c r="WIV29" s="662"/>
      <c r="WIW29" s="662"/>
      <c r="WIX29" s="662"/>
      <c r="WIY29" s="662"/>
      <c r="WIZ29" s="662"/>
      <c r="WJA29" s="662"/>
      <c r="WJB29" s="662"/>
      <c r="WJC29" s="662"/>
      <c r="WJD29" s="662"/>
      <c r="WJE29" s="662"/>
      <c r="WJF29" s="662"/>
      <c r="WJG29" s="662"/>
      <c r="WJH29" s="662"/>
      <c r="WJI29" s="662"/>
      <c r="WJJ29" s="662"/>
      <c r="WJK29" s="662"/>
      <c r="WJL29" s="662"/>
      <c r="WJM29" s="662"/>
      <c r="WJN29" s="662"/>
      <c r="WJO29" s="662"/>
      <c r="WJP29" s="662"/>
      <c r="WJQ29" s="662"/>
      <c r="WJR29" s="662"/>
      <c r="WJS29" s="662"/>
      <c r="WJT29" s="662"/>
      <c r="WJU29" s="662"/>
      <c r="WJV29" s="662"/>
      <c r="WJW29" s="662"/>
      <c r="WJX29" s="662"/>
      <c r="WJY29" s="662"/>
      <c r="WJZ29" s="662"/>
      <c r="WKA29" s="662"/>
      <c r="WKB29" s="662"/>
      <c r="WKC29" s="662"/>
      <c r="WKD29" s="662"/>
      <c r="WKE29" s="662"/>
      <c r="WKF29" s="662"/>
      <c r="WKG29" s="662"/>
      <c r="WKH29" s="662"/>
      <c r="WKI29" s="662"/>
      <c r="WKJ29" s="662"/>
      <c r="WKK29" s="662"/>
      <c r="WKL29" s="662"/>
      <c r="WKM29" s="662"/>
      <c r="WKN29" s="662"/>
      <c r="WKO29" s="662"/>
      <c r="WKP29" s="662"/>
      <c r="WKQ29" s="662"/>
      <c r="WKR29" s="662"/>
      <c r="WKS29" s="662"/>
      <c r="WKT29" s="662"/>
      <c r="WKU29" s="662"/>
      <c r="WKV29" s="662"/>
      <c r="WKW29" s="662"/>
      <c r="WKX29" s="662"/>
      <c r="WKY29" s="662"/>
      <c r="WKZ29" s="662"/>
      <c r="WLA29" s="662"/>
      <c r="WLB29" s="662"/>
      <c r="WLC29" s="662"/>
      <c r="WLD29" s="662"/>
      <c r="WLE29" s="662"/>
      <c r="WLF29" s="662"/>
      <c r="WLG29" s="662"/>
      <c r="WLH29" s="662"/>
      <c r="WLI29" s="662"/>
      <c r="WLJ29" s="662"/>
      <c r="WLK29" s="662"/>
      <c r="WLL29" s="662"/>
      <c r="WLM29" s="662"/>
      <c r="WLN29" s="662"/>
      <c r="WLO29" s="662"/>
      <c r="WLP29" s="662"/>
      <c r="WLQ29" s="662"/>
      <c r="WLR29" s="662"/>
      <c r="WLS29" s="662"/>
      <c r="WLT29" s="662"/>
      <c r="WLU29" s="662"/>
      <c r="WLV29" s="662"/>
      <c r="WLW29" s="662"/>
      <c r="WLX29" s="662"/>
      <c r="WLY29" s="662"/>
      <c r="WLZ29" s="662"/>
      <c r="WMA29" s="662"/>
      <c r="WMB29" s="662"/>
      <c r="WMC29" s="662"/>
      <c r="WMD29" s="662"/>
      <c r="WME29" s="662"/>
      <c r="WMF29" s="662"/>
      <c r="WMG29" s="662"/>
      <c r="WMH29" s="662"/>
      <c r="WMI29" s="662"/>
      <c r="WMJ29" s="662"/>
      <c r="WMK29" s="662"/>
      <c r="WML29" s="662"/>
      <c r="WMM29" s="662"/>
      <c r="WMN29" s="662"/>
      <c r="WMO29" s="662"/>
      <c r="WMP29" s="662"/>
      <c r="WMQ29" s="662"/>
      <c r="WMR29" s="662"/>
      <c r="WMS29" s="662"/>
      <c r="WMT29" s="662"/>
      <c r="WMU29" s="662"/>
      <c r="WMV29" s="662"/>
      <c r="WMW29" s="662"/>
      <c r="WMX29" s="662"/>
      <c r="WMY29" s="662"/>
      <c r="WMZ29" s="662"/>
      <c r="WNA29" s="662"/>
      <c r="WNB29" s="662"/>
      <c r="WNC29" s="662"/>
      <c r="WND29" s="662"/>
      <c r="WNE29" s="662"/>
      <c r="WNF29" s="662"/>
      <c r="WNG29" s="662"/>
      <c r="WNH29" s="662"/>
      <c r="WNI29" s="662"/>
      <c r="WNJ29" s="662"/>
      <c r="WNK29" s="662"/>
      <c r="WNL29" s="662"/>
      <c r="WNM29" s="662"/>
      <c r="WNN29" s="662"/>
      <c r="WNO29" s="662"/>
      <c r="WNP29" s="662"/>
      <c r="WNQ29" s="662"/>
      <c r="WNR29" s="662"/>
      <c r="WNS29" s="662"/>
      <c r="WNT29" s="662"/>
      <c r="WNU29" s="662"/>
      <c r="WNV29" s="662"/>
      <c r="WNW29" s="662"/>
      <c r="WNX29" s="662"/>
      <c r="WNY29" s="662"/>
      <c r="WNZ29" s="662"/>
      <c r="WOA29" s="662"/>
      <c r="WOB29" s="662"/>
      <c r="WOC29" s="662"/>
      <c r="WOD29" s="662"/>
      <c r="WOE29" s="662"/>
      <c r="WOF29" s="662"/>
      <c r="WOG29" s="662"/>
      <c r="WOH29" s="662"/>
      <c r="WOI29" s="662"/>
      <c r="WOJ29" s="662"/>
      <c r="WOK29" s="662"/>
      <c r="WOL29" s="662"/>
      <c r="WOM29" s="662"/>
      <c r="WON29" s="662"/>
      <c r="WOO29" s="662"/>
      <c r="WOP29" s="662"/>
      <c r="WOQ29" s="662"/>
      <c r="WOR29" s="662"/>
      <c r="WOS29" s="662"/>
      <c r="WOT29" s="662"/>
      <c r="WOU29" s="662"/>
      <c r="WOV29" s="662"/>
      <c r="WOW29" s="662"/>
      <c r="WOX29" s="662"/>
      <c r="WOY29" s="662"/>
      <c r="WOZ29" s="662"/>
      <c r="WPA29" s="662"/>
      <c r="WPB29" s="662"/>
      <c r="WPC29" s="662"/>
      <c r="WPD29" s="662"/>
      <c r="WPE29" s="662"/>
      <c r="WPF29" s="662"/>
      <c r="WPG29" s="662"/>
      <c r="WPH29" s="662"/>
      <c r="WPI29" s="662"/>
      <c r="WPJ29" s="662"/>
      <c r="WPK29" s="662"/>
      <c r="WPL29" s="662"/>
      <c r="WPM29" s="662"/>
      <c r="WPN29" s="662"/>
      <c r="WPO29" s="662"/>
      <c r="WPP29" s="662"/>
      <c r="WPQ29" s="662"/>
      <c r="WPR29" s="662"/>
      <c r="WPS29" s="662"/>
      <c r="WPT29" s="662"/>
      <c r="WPU29" s="662"/>
      <c r="WPV29" s="662"/>
      <c r="WPW29" s="662"/>
      <c r="WPX29" s="662"/>
      <c r="WPY29" s="662"/>
      <c r="WPZ29" s="662"/>
      <c r="WQA29" s="662"/>
      <c r="WQB29" s="662"/>
      <c r="WQC29" s="662"/>
      <c r="WQD29" s="662"/>
      <c r="WQE29" s="662"/>
      <c r="WQF29" s="662"/>
      <c r="WQG29" s="662"/>
      <c r="WQH29" s="662"/>
      <c r="WQI29" s="662"/>
      <c r="WQJ29" s="662"/>
      <c r="WQK29" s="662"/>
      <c r="WQL29" s="662"/>
      <c r="WQM29" s="662"/>
      <c r="WQN29" s="662"/>
      <c r="WQO29" s="662"/>
      <c r="WQP29" s="662"/>
      <c r="WQQ29" s="662"/>
      <c r="WQR29" s="662"/>
      <c r="WQS29" s="662"/>
      <c r="WQT29" s="662"/>
      <c r="WQU29" s="662"/>
      <c r="WQV29" s="662"/>
      <c r="WQW29" s="662"/>
      <c r="WQX29" s="662"/>
      <c r="WQY29" s="662"/>
      <c r="WQZ29" s="662"/>
      <c r="WRA29" s="662"/>
      <c r="WRB29" s="662"/>
      <c r="WRC29" s="662"/>
      <c r="WRD29" s="662"/>
      <c r="WRE29" s="662"/>
      <c r="WRF29" s="662"/>
      <c r="WRG29" s="662"/>
      <c r="WRH29" s="662"/>
      <c r="WRI29" s="662"/>
      <c r="WRJ29" s="662"/>
      <c r="WRK29" s="662"/>
      <c r="WRL29" s="662"/>
      <c r="WRM29" s="662"/>
      <c r="WRN29" s="662"/>
      <c r="WRO29" s="662"/>
      <c r="WRP29" s="662"/>
      <c r="WRQ29" s="662"/>
      <c r="WRR29" s="662"/>
      <c r="WRS29" s="662"/>
      <c r="WRT29" s="662"/>
      <c r="WRU29" s="662"/>
      <c r="WRV29" s="662"/>
      <c r="WRW29" s="662"/>
      <c r="WRX29" s="662"/>
      <c r="WRY29" s="662"/>
      <c r="WRZ29" s="662"/>
      <c r="WSA29" s="662"/>
      <c r="WSB29" s="662"/>
      <c r="WSC29" s="662"/>
      <c r="WSD29" s="662"/>
      <c r="WSE29" s="662"/>
      <c r="WSF29" s="662"/>
      <c r="WSG29" s="662"/>
      <c r="WSH29" s="662"/>
      <c r="WSI29" s="662"/>
      <c r="WSJ29" s="662"/>
      <c r="WSK29" s="662"/>
      <c r="WSL29" s="662"/>
      <c r="WSM29" s="662"/>
      <c r="WSN29" s="662"/>
      <c r="WSO29" s="662"/>
      <c r="WSP29" s="662"/>
      <c r="WSQ29" s="662"/>
      <c r="WSR29" s="662"/>
      <c r="WSS29" s="662"/>
      <c r="WST29" s="662"/>
      <c r="WSU29" s="662"/>
      <c r="WSV29" s="662"/>
      <c r="WSW29" s="662"/>
      <c r="WSX29" s="662"/>
      <c r="WSY29" s="662"/>
      <c r="WSZ29" s="662"/>
      <c r="WTA29" s="662"/>
      <c r="WTB29" s="662"/>
      <c r="WTC29" s="662"/>
      <c r="WTD29" s="662"/>
      <c r="WTE29" s="662"/>
      <c r="WTF29" s="662"/>
      <c r="WTG29" s="662"/>
      <c r="WTH29" s="662"/>
      <c r="WTI29" s="662"/>
      <c r="WTJ29" s="662"/>
      <c r="WTK29" s="662"/>
      <c r="WTL29" s="662"/>
      <c r="WTM29" s="662"/>
      <c r="WTN29" s="662"/>
      <c r="WTO29" s="662"/>
      <c r="WTP29" s="662"/>
      <c r="WTQ29" s="662"/>
      <c r="WTR29" s="662"/>
      <c r="WTS29" s="662"/>
      <c r="WTT29" s="662"/>
      <c r="WTU29" s="662"/>
      <c r="WTV29" s="662"/>
      <c r="WTW29" s="662"/>
      <c r="WTX29" s="662"/>
      <c r="WTY29" s="662"/>
      <c r="WTZ29" s="662"/>
      <c r="WUA29" s="662"/>
      <c r="WUB29" s="662"/>
      <c r="WUC29" s="662"/>
      <c r="WUD29" s="662"/>
      <c r="WUE29" s="662"/>
      <c r="WUF29" s="662"/>
      <c r="WUG29" s="662"/>
      <c r="WUH29" s="662"/>
      <c r="WUI29" s="662"/>
      <c r="WUJ29" s="662"/>
      <c r="WUK29" s="662"/>
      <c r="WUL29" s="662"/>
      <c r="WUM29" s="662"/>
      <c r="WUN29" s="662"/>
      <c r="WUO29" s="662"/>
      <c r="WUP29" s="662"/>
      <c r="WUQ29" s="662"/>
      <c r="WUR29" s="662"/>
      <c r="WUS29" s="662"/>
      <c r="WUT29" s="662"/>
      <c r="WUU29" s="662"/>
      <c r="WUV29" s="662"/>
      <c r="WUW29" s="662"/>
      <c r="WUX29" s="662"/>
      <c r="WUY29" s="662"/>
      <c r="WUZ29" s="662"/>
      <c r="WVA29" s="662"/>
      <c r="WVB29" s="662"/>
      <c r="WVC29" s="662"/>
      <c r="WVD29" s="662"/>
      <c r="WVE29" s="662"/>
      <c r="WVF29" s="662"/>
      <c r="WVG29" s="662"/>
      <c r="WVH29" s="662"/>
      <c r="WVI29" s="662"/>
      <c r="WVJ29" s="662"/>
      <c r="WVK29" s="662"/>
      <c r="WVL29" s="662"/>
      <c r="WVM29" s="662"/>
      <c r="WVN29" s="662"/>
      <c r="WVO29" s="662"/>
      <c r="WVP29" s="662"/>
      <c r="WVQ29" s="662"/>
      <c r="WVR29" s="662"/>
      <c r="WVS29" s="662"/>
      <c r="WVT29" s="662"/>
      <c r="WVU29" s="662"/>
      <c r="WVV29" s="662"/>
      <c r="WVW29" s="662"/>
      <c r="WVX29" s="662"/>
      <c r="WVY29" s="662"/>
      <c r="WVZ29" s="662"/>
      <c r="WWA29" s="662"/>
      <c r="WWB29" s="662"/>
      <c r="WWC29" s="662"/>
      <c r="WWD29" s="662"/>
      <c r="WWE29" s="662"/>
      <c r="WWF29" s="662"/>
      <c r="WWG29" s="662"/>
      <c r="WWH29" s="662"/>
      <c r="WWI29" s="662"/>
      <c r="WWJ29" s="662"/>
      <c r="WWK29" s="662"/>
      <c r="WWL29" s="662"/>
      <c r="WWM29" s="662"/>
      <c r="WWN29" s="662"/>
      <c r="WWO29" s="662"/>
      <c r="WWP29" s="662"/>
      <c r="WWQ29" s="662"/>
      <c r="WWR29" s="662"/>
      <c r="WWS29" s="662"/>
      <c r="WWT29" s="662"/>
      <c r="WWU29" s="662"/>
      <c r="WWV29" s="662"/>
      <c r="WWW29" s="662"/>
      <c r="WWX29" s="662"/>
      <c r="WWY29" s="662"/>
      <c r="WWZ29" s="662"/>
      <c r="WXA29" s="662"/>
      <c r="WXB29" s="662"/>
      <c r="WXC29" s="662"/>
      <c r="WXD29" s="662"/>
      <c r="WXE29" s="662"/>
      <c r="WXF29" s="662"/>
      <c r="WXG29" s="662"/>
      <c r="WXH29" s="662"/>
      <c r="WXI29" s="662"/>
      <c r="WXJ29" s="662"/>
      <c r="WXK29" s="662"/>
      <c r="WXL29" s="662"/>
      <c r="WXM29" s="662"/>
      <c r="WXN29" s="662"/>
      <c r="WXO29" s="662"/>
      <c r="WXP29" s="662"/>
      <c r="WXQ29" s="662"/>
      <c r="WXR29" s="662"/>
      <c r="WXS29" s="662"/>
      <c r="WXT29" s="662"/>
      <c r="WXU29" s="662"/>
      <c r="WXV29" s="662"/>
      <c r="WXW29" s="662"/>
      <c r="WXX29" s="662"/>
      <c r="WXY29" s="662"/>
      <c r="WXZ29" s="662"/>
      <c r="WYA29" s="662"/>
      <c r="WYB29" s="662"/>
      <c r="WYC29" s="662"/>
      <c r="WYD29" s="662"/>
      <c r="WYE29" s="662"/>
      <c r="WYF29" s="662"/>
      <c r="WYG29" s="662"/>
      <c r="WYH29" s="662"/>
      <c r="WYI29" s="662"/>
      <c r="WYJ29" s="662"/>
      <c r="WYK29" s="662"/>
      <c r="WYL29" s="662"/>
      <c r="WYM29" s="662"/>
      <c r="WYN29" s="662"/>
      <c r="WYO29" s="662"/>
      <c r="WYP29" s="662"/>
      <c r="WYQ29" s="662"/>
      <c r="WYR29" s="662"/>
      <c r="WYS29" s="662"/>
      <c r="WYT29" s="662"/>
      <c r="WYU29" s="662"/>
      <c r="WYV29" s="662"/>
      <c r="WYW29" s="662"/>
      <c r="WYX29" s="662"/>
      <c r="WYY29" s="662"/>
      <c r="WYZ29" s="662"/>
      <c r="WZA29" s="662"/>
      <c r="WZB29" s="662"/>
      <c r="WZC29" s="662"/>
      <c r="WZD29" s="662"/>
      <c r="WZE29" s="662"/>
      <c r="WZF29" s="662"/>
      <c r="WZG29" s="662"/>
      <c r="WZH29" s="662"/>
      <c r="WZI29" s="662"/>
      <c r="WZJ29" s="662"/>
      <c r="WZK29" s="662"/>
      <c r="WZL29" s="662"/>
      <c r="WZM29" s="662"/>
      <c r="WZN29" s="662"/>
      <c r="WZO29" s="662"/>
      <c r="WZP29" s="662"/>
      <c r="WZQ29" s="662"/>
      <c r="WZR29" s="662"/>
      <c r="WZS29" s="662"/>
      <c r="WZT29" s="662"/>
      <c r="WZU29" s="662"/>
      <c r="WZV29" s="662"/>
      <c r="WZW29" s="662"/>
      <c r="WZX29" s="662"/>
      <c r="WZY29" s="662"/>
      <c r="WZZ29" s="662"/>
      <c r="XAA29" s="662"/>
      <c r="XAB29" s="662"/>
      <c r="XAC29" s="662"/>
      <c r="XAD29" s="662"/>
      <c r="XAE29" s="662"/>
      <c r="XAF29" s="662"/>
      <c r="XAG29" s="662"/>
      <c r="XAH29" s="662"/>
      <c r="XAI29" s="662"/>
      <c r="XAJ29" s="662"/>
      <c r="XAK29" s="662"/>
      <c r="XAL29" s="662"/>
      <c r="XAM29" s="662"/>
      <c r="XAN29" s="662"/>
      <c r="XAO29" s="662"/>
      <c r="XAP29" s="662"/>
      <c r="XAQ29" s="662"/>
      <c r="XAR29" s="662"/>
      <c r="XAS29" s="662"/>
      <c r="XAT29" s="662"/>
      <c r="XAU29" s="662"/>
      <c r="XAV29" s="662"/>
      <c r="XAW29" s="662"/>
      <c r="XAX29" s="662"/>
      <c r="XAY29" s="662"/>
      <c r="XAZ29" s="662"/>
      <c r="XBA29" s="662"/>
      <c r="XBB29" s="662"/>
      <c r="XBC29" s="662"/>
      <c r="XBD29" s="662"/>
      <c r="XBE29" s="662"/>
      <c r="XBF29" s="662"/>
      <c r="XBG29" s="662"/>
      <c r="XBH29" s="662"/>
      <c r="XBI29" s="662"/>
      <c r="XBJ29" s="662"/>
      <c r="XBK29" s="662"/>
      <c r="XBL29" s="662"/>
      <c r="XBM29" s="662"/>
      <c r="XBN29" s="662"/>
      <c r="XBO29" s="662"/>
      <c r="XBP29" s="662"/>
      <c r="XBQ29" s="662"/>
      <c r="XBR29" s="662"/>
      <c r="XBS29" s="662"/>
      <c r="XBT29" s="662"/>
      <c r="XBU29" s="662"/>
      <c r="XBV29" s="662"/>
      <c r="XBW29" s="662"/>
      <c r="XBX29" s="662"/>
      <c r="XBY29" s="662"/>
      <c r="XBZ29" s="662"/>
      <c r="XCA29" s="662"/>
      <c r="XCB29" s="662"/>
      <c r="XCC29" s="662"/>
      <c r="XCD29" s="662"/>
      <c r="XCE29" s="662"/>
      <c r="XCF29" s="662"/>
      <c r="XCG29" s="662"/>
      <c r="XCH29" s="662"/>
      <c r="XCI29" s="662"/>
      <c r="XCJ29" s="662"/>
      <c r="XCK29" s="662"/>
      <c r="XCL29" s="662"/>
      <c r="XCM29" s="662"/>
      <c r="XCN29" s="662"/>
      <c r="XCO29" s="662"/>
      <c r="XCP29" s="662"/>
      <c r="XCQ29" s="662"/>
      <c r="XCR29" s="662"/>
      <c r="XCS29" s="662"/>
      <c r="XCT29" s="662"/>
      <c r="XCU29" s="662"/>
      <c r="XCV29" s="662"/>
      <c r="XCW29" s="662"/>
      <c r="XCX29" s="662"/>
      <c r="XCY29" s="662"/>
      <c r="XCZ29" s="662"/>
      <c r="XDA29" s="662"/>
      <c r="XDB29" s="662"/>
      <c r="XDC29" s="662"/>
      <c r="XDD29" s="662"/>
      <c r="XDE29" s="662"/>
      <c r="XDF29" s="662"/>
      <c r="XDG29" s="662"/>
      <c r="XDH29" s="662"/>
      <c r="XDI29" s="662"/>
      <c r="XDJ29" s="662"/>
      <c r="XDK29" s="662"/>
      <c r="XDL29" s="662"/>
      <c r="XDM29" s="662"/>
      <c r="XDN29" s="662"/>
      <c r="XDO29" s="662"/>
      <c r="XDP29" s="662"/>
      <c r="XDQ29" s="662"/>
      <c r="XDR29" s="662"/>
      <c r="XDS29" s="662"/>
      <c r="XDT29" s="662"/>
      <c r="XDU29" s="662"/>
      <c r="XDV29" s="662"/>
      <c r="XDW29" s="662"/>
      <c r="XDX29" s="662"/>
      <c r="XDY29" s="662"/>
      <c r="XDZ29" s="662"/>
      <c r="XEA29" s="662"/>
      <c r="XEB29" s="662"/>
      <c r="XEC29" s="662"/>
      <c r="XED29" s="662"/>
      <c r="XEE29" s="662"/>
      <c r="XEF29" s="662"/>
      <c r="XEG29" s="662"/>
      <c r="XEH29" s="662"/>
      <c r="XEI29" s="662"/>
      <c r="XEJ29" s="662"/>
      <c r="XEK29" s="662"/>
      <c r="XEL29" s="662"/>
      <c r="XEM29" s="662"/>
      <c r="XEN29" s="662"/>
      <c r="XEO29" s="662"/>
      <c r="XEP29" s="662"/>
      <c r="XEQ29" s="662"/>
      <c r="XER29" s="662"/>
      <c r="XES29" s="662"/>
      <c r="XET29" s="662"/>
      <c r="XEU29" s="662"/>
      <c r="XEV29" s="662"/>
      <c r="XEW29" s="662"/>
      <c r="XEX29" s="662"/>
      <c r="XEY29" s="662"/>
      <c r="XEZ29" s="662"/>
      <c r="XFA29" s="662"/>
      <c r="XFB29" s="662"/>
      <c r="XFC29" s="662"/>
      <c r="XFD29" s="662"/>
    </row>
    <row r="30" spans="2:16384" ht="12.75" x14ac:dyDescent="0.2">
      <c r="B30" s="669" t="s">
        <v>478</v>
      </c>
      <c r="C30" s="668"/>
      <c r="D30" s="668"/>
      <c r="E30" s="668"/>
      <c r="F30" s="668"/>
      <c r="G30" s="668"/>
      <c r="H30" s="662"/>
      <c r="I30" s="662"/>
    </row>
    <row r="31" spans="2:16384" ht="12" x14ac:dyDescent="0.2">
      <c r="B31" s="667"/>
      <c r="C31" s="667"/>
      <c r="D31" s="667"/>
      <c r="E31" s="667"/>
      <c r="F31" s="667"/>
      <c r="G31" s="667"/>
    </row>
    <row r="32" spans="2:16384" ht="12.75" x14ac:dyDescent="0.2">
      <c r="B32" s="667"/>
      <c r="C32" s="667"/>
      <c r="D32" s="667"/>
      <c r="E32" s="667"/>
      <c r="F32" s="667"/>
      <c r="G32" s="667"/>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2"/>
      <c r="AI32" s="662"/>
      <c r="AJ32" s="662"/>
      <c r="AK32" s="662"/>
      <c r="AL32" s="662"/>
      <c r="AM32" s="662"/>
      <c r="AN32" s="662"/>
      <c r="AO32" s="662"/>
      <c r="AP32" s="662"/>
      <c r="AQ32" s="662"/>
      <c r="AR32" s="662"/>
      <c r="AS32" s="662"/>
      <c r="AT32" s="662"/>
      <c r="AU32" s="662"/>
      <c r="AV32" s="662"/>
      <c r="AW32" s="662"/>
      <c r="AX32" s="662"/>
      <c r="AY32" s="662"/>
      <c r="AZ32" s="662"/>
      <c r="BA32" s="662"/>
      <c r="BB32" s="662"/>
      <c r="BC32" s="662"/>
      <c r="BD32" s="662"/>
      <c r="BE32" s="662"/>
      <c r="BF32" s="662"/>
      <c r="BG32" s="662"/>
      <c r="BH32" s="662"/>
      <c r="BI32" s="662"/>
      <c r="BJ32" s="662"/>
      <c r="BK32" s="662"/>
      <c r="BL32" s="662"/>
      <c r="BM32" s="662"/>
      <c r="BN32" s="662"/>
      <c r="BO32" s="662"/>
      <c r="BP32" s="662"/>
      <c r="BQ32" s="662"/>
      <c r="BR32" s="662"/>
      <c r="BS32" s="662"/>
      <c r="BT32" s="662"/>
      <c r="BU32" s="662"/>
      <c r="BV32" s="662"/>
      <c r="BW32" s="662"/>
      <c r="BX32" s="662"/>
      <c r="BY32" s="662"/>
      <c r="BZ32" s="662"/>
      <c r="CA32" s="662"/>
      <c r="CB32" s="662"/>
      <c r="CC32" s="662"/>
      <c r="CD32" s="662"/>
      <c r="CE32" s="662"/>
      <c r="CF32" s="662"/>
      <c r="CG32" s="662"/>
      <c r="CH32" s="662"/>
      <c r="CI32" s="662"/>
      <c r="CJ32" s="662"/>
      <c r="CK32" s="662"/>
      <c r="CL32" s="662"/>
      <c r="CM32" s="662"/>
      <c r="CN32" s="662"/>
      <c r="CO32" s="662"/>
      <c r="CP32" s="662"/>
      <c r="CQ32" s="662"/>
      <c r="CR32" s="662"/>
      <c r="CS32" s="662"/>
      <c r="CT32" s="662"/>
      <c r="CU32" s="662"/>
      <c r="CV32" s="662"/>
      <c r="CW32" s="662"/>
      <c r="CX32" s="662"/>
      <c r="CY32" s="662"/>
      <c r="CZ32" s="662"/>
      <c r="DA32" s="662"/>
      <c r="DB32" s="662"/>
      <c r="DC32" s="662"/>
      <c r="DD32" s="662"/>
      <c r="DE32" s="662"/>
      <c r="DF32" s="662"/>
      <c r="DG32" s="662"/>
      <c r="DH32" s="662"/>
      <c r="DI32" s="662"/>
      <c r="DJ32" s="662"/>
      <c r="DK32" s="662"/>
      <c r="DL32" s="662"/>
      <c r="DM32" s="662"/>
      <c r="DN32" s="662"/>
      <c r="DO32" s="662"/>
      <c r="DP32" s="662"/>
      <c r="DQ32" s="662"/>
      <c r="DR32" s="662"/>
      <c r="DS32" s="662"/>
      <c r="DT32" s="662"/>
      <c r="DU32" s="662"/>
      <c r="DV32" s="662"/>
      <c r="DW32" s="662"/>
      <c r="DX32" s="662"/>
      <c r="DY32" s="662"/>
      <c r="DZ32" s="662"/>
      <c r="EA32" s="662"/>
      <c r="EB32" s="662"/>
      <c r="EC32" s="662"/>
      <c r="ED32" s="662"/>
      <c r="EE32" s="662"/>
      <c r="EF32" s="662"/>
      <c r="EG32" s="662"/>
      <c r="EH32" s="662"/>
      <c r="EI32" s="662"/>
      <c r="EJ32" s="662"/>
      <c r="EK32" s="662"/>
      <c r="EL32" s="662"/>
      <c r="EM32" s="662"/>
      <c r="EN32" s="662"/>
      <c r="EO32" s="662"/>
      <c r="EP32" s="662"/>
      <c r="EQ32" s="662"/>
      <c r="ER32" s="662"/>
      <c r="ES32" s="662"/>
      <c r="ET32" s="662"/>
      <c r="EU32" s="662"/>
      <c r="EV32" s="662"/>
      <c r="EW32" s="662"/>
      <c r="EX32" s="662"/>
      <c r="EY32" s="662"/>
      <c r="EZ32" s="662"/>
      <c r="FA32" s="662"/>
      <c r="FB32" s="662"/>
      <c r="FC32" s="662"/>
      <c r="FD32" s="662"/>
      <c r="FE32" s="662"/>
      <c r="FF32" s="662"/>
      <c r="FG32" s="662"/>
      <c r="FH32" s="662"/>
      <c r="FI32" s="662"/>
      <c r="FJ32" s="662"/>
      <c r="FK32" s="662"/>
      <c r="FL32" s="662"/>
      <c r="FM32" s="662"/>
      <c r="FN32" s="662"/>
      <c r="FO32" s="662"/>
      <c r="FP32" s="662"/>
      <c r="FQ32" s="662"/>
      <c r="FR32" s="662"/>
      <c r="FS32" s="662"/>
      <c r="FT32" s="662"/>
      <c r="FU32" s="662"/>
      <c r="FV32" s="662"/>
      <c r="FW32" s="662"/>
      <c r="FX32" s="662"/>
      <c r="FY32" s="662"/>
      <c r="FZ32" s="662"/>
      <c r="GA32" s="662"/>
      <c r="GB32" s="662"/>
      <c r="GC32" s="662"/>
      <c r="GD32" s="662"/>
      <c r="GE32" s="662"/>
      <c r="GF32" s="662"/>
      <c r="GG32" s="662"/>
      <c r="GH32" s="662"/>
      <c r="GI32" s="662"/>
      <c r="GJ32" s="662"/>
      <c r="GK32" s="662"/>
      <c r="GL32" s="662"/>
      <c r="GM32" s="662"/>
      <c r="GN32" s="662"/>
      <c r="GO32" s="662"/>
      <c r="GP32" s="662"/>
      <c r="GQ32" s="662"/>
      <c r="GR32" s="662"/>
      <c r="GS32" s="662"/>
      <c r="GT32" s="662"/>
      <c r="GU32" s="662"/>
      <c r="GV32" s="662"/>
      <c r="GW32" s="662"/>
      <c r="GX32" s="662"/>
      <c r="GY32" s="662"/>
      <c r="GZ32" s="662"/>
      <c r="HA32" s="662"/>
      <c r="HB32" s="662"/>
      <c r="HC32" s="662"/>
      <c r="HD32" s="662"/>
      <c r="HE32" s="662"/>
      <c r="HF32" s="662"/>
      <c r="HG32" s="662"/>
      <c r="HH32" s="662"/>
      <c r="HI32" s="662"/>
      <c r="HJ32" s="662"/>
      <c r="HK32" s="662"/>
      <c r="HL32" s="662"/>
      <c r="HM32" s="662"/>
      <c r="HN32" s="662"/>
      <c r="HO32" s="662"/>
      <c r="HP32" s="662"/>
      <c r="HQ32" s="662"/>
      <c r="HR32" s="662"/>
      <c r="HS32" s="662"/>
      <c r="HT32" s="662"/>
      <c r="HU32" s="662"/>
      <c r="HV32" s="662"/>
      <c r="HW32" s="662"/>
      <c r="HX32" s="662"/>
      <c r="HY32" s="662"/>
      <c r="HZ32" s="662"/>
      <c r="IA32" s="662"/>
      <c r="IB32" s="662"/>
      <c r="IC32" s="662"/>
      <c r="ID32" s="662"/>
      <c r="IE32" s="662"/>
      <c r="IF32" s="662"/>
      <c r="IG32" s="662"/>
      <c r="IH32" s="662"/>
      <c r="II32" s="662"/>
      <c r="IJ32" s="662"/>
      <c r="IK32" s="662"/>
      <c r="IL32" s="662"/>
      <c r="IM32" s="662"/>
      <c r="IN32" s="662"/>
      <c r="IO32" s="662"/>
      <c r="IP32" s="662"/>
      <c r="IQ32" s="662"/>
      <c r="IR32" s="662"/>
      <c r="IS32" s="662"/>
      <c r="IT32" s="662"/>
      <c r="IU32" s="662"/>
      <c r="IV32" s="662"/>
      <c r="IW32" s="662"/>
      <c r="IX32" s="662"/>
      <c r="IY32" s="662"/>
      <c r="IZ32" s="662"/>
      <c r="JA32" s="662"/>
      <c r="JB32" s="662"/>
      <c r="JC32" s="662"/>
      <c r="JD32" s="662"/>
      <c r="JE32" s="662"/>
      <c r="JF32" s="662"/>
      <c r="JG32" s="662"/>
      <c r="JH32" s="662"/>
      <c r="JI32" s="662"/>
      <c r="JJ32" s="662"/>
      <c r="JK32" s="662"/>
      <c r="JL32" s="662"/>
      <c r="JM32" s="662"/>
      <c r="JN32" s="662"/>
      <c r="JO32" s="662"/>
      <c r="JP32" s="662"/>
      <c r="JQ32" s="662"/>
      <c r="JR32" s="662"/>
      <c r="JS32" s="662"/>
      <c r="JT32" s="662"/>
      <c r="JU32" s="662"/>
      <c r="JV32" s="662"/>
      <c r="JW32" s="662"/>
      <c r="JX32" s="662"/>
      <c r="JY32" s="662"/>
      <c r="JZ32" s="662"/>
      <c r="KA32" s="662"/>
      <c r="KB32" s="662"/>
      <c r="KC32" s="662"/>
      <c r="KD32" s="662"/>
      <c r="KE32" s="662"/>
      <c r="KF32" s="662"/>
      <c r="KG32" s="662"/>
      <c r="KH32" s="662"/>
      <c r="KI32" s="662"/>
      <c r="KJ32" s="662"/>
      <c r="KK32" s="662"/>
      <c r="KL32" s="662"/>
      <c r="KM32" s="662"/>
      <c r="KN32" s="662"/>
      <c r="KO32" s="662"/>
      <c r="KP32" s="662"/>
      <c r="KQ32" s="662"/>
      <c r="KR32" s="662"/>
      <c r="KS32" s="662"/>
      <c r="KT32" s="662"/>
      <c r="KU32" s="662"/>
      <c r="KV32" s="662"/>
      <c r="KW32" s="662"/>
      <c r="KX32" s="662"/>
      <c r="KY32" s="662"/>
      <c r="KZ32" s="662"/>
      <c r="LA32" s="662"/>
      <c r="LB32" s="662"/>
      <c r="LC32" s="662"/>
      <c r="LD32" s="662"/>
      <c r="LE32" s="662"/>
      <c r="LF32" s="662"/>
      <c r="LG32" s="662"/>
      <c r="LH32" s="662"/>
      <c r="LI32" s="662"/>
      <c r="LJ32" s="662"/>
      <c r="LK32" s="662"/>
      <c r="LL32" s="662"/>
      <c r="LM32" s="662"/>
      <c r="LN32" s="662"/>
      <c r="LO32" s="662"/>
      <c r="LP32" s="662"/>
      <c r="LQ32" s="662"/>
      <c r="LR32" s="662"/>
      <c r="LS32" s="662"/>
      <c r="LT32" s="662"/>
      <c r="LU32" s="662"/>
      <c r="LV32" s="662"/>
      <c r="LW32" s="662"/>
      <c r="LX32" s="662"/>
      <c r="LY32" s="662"/>
      <c r="LZ32" s="662"/>
      <c r="MA32" s="662"/>
      <c r="MB32" s="662"/>
      <c r="MC32" s="662"/>
      <c r="MD32" s="662"/>
      <c r="ME32" s="662"/>
      <c r="MF32" s="662"/>
      <c r="MG32" s="662"/>
      <c r="MH32" s="662"/>
      <c r="MI32" s="662"/>
      <c r="MJ32" s="662"/>
      <c r="MK32" s="662"/>
      <c r="ML32" s="662"/>
      <c r="MM32" s="662"/>
      <c r="MN32" s="662"/>
      <c r="MO32" s="662"/>
      <c r="MP32" s="662"/>
      <c r="MQ32" s="662"/>
      <c r="MR32" s="662"/>
      <c r="MS32" s="662"/>
      <c r="MT32" s="662"/>
      <c r="MU32" s="662"/>
      <c r="MV32" s="662"/>
      <c r="MW32" s="662"/>
      <c r="MX32" s="662"/>
      <c r="MY32" s="662"/>
      <c r="MZ32" s="662"/>
      <c r="NA32" s="662"/>
      <c r="NB32" s="662"/>
      <c r="NC32" s="662"/>
      <c r="ND32" s="662"/>
      <c r="NE32" s="662"/>
      <c r="NF32" s="662"/>
      <c r="NG32" s="662"/>
      <c r="NH32" s="662"/>
      <c r="NI32" s="662"/>
      <c r="NJ32" s="662"/>
      <c r="NK32" s="662"/>
      <c r="NL32" s="662"/>
      <c r="NM32" s="662"/>
      <c r="NN32" s="662"/>
      <c r="NO32" s="662"/>
      <c r="NP32" s="662"/>
      <c r="NQ32" s="662"/>
      <c r="NR32" s="662"/>
      <c r="NS32" s="662"/>
      <c r="NT32" s="662"/>
      <c r="NU32" s="662"/>
      <c r="NV32" s="662"/>
      <c r="NW32" s="662"/>
      <c r="NX32" s="662"/>
      <c r="NY32" s="662"/>
      <c r="NZ32" s="662"/>
      <c r="OA32" s="662"/>
      <c r="OB32" s="662"/>
      <c r="OC32" s="662"/>
      <c r="OD32" s="662"/>
      <c r="OE32" s="662"/>
      <c r="OF32" s="662"/>
      <c r="OG32" s="662"/>
      <c r="OH32" s="662"/>
      <c r="OI32" s="662"/>
      <c r="OJ32" s="662"/>
      <c r="OK32" s="662"/>
      <c r="OL32" s="662"/>
      <c r="OM32" s="662"/>
      <c r="ON32" s="662"/>
      <c r="OO32" s="662"/>
      <c r="OP32" s="662"/>
      <c r="OQ32" s="662"/>
      <c r="OR32" s="662"/>
      <c r="OS32" s="662"/>
      <c r="OT32" s="662"/>
      <c r="OU32" s="662"/>
      <c r="OV32" s="662"/>
      <c r="OW32" s="662"/>
      <c r="OX32" s="662"/>
      <c r="OY32" s="662"/>
      <c r="OZ32" s="662"/>
      <c r="PA32" s="662"/>
      <c r="PB32" s="662"/>
      <c r="PC32" s="662"/>
      <c r="PD32" s="662"/>
      <c r="PE32" s="662"/>
      <c r="PF32" s="662"/>
      <c r="PG32" s="662"/>
      <c r="PH32" s="662"/>
      <c r="PI32" s="662"/>
      <c r="PJ32" s="662"/>
      <c r="PK32" s="662"/>
      <c r="PL32" s="662"/>
      <c r="PM32" s="662"/>
      <c r="PN32" s="662"/>
      <c r="PO32" s="662"/>
      <c r="PP32" s="662"/>
      <c r="PQ32" s="662"/>
      <c r="PR32" s="662"/>
      <c r="PS32" s="662"/>
      <c r="PT32" s="662"/>
      <c r="PU32" s="662"/>
      <c r="PV32" s="662"/>
      <c r="PW32" s="662"/>
      <c r="PX32" s="662"/>
      <c r="PY32" s="662"/>
      <c r="PZ32" s="662"/>
      <c r="QA32" s="662"/>
      <c r="QB32" s="662"/>
      <c r="QC32" s="662"/>
      <c r="QD32" s="662"/>
      <c r="QE32" s="662"/>
      <c r="QF32" s="662"/>
      <c r="QG32" s="662"/>
      <c r="QH32" s="662"/>
      <c r="QI32" s="662"/>
      <c r="QJ32" s="662"/>
      <c r="QK32" s="662"/>
      <c r="QL32" s="662"/>
      <c r="QM32" s="662"/>
      <c r="QN32" s="662"/>
      <c r="QO32" s="662"/>
      <c r="QP32" s="662"/>
      <c r="QQ32" s="662"/>
      <c r="QR32" s="662"/>
      <c r="QS32" s="662"/>
      <c r="QT32" s="662"/>
      <c r="QU32" s="662"/>
      <c r="QV32" s="662"/>
      <c r="QW32" s="662"/>
      <c r="QX32" s="662"/>
      <c r="QY32" s="662"/>
      <c r="QZ32" s="662"/>
      <c r="RA32" s="662"/>
      <c r="RB32" s="662"/>
      <c r="RC32" s="662"/>
      <c r="RD32" s="662"/>
      <c r="RE32" s="662"/>
      <c r="RF32" s="662"/>
      <c r="RG32" s="662"/>
      <c r="RH32" s="662"/>
      <c r="RI32" s="662"/>
      <c r="RJ32" s="662"/>
      <c r="RK32" s="662"/>
      <c r="RL32" s="662"/>
      <c r="RM32" s="662"/>
      <c r="RN32" s="662"/>
      <c r="RO32" s="662"/>
      <c r="RP32" s="662"/>
      <c r="RQ32" s="662"/>
      <c r="RR32" s="662"/>
      <c r="RS32" s="662"/>
      <c r="RT32" s="662"/>
      <c r="RU32" s="662"/>
      <c r="RV32" s="662"/>
      <c r="RW32" s="662"/>
      <c r="RX32" s="662"/>
      <c r="RY32" s="662"/>
      <c r="RZ32" s="662"/>
      <c r="SA32" s="662"/>
      <c r="SB32" s="662"/>
      <c r="SC32" s="662"/>
      <c r="SD32" s="662"/>
      <c r="SE32" s="662"/>
      <c r="SF32" s="662"/>
      <c r="SG32" s="662"/>
      <c r="SH32" s="662"/>
      <c r="SI32" s="662"/>
      <c r="SJ32" s="662"/>
      <c r="SK32" s="662"/>
      <c r="SL32" s="662"/>
      <c r="SM32" s="662"/>
      <c r="SN32" s="662"/>
      <c r="SO32" s="662"/>
      <c r="SP32" s="662"/>
      <c r="SQ32" s="662"/>
      <c r="SR32" s="662"/>
      <c r="SS32" s="662"/>
      <c r="ST32" s="662"/>
      <c r="SU32" s="662"/>
      <c r="SV32" s="662"/>
      <c r="SW32" s="662"/>
      <c r="SX32" s="662"/>
      <c r="SY32" s="662"/>
      <c r="SZ32" s="662"/>
      <c r="TA32" s="662"/>
      <c r="TB32" s="662"/>
      <c r="TC32" s="662"/>
      <c r="TD32" s="662"/>
      <c r="TE32" s="662"/>
      <c r="TF32" s="662"/>
      <c r="TG32" s="662"/>
      <c r="TH32" s="662"/>
      <c r="TI32" s="662"/>
      <c r="TJ32" s="662"/>
      <c r="TK32" s="662"/>
      <c r="TL32" s="662"/>
      <c r="TM32" s="662"/>
      <c r="TN32" s="662"/>
      <c r="TO32" s="662"/>
      <c r="TP32" s="662"/>
      <c r="TQ32" s="662"/>
      <c r="TR32" s="662"/>
      <c r="TS32" s="662"/>
      <c r="TT32" s="662"/>
      <c r="TU32" s="662"/>
      <c r="TV32" s="662"/>
      <c r="TW32" s="662"/>
      <c r="TX32" s="662"/>
      <c r="TY32" s="662"/>
      <c r="TZ32" s="662"/>
      <c r="UA32" s="662"/>
      <c r="UB32" s="662"/>
      <c r="UC32" s="662"/>
      <c r="UD32" s="662"/>
      <c r="UE32" s="662"/>
      <c r="UF32" s="662"/>
      <c r="UG32" s="662"/>
      <c r="UH32" s="662"/>
      <c r="UI32" s="662"/>
      <c r="UJ32" s="662"/>
      <c r="UK32" s="662"/>
      <c r="UL32" s="662"/>
      <c r="UM32" s="662"/>
      <c r="UN32" s="662"/>
      <c r="UO32" s="662"/>
      <c r="UP32" s="662"/>
      <c r="UQ32" s="662"/>
      <c r="UR32" s="662"/>
      <c r="US32" s="662"/>
      <c r="UT32" s="662"/>
      <c r="UU32" s="662"/>
      <c r="UV32" s="662"/>
      <c r="UW32" s="662"/>
      <c r="UX32" s="662"/>
      <c r="UY32" s="662"/>
      <c r="UZ32" s="662"/>
      <c r="VA32" s="662"/>
      <c r="VB32" s="662"/>
      <c r="VC32" s="662"/>
      <c r="VD32" s="662"/>
      <c r="VE32" s="662"/>
      <c r="VF32" s="662"/>
      <c r="VG32" s="662"/>
      <c r="VH32" s="662"/>
      <c r="VI32" s="662"/>
      <c r="VJ32" s="662"/>
      <c r="VK32" s="662"/>
      <c r="VL32" s="662"/>
      <c r="VM32" s="662"/>
      <c r="VN32" s="662"/>
      <c r="VO32" s="662"/>
      <c r="VP32" s="662"/>
      <c r="VQ32" s="662"/>
      <c r="VR32" s="662"/>
      <c r="VS32" s="662"/>
      <c r="VT32" s="662"/>
      <c r="VU32" s="662"/>
      <c r="VV32" s="662"/>
      <c r="VW32" s="662"/>
      <c r="VX32" s="662"/>
      <c r="VY32" s="662"/>
      <c r="VZ32" s="662"/>
      <c r="WA32" s="662"/>
      <c r="WB32" s="662"/>
      <c r="WC32" s="662"/>
      <c r="WD32" s="662"/>
      <c r="WE32" s="662"/>
      <c r="WF32" s="662"/>
      <c r="WG32" s="662"/>
      <c r="WH32" s="662"/>
      <c r="WI32" s="662"/>
      <c r="WJ32" s="662"/>
      <c r="WK32" s="662"/>
      <c r="WL32" s="662"/>
      <c r="WM32" s="662"/>
      <c r="WN32" s="662"/>
      <c r="WO32" s="662"/>
      <c r="WP32" s="662"/>
      <c r="WQ32" s="662"/>
      <c r="WR32" s="662"/>
      <c r="WS32" s="662"/>
      <c r="WT32" s="662"/>
      <c r="WU32" s="662"/>
      <c r="WV32" s="662"/>
      <c r="WW32" s="662"/>
      <c r="WX32" s="662"/>
      <c r="WY32" s="662"/>
      <c r="WZ32" s="662"/>
      <c r="XA32" s="662"/>
      <c r="XB32" s="662"/>
      <c r="XC32" s="662"/>
      <c r="XD32" s="662"/>
      <c r="XE32" s="662"/>
      <c r="XF32" s="662"/>
      <c r="XG32" s="662"/>
      <c r="XH32" s="662"/>
      <c r="XI32" s="662"/>
      <c r="XJ32" s="662"/>
      <c r="XK32" s="662"/>
      <c r="XL32" s="662"/>
      <c r="XM32" s="662"/>
      <c r="XN32" s="662"/>
      <c r="XO32" s="662"/>
      <c r="XP32" s="662"/>
      <c r="XQ32" s="662"/>
      <c r="XR32" s="662"/>
      <c r="XS32" s="662"/>
      <c r="XT32" s="662"/>
      <c r="XU32" s="662"/>
      <c r="XV32" s="662"/>
      <c r="XW32" s="662"/>
      <c r="XX32" s="662"/>
      <c r="XY32" s="662"/>
      <c r="XZ32" s="662"/>
      <c r="YA32" s="662"/>
      <c r="YB32" s="662"/>
      <c r="YC32" s="662"/>
      <c r="YD32" s="662"/>
      <c r="YE32" s="662"/>
      <c r="YF32" s="662"/>
      <c r="YG32" s="662"/>
      <c r="YH32" s="662"/>
      <c r="YI32" s="662"/>
      <c r="YJ32" s="662"/>
      <c r="YK32" s="662"/>
      <c r="YL32" s="662"/>
      <c r="YM32" s="662"/>
      <c r="YN32" s="662"/>
      <c r="YO32" s="662"/>
      <c r="YP32" s="662"/>
      <c r="YQ32" s="662"/>
      <c r="YR32" s="662"/>
      <c r="YS32" s="662"/>
      <c r="YT32" s="662"/>
      <c r="YU32" s="662"/>
      <c r="YV32" s="662"/>
      <c r="YW32" s="662"/>
      <c r="YX32" s="662"/>
      <c r="YY32" s="662"/>
      <c r="YZ32" s="662"/>
      <c r="ZA32" s="662"/>
      <c r="ZB32" s="662"/>
      <c r="ZC32" s="662"/>
      <c r="ZD32" s="662"/>
      <c r="ZE32" s="662"/>
      <c r="ZF32" s="662"/>
      <c r="ZG32" s="662"/>
      <c r="ZH32" s="662"/>
      <c r="ZI32" s="662"/>
      <c r="ZJ32" s="662"/>
      <c r="ZK32" s="662"/>
      <c r="ZL32" s="662"/>
      <c r="ZM32" s="662"/>
      <c r="ZN32" s="662"/>
      <c r="ZO32" s="662"/>
      <c r="ZP32" s="662"/>
      <c r="ZQ32" s="662"/>
      <c r="ZR32" s="662"/>
      <c r="ZS32" s="662"/>
      <c r="ZT32" s="662"/>
      <c r="ZU32" s="662"/>
      <c r="ZV32" s="662"/>
      <c r="ZW32" s="662"/>
      <c r="ZX32" s="662"/>
      <c r="ZY32" s="662"/>
      <c r="ZZ32" s="662"/>
      <c r="AAA32" s="662"/>
      <c r="AAB32" s="662"/>
      <c r="AAC32" s="662"/>
      <c r="AAD32" s="662"/>
      <c r="AAE32" s="662"/>
      <c r="AAF32" s="662"/>
      <c r="AAG32" s="662"/>
      <c r="AAH32" s="662"/>
      <c r="AAI32" s="662"/>
      <c r="AAJ32" s="662"/>
      <c r="AAK32" s="662"/>
      <c r="AAL32" s="662"/>
      <c r="AAM32" s="662"/>
      <c r="AAN32" s="662"/>
      <c r="AAO32" s="662"/>
      <c r="AAP32" s="662"/>
      <c r="AAQ32" s="662"/>
      <c r="AAR32" s="662"/>
      <c r="AAS32" s="662"/>
      <c r="AAT32" s="662"/>
      <c r="AAU32" s="662"/>
      <c r="AAV32" s="662"/>
      <c r="AAW32" s="662"/>
      <c r="AAX32" s="662"/>
      <c r="AAY32" s="662"/>
      <c r="AAZ32" s="662"/>
      <c r="ABA32" s="662"/>
      <c r="ABB32" s="662"/>
      <c r="ABC32" s="662"/>
      <c r="ABD32" s="662"/>
      <c r="ABE32" s="662"/>
      <c r="ABF32" s="662"/>
      <c r="ABG32" s="662"/>
      <c r="ABH32" s="662"/>
      <c r="ABI32" s="662"/>
      <c r="ABJ32" s="662"/>
      <c r="ABK32" s="662"/>
      <c r="ABL32" s="662"/>
      <c r="ABM32" s="662"/>
      <c r="ABN32" s="662"/>
      <c r="ABO32" s="662"/>
      <c r="ABP32" s="662"/>
      <c r="ABQ32" s="662"/>
      <c r="ABR32" s="662"/>
      <c r="ABS32" s="662"/>
      <c r="ABT32" s="662"/>
      <c r="ABU32" s="662"/>
      <c r="ABV32" s="662"/>
      <c r="ABW32" s="662"/>
      <c r="ABX32" s="662"/>
      <c r="ABY32" s="662"/>
      <c r="ABZ32" s="662"/>
      <c r="ACA32" s="662"/>
      <c r="ACB32" s="662"/>
      <c r="ACC32" s="662"/>
      <c r="ACD32" s="662"/>
      <c r="ACE32" s="662"/>
      <c r="ACF32" s="662"/>
      <c r="ACG32" s="662"/>
      <c r="ACH32" s="662"/>
      <c r="ACI32" s="662"/>
      <c r="ACJ32" s="662"/>
      <c r="ACK32" s="662"/>
      <c r="ACL32" s="662"/>
      <c r="ACM32" s="662"/>
      <c r="ACN32" s="662"/>
      <c r="ACO32" s="662"/>
      <c r="ACP32" s="662"/>
      <c r="ACQ32" s="662"/>
      <c r="ACR32" s="662"/>
      <c r="ACS32" s="662"/>
      <c r="ACT32" s="662"/>
      <c r="ACU32" s="662"/>
      <c r="ACV32" s="662"/>
      <c r="ACW32" s="662"/>
      <c r="ACX32" s="662"/>
      <c r="ACY32" s="662"/>
      <c r="ACZ32" s="662"/>
      <c r="ADA32" s="662"/>
      <c r="ADB32" s="662"/>
      <c r="ADC32" s="662"/>
      <c r="ADD32" s="662"/>
      <c r="ADE32" s="662"/>
      <c r="ADF32" s="662"/>
      <c r="ADG32" s="662"/>
      <c r="ADH32" s="662"/>
      <c r="ADI32" s="662"/>
      <c r="ADJ32" s="662"/>
      <c r="ADK32" s="662"/>
      <c r="ADL32" s="662"/>
      <c r="ADM32" s="662"/>
      <c r="ADN32" s="662"/>
      <c r="ADO32" s="662"/>
      <c r="ADP32" s="662"/>
      <c r="ADQ32" s="662"/>
      <c r="ADR32" s="662"/>
      <c r="ADS32" s="662"/>
      <c r="ADT32" s="662"/>
      <c r="ADU32" s="662"/>
      <c r="ADV32" s="662"/>
      <c r="ADW32" s="662"/>
      <c r="ADX32" s="662"/>
      <c r="ADY32" s="662"/>
      <c r="ADZ32" s="662"/>
      <c r="AEA32" s="662"/>
      <c r="AEB32" s="662"/>
      <c r="AEC32" s="662"/>
      <c r="AED32" s="662"/>
      <c r="AEE32" s="662"/>
      <c r="AEF32" s="662"/>
      <c r="AEG32" s="662"/>
      <c r="AEH32" s="662"/>
      <c r="AEI32" s="662"/>
      <c r="AEJ32" s="662"/>
      <c r="AEK32" s="662"/>
      <c r="AEL32" s="662"/>
      <c r="AEM32" s="662"/>
      <c r="AEN32" s="662"/>
      <c r="AEO32" s="662"/>
      <c r="AEP32" s="662"/>
      <c r="AEQ32" s="662"/>
      <c r="AER32" s="662"/>
      <c r="AES32" s="662"/>
      <c r="AET32" s="662"/>
      <c r="AEU32" s="662"/>
      <c r="AEV32" s="662"/>
      <c r="AEW32" s="662"/>
      <c r="AEX32" s="662"/>
      <c r="AEY32" s="662"/>
      <c r="AEZ32" s="662"/>
      <c r="AFA32" s="662"/>
      <c r="AFB32" s="662"/>
      <c r="AFC32" s="662"/>
      <c r="AFD32" s="662"/>
      <c r="AFE32" s="662"/>
      <c r="AFF32" s="662"/>
      <c r="AFG32" s="662"/>
      <c r="AFH32" s="662"/>
      <c r="AFI32" s="662"/>
      <c r="AFJ32" s="662"/>
      <c r="AFK32" s="662"/>
      <c r="AFL32" s="662"/>
      <c r="AFM32" s="662"/>
      <c r="AFN32" s="662"/>
      <c r="AFO32" s="662"/>
      <c r="AFP32" s="662"/>
      <c r="AFQ32" s="662"/>
      <c r="AFR32" s="662"/>
      <c r="AFS32" s="662"/>
      <c r="AFT32" s="662"/>
      <c r="AFU32" s="662"/>
      <c r="AFV32" s="662"/>
      <c r="AFW32" s="662"/>
      <c r="AFX32" s="662"/>
      <c r="AFY32" s="662"/>
      <c r="AFZ32" s="662"/>
      <c r="AGA32" s="662"/>
      <c r="AGB32" s="662"/>
      <c r="AGC32" s="662"/>
      <c r="AGD32" s="662"/>
      <c r="AGE32" s="662"/>
      <c r="AGF32" s="662"/>
      <c r="AGG32" s="662"/>
      <c r="AGH32" s="662"/>
      <c r="AGI32" s="662"/>
      <c r="AGJ32" s="662"/>
      <c r="AGK32" s="662"/>
      <c r="AGL32" s="662"/>
      <c r="AGM32" s="662"/>
      <c r="AGN32" s="662"/>
      <c r="AGO32" s="662"/>
      <c r="AGP32" s="662"/>
      <c r="AGQ32" s="662"/>
      <c r="AGR32" s="662"/>
      <c r="AGS32" s="662"/>
      <c r="AGT32" s="662"/>
      <c r="AGU32" s="662"/>
      <c r="AGV32" s="662"/>
      <c r="AGW32" s="662"/>
      <c r="AGX32" s="662"/>
      <c r="AGY32" s="662"/>
      <c r="AGZ32" s="662"/>
      <c r="AHA32" s="662"/>
      <c r="AHB32" s="662"/>
      <c r="AHC32" s="662"/>
      <c r="AHD32" s="662"/>
      <c r="AHE32" s="662"/>
      <c r="AHF32" s="662"/>
      <c r="AHG32" s="662"/>
      <c r="AHH32" s="662"/>
      <c r="AHI32" s="662"/>
      <c r="AHJ32" s="662"/>
      <c r="AHK32" s="662"/>
      <c r="AHL32" s="662"/>
      <c r="AHM32" s="662"/>
      <c r="AHN32" s="662"/>
      <c r="AHO32" s="662"/>
      <c r="AHP32" s="662"/>
      <c r="AHQ32" s="662"/>
      <c r="AHR32" s="662"/>
      <c r="AHS32" s="662"/>
      <c r="AHT32" s="662"/>
      <c r="AHU32" s="662"/>
      <c r="AHV32" s="662"/>
      <c r="AHW32" s="662"/>
      <c r="AHX32" s="662"/>
      <c r="AHY32" s="662"/>
      <c r="AHZ32" s="662"/>
      <c r="AIA32" s="662"/>
      <c r="AIB32" s="662"/>
      <c r="AIC32" s="662"/>
      <c r="AID32" s="662"/>
      <c r="AIE32" s="662"/>
      <c r="AIF32" s="662"/>
      <c r="AIG32" s="662"/>
      <c r="AIH32" s="662"/>
      <c r="AII32" s="662"/>
      <c r="AIJ32" s="662"/>
      <c r="AIK32" s="662"/>
      <c r="AIL32" s="662"/>
      <c r="AIM32" s="662"/>
      <c r="AIN32" s="662"/>
      <c r="AIO32" s="662"/>
      <c r="AIP32" s="662"/>
      <c r="AIQ32" s="662"/>
      <c r="AIR32" s="662"/>
      <c r="AIS32" s="662"/>
      <c r="AIT32" s="662"/>
      <c r="AIU32" s="662"/>
      <c r="AIV32" s="662"/>
      <c r="AIW32" s="662"/>
      <c r="AIX32" s="662"/>
      <c r="AIY32" s="662"/>
      <c r="AIZ32" s="662"/>
      <c r="AJA32" s="662"/>
      <c r="AJB32" s="662"/>
      <c r="AJC32" s="662"/>
      <c r="AJD32" s="662"/>
      <c r="AJE32" s="662"/>
      <c r="AJF32" s="662"/>
      <c r="AJG32" s="662"/>
      <c r="AJH32" s="662"/>
      <c r="AJI32" s="662"/>
      <c r="AJJ32" s="662"/>
      <c r="AJK32" s="662"/>
      <c r="AJL32" s="662"/>
      <c r="AJM32" s="662"/>
      <c r="AJN32" s="662"/>
      <c r="AJO32" s="662"/>
      <c r="AJP32" s="662"/>
      <c r="AJQ32" s="662"/>
      <c r="AJR32" s="662"/>
      <c r="AJS32" s="662"/>
      <c r="AJT32" s="662"/>
      <c r="AJU32" s="662"/>
      <c r="AJV32" s="662"/>
      <c r="AJW32" s="662"/>
      <c r="AJX32" s="662"/>
      <c r="AJY32" s="662"/>
      <c r="AJZ32" s="662"/>
      <c r="AKA32" s="662"/>
      <c r="AKB32" s="662"/>
      <c r="AKC32" s="662"/>
      <c r="AKD32" s="662"/>
      <c r="AKE32" s="662"/>
      <c r="AKF32" s="662"/>
      <c r="AKG32" s="662"/>
      <c r="AKH32" s="662"/>
      <c r="AKI32" s="662"/>
      <c r="AKJ32" s="662"/>
      <c r="AKK32" s="662"/>
      <c r="AKL32" s="662"/>
      <c r="AKM32" s="662"/>
      <c r="AKN32" s="662"/>
      <c r="AKO32" s="662"/>
      <c r="AKP32" s="662"/>
      <c r="AKQ32" s="662"/>
      <c r="AKR32" s="662"/>
      <c r="AKS32" s="662"/>
      <c r="AKT32" s="662"/>
      <c r="AKU32" s="662"/>
      <c r="AKV32" s="662"/>
      <c r="AKW32" s="662"/>
      <c r="AKX32" s="662"/>
      <c r="AKY32" s="662"/>
      <c r="AKZ32" s="662"/>
      <c r="ALA32" s="662"/>
      <c r="ALB32" s="662"/>
      <c r="ALC32" s="662"/>
      <c r="ALD32" s="662"/>
      <c r="ALE32" s="662"/>
      <c r="ALF32" s="662"/>
      <c r="ALG32" s="662"/>
      <c r="ALH32" s="662"/>
      <c r="ALI32" s="662"/>
      <c r="ALJ32" s="662"/>
      <c r="ALK32" s="662"/>
      <c r="ALL32" s="662"/>
      <c r="ALM32" s="662"/>
      <c r="ALN32" s="662"/>
      <c r="ALO32" s="662"/>
      <c r="ALP32" s="662"/>
      <c r="ALQ32" s="662"/>
      <c r="ALR32" s="662"/>
      <c r="ALS32" s="662"/>
      <c r="ALT32" s="662"/>
      <c r="ALU32" s="662"/>
      <c r="ALV32" s="662"/>
      <c r="ALW32" s="662"/>
      <c r="ALX32" s="662"/>
      <c r="ALY32" s="662"/>
      <c r="ALZ32" s="662"/>
      <c r="AMA32" s="662"/>
      <c r="AMB32" s="662"/>
      <c r="AMC32" s="662"/>
      <c r="AMD32" s="662"/>
      <c r="AME32" s="662"/>
      <c r="AMF32" s="662"/>
      <c r="AMG32" s="662"/>
      <c r="AMH32" s="662"/>
      <c r="AMI32" s="662"/>
      <c r="AMJ32" s="662"/>
      <c r="AMK32" s="662"/>
      <c r="AML32" s="662"/>
      <c r="AMM32" s="662"/>
      <c r="AMN32" s="662"/>
      <c r="AMO32" s="662"/>
      <c r="AMP32" s="662"/>
      <c r="AMQ32" s="662"/>
      <c r="AMR32" s="662"/>
      <c r="AMS32" s="662"/>
      <c r="AMT32" s="662"/>
      <c r="AMU32" s="662"/>
      <c r="AMV32" s="662"/>
      <c r="AMW32" s="662"/>
      <c r="AMX32" s="662"/>
      <c r="AMY32" s="662"/>
      <c r="AMZ32" s="662"/>
      <c r="ANA32" s="662"/>
      <c r="ANB32" s="662"/>
      <c r="ANC32" s="662"/>
      <c r="AND32" s="662"/>
      <c r="ANE32" s="662"/>
      <c r="ANF32" s="662"/>
      <c r="ANG32" s="662"/>
      <c r="ANH32" s="662"/>
      <c r="ANI32" s="662"/>
      <c r="ANJ32" s="662"/>
      <c r="ANK32" s="662"/>
      <c r="ANL32" s="662"/>
      <c r="ANM32" s="662"/>
      <c r="ANN32" s="662"/>
      <c r="ANO32" s="662"/>
      <c r="ANP32" s="662"/>
      <c r="ANQ32" s="662"/>
      <c r="ANR32" s="662"/>
      <c r="ANS32" s="662"/>
      <c r="ANT32" s="662"/>
      <c r="ANU32" s="662"/>
      <c r="ANV32" s="662"/>
      <c r="ANW32" s="662"/>
      <c r="ANX32" s="662"/>
      <c r="ANY32" s="662"/>
      <c r="ANZ32" s="662"/>
      <c r="AOA32" s="662"/>
      <c r="AOB32" s="662"/>
      <c r="AOC32" s="662"/>
      <c r="AOD32" s="662"/>
      <c r="AOE32" s="662"/>
      <c r="AOF32" s="662"/>
      <c r="AOG32" s="662"/>
      <c r="AOH32" s="662"/>
      <c r="AOI32" s="662"/>
      <c r="AOJ32" s="662"/>
      <c r="AOK32" s="662"/>
      <c r="AOL32" s="662"/>
      <c r="AOM32" s="662"/>
      <c r="AON32" s="662"/>
      <c r="AOO32" s="662"/>
      <c r="AOP32" s="662"/>
      <c r="AOQ32" s="662"/>
      <c r="AOR32" s="662"/>
      <c r="AOS32" s="662"/>
      <c r="AOT32" s="662"/>
      <c r="AOU32" s="662"/>
      <c r="AOV32" s="662"/>
      <c r="AOW32" s="662"/>
      <c r="AOX32" s="662"/>
      <c r="AOY32" s="662"/>
      <c r="AOZ32" s="662"/>
      <c r="APA32" s="662"/>
      <c r="APB32" s="662"/>
      <c r="APC32" s="662"/>
      <c r="APD32" s="662"/>
      <c r="APE32" s="662"/>
      <c r="APF32" s="662"/>
      <c r="APG32" s="662"/>
      <c r="APH32" s="662"/>
      <c r="API32" s="662"/>
      <c r="APJ32" s="662"/>
      <c r="APK32" s="662"/>
      <c r="APL32" s="662"/>
      <c r="APM32" s="662"/>
      <c r="APN32" s="662"/>
      <c r="APO32" s="662"/>
      <c r="APP32" s="662"/>
      <c r="APQ32" s="662"/>
      <c r="APR32" s="662"/>
      <c r="APS32" s="662"/>
      <c r="APT32" s="662"/>
      <c r="APU32" s="662"/>
      <c r="APV32" s="662"/>
      <c r="APW32" s="662"/>
      <c r="APX32" s="662"/>
      <c r="APY32" s="662"/>
      <c r="APZ32" s="662"/>
      <c r="AQA32" s="662"/>
      <c r="AQB32" s="662"/>
      <c r="AQC32" s="662"/>
      <c r="AQD32" s="662"/>
      <c r="AQE32" s="662"/>
      <c r="AQF32" s="662"/>
      <c r="AQG32" s="662"/>
      <c r="AQH32" s="662"/>
      <c r="AQI32" s="662"/>
      <c r="AQJ32" s="662"/>
      <c r="AQK32" s="662"/>
      <c r="AQL32" s="662"/>
      <c r="AQM32" s="662"/>
      <c r="AQN32" s="662"/>
      <c r="AQO32" s="662"/>
      <c r="AQP32" s="662"/>
      <c r="AQQ32" s="662"/>
      <c r="AQR32" s="662"/>
      <c r="AQS32" s="662"/>
      <c r="AQT32" s="662"/>
      <c r="AQU32" s="662"/>
      <c r="AQV32" s="662"/>
      <c r="AQW32" s="662"/>
      <c r="AQX32" s="662"/>
      <c r="AQY32" s="662"/>
      <c r="AQZ32" s="662"/>
      <c r="ARA32" s="662"/>
      <c r="ARB32" s="662"/>
      <c r="ARC32" s="662"/>
      <c r="ARD32" s="662"/>
      <c r="ARE32" s="662"/>
      <c r="ARF32" s="662"/>
      <c r="ARG32" s="662"/>
      <c r="ARH32" s="662"/>
      <c r="ARI32" s="662"/>
      <c r="ARJ32" s="662"/>
      <c r="ARK32" s="662"/>
      <c r="ARL32" s="662"/>
      <c r="ARM32" s="662"/>
      <c r="ARN32" s="662"/>
      <c r="ARO32" s="662"/>
      <c r="ARP32" s="662"/>
      <c r="ARQ32" s="662"/>
      <c r="ARR32" s="662"/>
      <c r="ARS32" s="662"/>
      <c r="ART32" s="662"/>
      <c r="ARU32" s="662"/>
      <c r="ARV32" s="662"/>
      <c r="ARW32" s="662"/>
      <c r="ARX32" s="662"/>
      <c r="ARY32" s="662"/>
      <c r="ARZ32" s="662"/>
      <c r="ASA32" s="662"/>
      <c r="ASB32" s="662"/>
      <c r="ASC32" s="662"/>
      <c r="ASD32" s="662"/>
      <c r="ASE32" s="662"/>
      <c r="ASF32" s="662"/>
      <c r="ASG32" s="662"/>
      <c r="ASH32" s="662"/>
      <c r="ASI32" s="662"/>
      <c r="ASJ32" s="662"/>
      <c r="ASK32" s="662"/>
      <c r="ASL32" s="662"/>
      <c r="ASM32" s="662"/>
      <c r="ASN32" s="662"/>
      <c r="ASO32" s="662"/>
      <c r="ASP32" s="662"/>
      <c r="ASQ32" s="662"/>
      <c r="ASR32" s="662"/>
      <c r="ASS32" s="662"/>
      <c r="AST32" s="662"/>
      <c r="ASU32" s="662"/>
      <c r="ASV32" s="662"/>
      <c r="ASW32" s="662"/>
      <c r="ASX32" s="662"/>
      <c r="ASY32" s="662"/>
      <c r="ASZ32" s="662"/>
      <c r="ATA32" s="662"/>
      <c r="ATB32" s="662"/>
      <c r="ATC32" s="662"/>
      <c r="ATD32" s="662"/>
      <c r="ATE32" s="662"/>
      <c r="ATF32" s="662"/>
      <c r="ATG32" s="662"/>
      <c r="ATH32" s="662"/>
      <c r="ATI32" s="662"/>
      <c r="ATJ32" s="662"/>
      <c r="ATK32" s="662"/>
      <c r="ATL32" s="662"/>
      <c r="ATM32" s="662"/>
      <c r="ATN32" s="662"/>
      <c r="ATO32" s="662"/>
      <c r="ATP32" s="662"/>
      <c r="ATQ32" s="662"/>
      <c r="ATR32" s="662"/>
      <c r="ATS32" s="662"/>
      <c r="ATT32" s="662"/>
      <c r="ATU32" s="662"/>
      <c r="ATV32" s="662"/>
      <c r="ATW32" s="662"/>
      <c r="ATX32" s="662"/>
      <c r="ATY32" s="662"/>
      <c r="ATZ32" s="662"/>
      <c r="AUA32" s="662"/>
      <c r="AUB32" s="662"/>
      <c r="AUC32" s="662"/>
      <c r="AUD32" s="662"/>
      <c r="AUE32" s="662"/>
      <c r="AUF32" s="662"/>
      <c r="AUG32" s="662"/>
      <c r="AUH32" s="662"/>
      <c r="AUI32" s="662"/>
      <c r="AUJ32" s="662"/>
      <c r="AUK32" s="662"/>
      <c r="AUL32" s="662"/>
      <c r="AUM32" s="662"/>
      <c r="AUN32" s="662"/>
      <c r="AUO32" s="662"/>
      <c r="AUP32" s="662"/>
      <c r="AUQ32" s="662"/>
      <c r="AUR32" s="662"/>
      <c r="AUS32" s="662"/>
      <c r="AUT32" s="662"/>
      <c r="AUU32" s="662"/>
      <c r="AUV32" s="662"/>
      <c r="AUW32" s="662"/>
      <c r="AUX32" s="662"/>
      <c r="AUY32" s="662"/>
      <c r="AUZ32" s="662"/>
      <c r="AVA32" s="662"/>
      <c r="AVB32" s="662"/>
      <c r="AVC32" s="662"/>
      <c r="AVD32" s="662"/>
      <c r="AVE32" s="662"/>
      <c r="AVF32" s="662"/>
      <c r="AVG32" s="662"/>
      <c r="AVH32" s="662"/>
      <c r="AVI32" s="662"/>
      <c r="AVJ32" s="662"/>
      <c r="AVK32" s="662"/>
      <c r="AVL32" s="662"/>
      <c r="AVM32" s="662"/>
      <c r="AVN32" s="662"/>
      <c r="AVO32" s="662"/>
      <c r="AVP32" s="662"/>
      <c r="AVQ32" s="662"/>
      <c r="AVR32" s="662"/>
      <c r="AVS32" s="662"/>
      <c r="AVT32" s="662"/>
      <c r="AVU32" s="662"/>
      <c r="AVV32" s="662"/>
      <c r="AVW32" s="662"/>
      <c r="AVX32" s="662"/>
      <c r="AVY32" s="662"/>
      <c r="AVZ32" s="662"/>
      <c r="AWA32" s="662"/>
      <c r="AWB32" s="662"/>
      <c r="AWC32" s="662"/>
      <c r="AWD32" s="662"/>
      <c r="AWE32" s="662"/>
      <c r="AWF32" s="662"/>
      <c r="AWG32" s="662"/>
      <c r="AWH32" s="662"/>
      <c r="AWI32" s="662"/>
      <c r="AWJ32" s="662"/>
      <c r="AWK32" s="662"/>
      <c r="AWL32" s="662"/>
      <c r="AWM32" s="662"/>
      <c r="AWN32" s="662"/>
      <c r="AWO32" s="662"/>
      <c r="AWP32" s="662"/>
      <c r="AWQ32" s="662"/>
      <c r="AWR32" s="662"/>
      <c r="AWS32" s="662"/>
      <c r="AWT32" s="662"/>
      <c r="AWU32" s="662"/>
      <c r="AWV32" s="662"/>
      <c r="AWW32" s="662"/>
      <c r="AWX32" s="662"/>
      <c r="AWY32" s="662"/>
      <c r="AWZ32" s="662"/>
      <c r="AXA32" s="662"/>
      <c r="AXB32" s="662"/>
      <c r="AXC32" s="662"/>
      <c r="AXD32" s="662"/>
      <c r="AXE32" s="662"/>
      <c r="AXF32" s="662"/>
      <c r="AXG32" s="662"/>
      <c r="AXH32" s="662"/>
      <c r="AXI32" s="662"/>
      <c r="AXJ32" s="662"/>
      <c r="AXK32" s="662"/>
      <c r="AXL32" s="662"/>
      <c r="AXM32" s="662"/>
      <c r="AXN32" s="662"/>
      <c r="AXO32" s="662"/>
      <c r="AXP32" s="662"/>
      <c r="AXQ32" s="662"/>
      <c r="AXR32" s="662"/>
      <c r="AXS32" s="662"/>
      <c r="AXT32" s="662"/>
      <c r="AXU32" s="662"/>
      <c r="AXV32" s="662"/>
      <c r="AXW32" s="662"/>
      <c r="AXX32" s="662"/>
      <c r="AXY32" s="662"/>
      <c r="AXZ32" s="662"/>
      <c r="AYA32" s="662"/>
      <c r="AYB32" s="662"/>
      <c r="AYC32" s="662"/>
      <c r="AYD32" s="662"/>
      <c r="AYE32" s="662"/>
      <c r="AYF32" s="662"/>
      <c r="AYG32" s="662"/>
      <c r="AYH32" s="662"/>
      <c r="AYI32" s="662"/>
      <c r="AYJ32" s="662"/>
      <c r="AYK32" s="662"/>
      <c r="AYL32" s="662"/>
      <c r="AYM32" s="662"/>
      <c r="AYN32" s="662"/>
      <c r="AYO32" s="662"/>
      <c r="AYP32" s="662"/>
      <c r="AYQ32" s="662"/>
      <c r="AYR32" s="662"/>
      <c r="AYS32" s="662"/>
      <c r="AYT32" s="662"/>
      <c r="AYU32" s="662"/>
      <c r="AYV32" s="662"/>
      <c r="AYW32" s="662"/>
      <c r="AYX32" s="662"/>
      <c r="AYY32" s="662"/>
      <c r="AYZ32" s="662"/>
      <c r="AZA32" s="662"/>
      <c r="AZB32" s="662"/>
      <c r="AZC32" s="662"/>
      <c r="AZD32" s="662"/>
      <c r="AZE32" s="662"/>
      <c r="AZF32" s="662"/>
      <c r="AZG32" s="662"/>
      <c r="AZH32" s="662"/>
      <c r="AZI32" s="662"/>
      <c r="AZJ32" s="662"/>
      <c r="AZK32" s="662"/>
      <c r="AZL32" s="662"/>
      <c r="AZM32" s="662"/>
      <c r="AZN32" s="662"/>
      <c r="AZO32" s="662"/>
      <c r="AZP32" s="662"/>
      <c r="AZQ32" s="662"/>
      <c r="AZR32" s="662"/>
      <c r="AZS32" s="662"/>
      <c r="AZT32" s="662"/>
      <c r="AZU32" s="662"/>
      <c r="AZV32" s="662"/>
      <c r="AZW32" s="662"/>
      <c r="AZX32" s="662"/>
      <c r="AZY32" s="662"/>
      <c r="AZZ32" s="662"/>
      <c r="BAA32" s="662"/>
      <c r="BAB32" s="662"/>
      <c r="BAC32" s="662"/>
      <c r="BAD32" s="662"/>
      <c r="BAE32" s="662"/>
      <c r="BAF32" s="662"/>
      <c r="BAG32" s="662"/>
      <c r="BAH32" s="662"/>
      <c r="BAI32" s="662"/>
      <c r="BAJ32" s="662"/>
      <c r="BAK32" s="662"/>
      <c r="BAL32" s="662"/>
      <c r="BAM32" s="662"/>
      <c r="BAN32" s="662"/>
      <c r="BAO32" s="662"/>
      <c r="BAP32" s="662"/>
      <c r="BAQ32" s="662"/>
      <c r="BAR32" s="662"/>
      <c r="BAS32" s="662"/>
      <c r="BAT32" s="662"/>
      <c r="BAU32" s="662"/>
      <c r="BAV32" s="662"/>
      <c r="BAW32" s="662"/>
      <c r="BAX32" s="662"/>
      <c r="BAY32" s="662"/>
      <c r="BAZ32" s="662"/>
      <c r="BBA32" s="662"/>
      <c r="BBB32" s="662"/>
      <c r="BBC32" s="662"/>
      <c r="BBD32" s="662"/>
      <c r="BBE32" s="662"/>
      <c r="BBF32" s="662"/>
      <c r="BBG32" s="662"/>
      <c r="BBH32" s="662"/>
      <c r="BBI32" s="662"/>
      <c r="BBJ32" s="662"/>
      <c r="BBK32" s="662"/>
      <c r="BBL32" s="662"/>
      <c r="BBM32" s="662"/>
      <c r="BBN32" s="662"/>
      <c r="BBO32" s="662"/>
      <c r="BBP32" s="662"/>
      <c r="BBQ32" s="662"/>
      <c r="BBR32" s="662"/>
      <c r="BBS32" s="662"/>
      <c r="BBT32" s="662"/>
      <c r="BBU32" s="662"/>
      <c r="BBV32" s="662"/>
      <c r="BBW32" s="662"/>
      <c r="BBX32" s="662"/>
      <c r="BBY32" s="662"/>
      <c r="BBZ32" s="662"/>
      <c r="BCA32" s="662"/>
      <c r="BCB32" s="662"/>
      <c r="BCC32" s="662"/>
      <c r="BCD32" s="662"/>
      <c r="BCE32" s="662"/>
      <c r="BCF32" s="662"/>
      <c r="BCG32" s="662"/>
      <c r="BCH32" s="662"/>
      <c r="BCI32" s="662"/>
      <c r="BCJ32" s="662"/>
      <c r="BCK32" s="662"/>
      <c r="BCL32" s="662"/>
      <c r="BCM32" s="662"/>
      <c r="BCN32" s="662"/>
      <c r="BCO32" s="662"/>
      <c r="BCP32" s="662"/>
      <c r="BCQ32" s="662"/>
      <c r="BCR32" s="662"/>
      <c r="BCS32" s="662"/>
      <c r="BCT32" s="662"/>
      <c r="BCU32" s="662"/>
      <c r="BCV32" s="662"/>
      <c r="BCW32" s="662"/>
      <c r="BCX32" s="662"/>
      <c r="BCY32" s="662"/>
      <c r="BCZ32" s="662"/>
      <c r="BDA32" s="662"/>
      <c r="BDB32" s="662"/>
      <c r="BDC32" s="662"/>
      <c r="BDD32" s="662"/>
      <c r="BDE32" s="662"/>
      <c r="BDF32" s="662"/>
      <c r="BDG32" s="662"/>
      <c r="BDH32" s="662"/>
      <c r="BDI32" s="662"/>
      <c r="BDJ32" s="662"/>
      <c r="BDK32" s="662"/>
      <c r="BDL32" s="662"/>
      <c r="BDM32" s="662"/>
      <c r="BDN32" s="662"/>
      <c r="BDO32" s="662"/>
      <c r="BDP32" s="662"/>
      <c r="BDQ32" s="662"/>
      <c r="BDR32" s="662"/>
      <c r="BDS32" s="662"/>
      <c r="BDT32" s="662"/>
      <c r="BDU32" s="662"/>
      <c r="BDV32" s="662"/>
      <c r="BDW32" s="662"/>
      <c r="BDX32" s="662"/>
      <c r="BDY32" s="662"/>
      <c r="BDZ32" s="662"/>
      <c r="BEA32" s="662"/>
      <c r="BEB32" s="662"/>
      <c r="BEC32" s="662"/>
      <c r="BED32" s="662"/>
      <c r="BEE32" s="662"/>
      <c r="BEF32" s="662"/>
      <c r="BEG32" s="662"/>
      <c r="BEH32" s="662"/>
      <c r="BEI32" s="662"/>
      <c r="BEJ32" s="662"/>
      <c r="BEK32" s="662"/>
      <c r="BEL32" s="662"/>
      <c r="BEM32" s="662"/>
      <c r="BEN32" s="662"/>
      <c r="BEO32" s="662"/>
      <c r="BEP32" s="662"/>
      <c r="BEQ32" s="662"/>
      <c r="BER32" s="662"/>
      <c r="BES32" s="662"/>
      <c r="BET32" s="662"/>
      <c r="BEU32" s="662"/>
      <c r="BEV32" s="662"/>
      <c r="BEW32" s="662"/>
      <c r="BEX32" s="662"/>
      <c r="BEY32" s="662"/>
      <c r="BEZ32" s="662"/>
      <c r="BFA32" s="662"/>
      <c r="BFB32" s="662"/>
      <c r="BFC32" s="662"/>
      <c r="BFD32" s="662"/>
      <c r="BFE32" s="662"/>
      <c r="BFF32" s="662"/>
      <c r="BFG32" s="662"/>
      <c r="BFH32" s="662"/>
      <c r="BFI32" s="662"/>
      <c r="BFJ32" s="662"/>
      <c r="BFK32" s="662"/>
      <c r="BFL32" s="662"/>
      <c r="BFM32" s="662"/>
      <c r="BFN32" s="662"/>
      <c r="BFO32" s="662"/>
      <c r="BFP32" s="662"/>
      <c r="BFQ32" s="662"/>
      <c r="BFR32" s="662"/>
      <c r="BFS32" s="662"/>
      <c r="BFT32" s="662"/>
      <c r="BFU32" s="662"/>
      <c r="BFV32" s="662"/>
      <c r="BFW32" s="662"/>
      <c r="BFX32" s="662"/>
      <c r="BFY32" s="662"/>
      <c r="BFZ32" s="662"/>
      <c r="BGA32" s="662"/>
      <c r="BGB32" s="662"/>
      <c r="BGC32" s="662"/>
      <c r="BGD32" s="662"/>
      <c r="BGE32" s="662"/>
      <c r="BGF32" s="662"/>
      <c r="BGG32" s="662"/>
      <c r="BGH32" s="662"/>
      <c r="BGI32" s="662"/>
      <c r="BGJ32" s="662"/>
      <c r="BGK32" s="662"/>
      <c r="BGL32" s="662"/>
      <c r="BGM32" s="662"/>
      <c r="BGN32" s="662"/>
      <c r="BGO32" s="662"/>
      <c r="BGP32" s="662"/>
      <c r="BGQ32" s="662"/>
      <c r="BGR32" s="662"/>
      <c r="BGS32" s="662"/>
      <c r="BGT32" s="662"/>
      <c r="BGU32" s="662"/>
      <c r="BGV32" s="662"/>
      <c r="BGW32" s="662"/>
      <c r="BGX32" s="662"/>
      <c r="BGY32" s="662"/>
      <c r="BGZ32" s="662"/>
      <c r="BHA32" s="662"/>
      <c r="BHB32" s="662"/>
      <c r="BHC32" s="662"/>
      <c r="BHD32" s="662"/>
      <c r="BHE32" s="662"/>
      <c r="BHF32" s="662"/>
      <c r="BHG32" s="662"/>
      <c r="BHH32" s="662"/>
      <c r="BHI32" s="662"/>
      <c r="BHJ32" s="662"/>
      <c r="BHK32" s="662"/>
      <c r="BHL32" s="662"/>
      <c r="BHM32" s="662"/>
      <c r="BHN32" s="662"/>
      <c r="BHO32" s="662"/>
      <c r="BHP32" s="662"/>
      <c r="BHQ32" s="662"/>
      <c r="BHR32" s="662"/>
      <c r="BHS32" s="662"/>
      <c r="BHT32" s="662"/>
      <c r="BHU32" s="662"/>
      <c r="BHV32" s="662"/>
      <c r="BHW32" s="662"/>
      <c r="BHX32" s="662"/>
      <c r="BHY32" s="662"/>
      <c r="BHZ32" s="662"/>
      <c r="BIA32" s="662"/>
      <c r="BIB32" s="662"/>
      <c r="BIC32" s="662"/>
      <c r="BID32" s="662"/>
      <c r="BIE32" s="662"/>
      <c r="BIF32" s="662"/>
      <c r="BIG32" s="662"/>
      <c r="BIH32" s="662"/>
      <c r="BII32" s="662"/>
      <c r="BIJ32" s="662"/>
      <c r="BIK32" s="662"/>
      <c r="BIL32" s="662"/>
      <c r="BIM32" s="662"/>
      <c r="BIN32" s="662"/>
      <c r="BIO32" s="662"/>
      <c r="BIP32" s="662"/>
      <c r="BIQ32" s="662"/>
      <c r="BIR32" s="662"/>
      <c r="BIS32" s="662"/>
      <c r="BIT32" s="662"/>
      <c r="BIU32" s="662"/>
      <c r="BIV32" s="662"/>
      <c r="BIW32" s="662"/>
      <c r="BIX32" s="662"/>
      <c r="BIY32" s="662"/>
      <c r="BIZ32" s="662"/>
      <c r="BJA32" s="662"/>
      <c r="BJB32" s="662"/>
      <c r="BJC32" s="662"/>
      <c r="BJD32" s="662"/>
      <c r="BJE32" s="662"/>
      <c r="BJF32" s="662"/>
      <c r="BJG32" s="662"/>
      <c r="BJH32" s="662"/>
      <c r="BJI32" s="662"/>
      <c r="BJJ32" s="662"/>
      <c r="BJK32" s="662"/>
      <c r="BJL32" s="662"/>
      <c r="BJM32" s="662"/>
      <c r="BJN32" s="662"/>
      <c r="BJO32" s="662"/>
      <c r="BJP32" s="662"/>
      <c r="BJQ32" s="662"/>
      <c r="BJR32" s="662"/>
      <c r="BJS32" s="662"/>
      <c r="BJT32" s="662"/>
      <c r="BJU32" s="662"/>
      <c r="BJV32" s="662"/>
      <c r="BJW32" s="662"/>
      <c r="BJX32" s="662"/>
      <c r="BJY32" s="662"/>
      <c r="BJZ32" s="662"/>
      <c r="BKA32" s="662"/>
      <c r="BKB32" s="662"/>
      <c r="BKC32" s="662"/>
      <c r="BKD32" s="662"/>
      <c r="BKE32" s="662"/>
      <c r="BKF32" s="662"/>
      <c r="BKG32" s="662"/>
      <c r="BKH32" s="662"/>
      <c r="BKI32" s="662"/>
      <c r="BKJ32" s="662"/>
      <c r="BKK32" s="662"/>
      <c r="BKL32" s="662"/>
      <c r="BKM32" s="662"/>
      <c r="BKN32" s="662"/>
      <c r="BKO32" s="662"/>
      <c r="BKP32" s="662"/>
      <c r="BKQ32" s="662"/>
      <c r="BKR32" s="662"/>
      <c r="BKS32" s="662"/>
      <c r="BKT32" s="662"/>
      <c r="BKU32" s="662"/>
      <c r="BKV32" s="662"/>
      <c r="BKW32" s="662"/>
      <c r="BKX32" s="662"/>
      <c r="BKY32" s="662"/>
      <c r="BKZ32" s="662"/>
      <c r="BLA32" s="662"/>
      <c r="BLB32" s="662"/>
      <c r="BLC32" s="662"/>
      <c r="BLD32" s="662"/>
      <c r="BLE32" s="662"/>
      <c r="BLF32" s="662"/>
      <c r="BLG32" s="662"/>
      <c r="BLH32" s="662"/>
      <c r="BLI32" s="662"/>
      <c r="BLJ32" s="662"/>
      <c r="BLK32" s="662"/>
      <c r="BLL32" s="662"/>
      <c r="BLM32" s="662"/>
      <c r="BLN32" s="662"/>
      <c r="BLO32" s="662"/>
      <c r="BLP32" s="662"/>
      <c r="BLQ32" s="662"/>
      <c r="BLR32" s="662"/>
      <c r="BLS32" s="662"/>
      <c r="BLT32" s="662"/>
      <c r="BLU32" s="662"/>
      <c r="BLV32" s="662"/>
      <c r="BLW32" s="662"/>
      <c r="BLX32" s="662"/>
      <c r="BLY32" s="662"/>
      <c r="BLZ32" s="662"/>
      <c r="BMA32" s="662"/>
      <c r="BMB32" s="662"/>
      <c r="BMC32" s="662"/>
      <c r="BMD32" s="662"/>
      <c r="BME32" s="662"/>
      <c r="BMF32" s="662"/>
      <c r="BMG32" s="662"/>
      <c r="BMH32" s="662"/>
      <c r="BMI32" s="662"/>
      <c r="BMJ32" s="662"/>
      <c r="BMK32" s="662"/>
      <c r="BML32" s="662"/>
      <c r="BMM32" s="662"/>
      <c r="BMN32" s="662"/>
      <c r="BMO32" s="662"/>
      <c r="BMP32" s="662"/>
      <c r="BMQ32" s="662"/>
      <c r="BMR32" s="662"/>
      <c r="BMS32" s="662"/>
      <c r="BMT32" s="662"/>
      <c r="BMU32" s="662"/>
      <c r="BMV32" s="662"/>
      <c r="BMW32" s="662"/>
      <c r="BMX32" s="662"/>
      <c r="BMY32" s="662"/>
      <c r="BMZ32" s="662"/>
      <c r="BNA32" s="662"/>
      <c r="BNB32" s="662"/>
      <c r="BNC32" s="662"/>
      <c r="BND32" s="662"/>
      <c r="BNE32" s="662"/>
      <c r="BNF32" s="662"/>
      <c r="BNG32" s="662"/>
      <c r="BNH32" s="662"/>
      <c r="BNI32" s="662"/>
      <c r="BNJ32" s="662"/>
      <c r="BNK32" s="662"/>
      <c r="BNL32" s="662"/>
      <c r="BNM32" s="662"/>
      <c r="BNN32" s="662"/>
      <c r="BNO32" s="662"/>
      <c r="BNP32" s="662"/>
      <c r="BNQ32" s="662"/>
      <c r="BNR32" s="662"/>
      <c r="BNS32" s="662"/>
      <c r="BNT32" s="662"/>
      <c r="BNU32" s="662"/>
      <c r="BNV32" s="662"/>
      <c r="BNW32" s="662"/>
      <c r="BNX32" s="662"/>
      <c r="BNY32" s="662"/>
      <c r="BNZ32" s="662"/>
      <c r="BOA32" s="662"/>
      <c r="BOB32" s="662"/>
      <c r="BOC32" s="662"/>
      <c r="BOD32" s="662"/>
      <c r="BOE32" s="662"/>
      <c r="BOF32" s="662"/>
      <c r="BOG32" s="662"/>
      <c r="BOH32" s="662"/>
      <c r="BOI32" s="662"/>
      <c r="BOJ32" s="662"/>
      <c r="BOK32" s="662"/>
      <c r="BOL32" s="662"/>
      <c r="BOM32" s="662"/>
      <c r="BON32" s="662"/>
      <c r="BOO32" s="662"/>
      <c r="BOP32" s="662"/>
      <c r="BOQ32" s="662"/>
      <c r="BOR32" s="662"/>
      <c r="BOS32" s="662"/>
      <c r="BOT32" s="662"/>
      <c r="BOU32" s="662"/>
      <c r="BOV32" s="662"/>
      <c r="BOW32" s="662"/>
      <c r="BOX32" s="662"/>
      <c r="BOY32" s="662"/>
      <c r="BOZ32" s="662"/>
      <c r="BPA32" s="662"/>
      <c r="BPB32" s="662"/>
      <c r="BPC32" s="662"/>
      <c r="BPD32" s="662"/>
      <c r="BPE32" s="662"/>
      <c r="BPF32" s="662"/>
      <c r="BPG32" s="662"/>
      <c r="BPH32" s="662"/>
      <c r="BPI32" s="662"/>
      <c r="BPJ32" s="662"/>
      <c r="BPK32" s="662"/>
      <c r="BPL32" s="662"/>
      <c r="BPM32" s="662"/>
      <c r="BPN32" s="662"/>
      <c r="BPO32" s="662"/>
      <c r="BPP32" s="662"/>
      <c r="BPQ32" s="662"/>
      <c r="BPR32" s="662"/>
      <c r="BPS32" s="662"/>
      <c r="BPT32" s="662"/>
      <c r="BPU32" s="662"/>
      <c r="BPV32" s="662"/>
      <c r="BPW32" s="662"/>
      <c r="BPX32" s="662"/>
      <c r="BPY32" s="662"/>
      <c r="BPZ32" s="662"/>
      <c r="BQA32" s="662"/>
      <c r="BQB32" s="662"/>
      <c r="BQC32" s="662"/>
      <c r="BQD32" s="662"/>
      <c r="BQE32" s="662"/>
      <c r="BQF32" s="662"/>
      <c r="BQG32" s="662"/>
      <c r="BQH32" s="662"/>
      <c r="BQI32" s="662"/>
      <c r="BQJ32" s="662"/>
      <c r="BQK32" s="662"/>
      <c r="BQL32" s="662"/>
      <c r="BQM32" s="662"/>
      <c r="BQN32" s="662"/>
      <c r="BQO32" s="662"/>
      <c r="BQP32" s="662"/>
      <c r="BQQ32" s="662"/>
      <c r="BQR32" s="662"/>
      <c r="BQS32" s="662"/>
      <c r="BQT32" s="662"/>
      <c r="BQU32" s="662"/>
      <c r="BQV32" s="662"/>
      <c r="BQW32" s="662"/>
      <c r="BQX32" s="662"/>
      <c r="BQY32" s="662"/>
      <c r="BQZ32" s="662"/>
      <c r="BRA32" s="662"/>
      <c r="BRB32" s="662"/>
      <c r="BRC32" s="662"/>
      <c r="BRD32" s="662"/>
      <c r="BRE32" s="662"/>
      <c r="BRF32" s="662"/>
      <c r="BRG32" s="662"/>
      <c r="BRH32" s="662"/>
      <c r="BRI32" s="662"/>
      <c r="BRJ32" s="662"/>
      <c r="BRK32" s="662"/>
      <c r="BRL32" s="662"/>
      <c r="BRM32" s="662"/>
      <c r="BRN32" s="662"/>
      <c r="BRO32" s="662"/>
      <c r="BRP32" s="662"/>
      <c r="BRQ32" s="662"/>
      <c r="BRR32" s="662"/>
      <c r="BRS32" s="662"/>
      <c r="BRT32" s="662"/>
      <c r="BRU32" s="662"/>
      <c r="BRV32" s="662"/>
      <c r="BRW32" s="662"/>
      <c r="BRX32" s="662"/>
      <c r="BRY32" s="662"/>
      <c r="BRZ32" s="662"/>
      <c r="BSA32" s="662"/>
      <c r="BSB32" s="662"/>
      <c r="BSC32" s="662"/>
      <c r="BSD32" s="662"/>
      <c r="BSE32" s="662"/>
      <c r="BSF32" s="662"/>
      <c r="BSG32" s="662"/>
      <c r="BSH32" s="662"/>
      <c r="BSI32" s="662"/>
      <c r="BSJ32" s="662"/>
      <c r="BSK32" s="662"/>
      <c r="BSL32" s="662"/>
      <c r="BSM32" s="662"/>
      <c r="BSN32" s="662"/>
      <c r="BSO32" s="662"/>
      <c r="BSP32" s="662"/>
      <c r="BSQ32" s="662"/>
      <c r="BSR32" s="662"/>
      <c r="BSS32" s="662"/>
      <c r="BST32" s="662"/>
      <c r="BSU32" s="662"/>
      <c r="BSV32" s="662"/>
      <c r="BSW32" s="662"/>
      <c r="BSX32" s="662"/>
      <c r="BSY32" s="662"/>
      <c r="BSZ32" s="662"/>
      <c r="BTA32" s="662"/>
      <c r="BTB32" s="662"/>
      <c r="BTC32" s="662"/>
      <c r="BTD32" s="662"/>
      <c r="BTE32" s="662"/>
      <c r="BTF32" s="662"/>
      <c r="BTG32" s="662"/>
      <c r="BTH32" s="662"/>
      <c r="BTI32" s="662"/>
      <c r="BTJ32" s="662"/>
      <c r="BTK32" s="662"/>
      <c r="BTL32" s="662"/>
      <c r="BTM32" s="662"/>
      <c r="BTN32" s="662"/>
      <c r="BTO32" s="662"/>
      <c r="BTP32" s="662"/>
      <c r="BTQ32" s="662"/>
      <c r="BTR32" s="662"/>
      <c r="BTS32" s="662"/>
      <c r="BTT32" s="662"/>
      <c r="BTU32" s="662"/>
      <c r="BTV32" s="662"/>
      <c r="BTW32" s="662"/>
      <c r="BTX32" s="662"/>
      <c r="BTY32" s="662"/>
      <c r="BTZ32" s="662"/>
      <c r="BUA32" s="662"/>
      <c r="BUB32" s="662"/>
      <c r="BUC32" s="662"/>
      <c r="BUD32" s="662"/>
      <c r="BUE32" s="662"/>
      <c r="BUF32" s="662"/>
      <c r="BUG32" s="662"/>
      <c r="BUH32" s="662"/>
      <c r="BUI32" s="662"/>
      <c r="BUJ32" s="662"/>
      <c r="BUK32" s="662"/>
      <c r="BUL32" s="662"/>
      <c r="BUM32" s="662"/>
      <c r="BUN32" s="662"/>
      <c r="BUO32" s="662"/>
      <c r="BUP32" s="662"/>
      <c r="BUQ32" s="662"/>
      <c r="BUR32" s="662"/>
      <c r="BUS32" s="662"/>
      <c r="BUT32" s="662"/>
      <c r="BUU32" s="662"/>
      <c r="BUV32" s="662"/>
      <c r="BUW32" s="662"/>
      <c r="BUX32" s="662"/>
      <c r="BUY32" s="662"/>
      <c r="BUZ32" s="662"/>
      <c r="BVA32" s="662"/>
      <c r="BVB32" s="662"/>
      <c r="BVC32" s="662"/>
      <c r="BVD32" s="662"/>
      <c r="BVE32" s="662"/>
      <c r="BVF32" s="662"/>
      <c r="BVG32" s="662"/>
      <c r="BVH32" s="662"/>
      <c r="BVI32" s="662"/>
      <c r="BVJ32" s="662"/>
      <c r="BVK32" s="662"/>
      <c r="BVL32" s="662"/>
      <c r="BVM32" s="662"/>
      <c r="BVN32" s="662"/>
      <c r="BVO32" s="662"/>
      <c r="BVP32" s="662"/>
      <c r="BVQ32" s="662"/>
      <c r="BVR32" s="662"/>
      <c r="BVS32" s="662"/>
      <c r="BVT32" s="662"/>
      <c r="BVU32" s="662"/>
      <c r="BVV32" s="662"/>
      <c r="BVW32" s="662"/>
      <c r="BVX32" s="662"/>
      <c r="BVY32" s="662"/>
      <c r="BVZ32" s="662"/>
      <c r="BWA32" s="662"/>
      <c r="BWB32" s="662"/>
      <c r="BWC32" s="662"/>
      <c r="BWD32" s="662"/>
      <c r="BWE32" s="662"/>
      <c r="BWF32" s="662"/>
      <c r="BWG32" s="662"/>
      <c r="BWH32" s="662"/>
      <c r="BWI32" s="662"/>
      <c r="BWJ32" s="662"/>
      <c r="BWK32" s="662"/>
      <c r="BWL32" s="662"/>
      <c r="BWM32" s="662"/>
      <c r="BWN32" s="662"/>
      <c r="BWO32" s="662"/>
      <c r="BWP32" s="662"/>
      <c r="BWQ32" s="662"/>
      <c r="BWR32" s="662"/>
      <c r="BWS32" s="662"/>
      <c r="BWT32" s="662"/>
      <c r="BWU32" s="662"/>
      <c r="BWV32" s="662"/>
      <c r="BWW32" s="662"/>
      <c r="BWX32" s="662"/>
      <c r="BWY32" s="662"/>
      <c r="BWZ32" s="662"/>
      <c r="BXA32" s="662"/>
      <c r="BXB32" s="662"/>
      <c r="BXC32" s="662"/>
      <c r="BXD32" s="662"/>
      <c r="BXE32" s="662"/>
      <c r="BXF32" s="662"/>
      <c r="BXG32" s="662"/>
      <c r="BXH32" s="662"/>
      <c r="BXI32" s="662"/>
      <c r="BXJ32" s="662"/>
      <c r="BXK32" s="662"/>
      <c r="BXL32" s="662"/>
      <c r="BXM32" s="662"/>
      <c r="BXN32" s="662"/>
      <c r="BXO32" s="662"/>
      <c r="BXP32" s="662"/>
      <c r="BXQ32" s="662"/>
      <c r="BXR32" s="662"/>
      <c r="BXS32" s="662"/>
      <c r="BXT32" s="662"/>
      <c r="BXU32" s="662"/>
      <c r="BXV32" s="662"/>
      <c r="BXW32" s="662"/>
      <c r="BXX32" s="662"/>
      <c r="BXY32" s="662"/>
      <c r="BXZ32" s="662"/>
      <c r="BYA32" s="662"/>
      <c r="BYB32" s="662"/>
      <c r="BYC32" s="662"/>
      <c r="BYD32" s="662"/>
      <c r="BYE32" s="662"/>
      <c r="BYF32" s="662"/>
      <c r="BYG32" s="662"/>
      <c r="BYH32" s="662"/>
      <c r="BYI32" s="662"/>
      <c r="BYJ32" s="662"/>
      <c r="BYK32" s="662"/>
      <c r="BYL32" s="662"/>
      <c r="BYM32" s="662"/>
      <c r="BYN32" s="662"/>
      <c r="BYO32" s="662"/>
      <c r="BYP32" s="662"/>
      <c r="BYQ32" s="662"/>
      <c r="BYR32" s="662"/>
      <c r="BYS32" s="662"/>
      <c r="BYT32" s="662"/>
      <c r="BYU32" s="662"/>
      <c r="BYV32" s="662"/>
      <c r="BYW32" s="662"/>
      <c r="BYX32" s="662"/>
      <c r="BYY32" s="662"/>
      <c r="BYZ32" s="662"/>
      <c r="BZA32" s="662"/>
      <c r="BZB32" s="662"/>
      <c r="BZC32" s="662"/>
      <c r="BZD32" s="662"/>
      <c r="BZE32" s="662"/>
      <c r="BZF32" s="662"/>
      <c r="BZG32" s="662"/>
      <c r="BZH32" s="662"/>
      <c r="BZI32" s="662"/>
      <c r="BZJ32" s="662"/>
      <c r="BZK32" s="662"/>
      <c r="BZL32" s="662"/>
      <c r="BZM32" s="662"/>
      <c r="BZN32" s="662"/>
      <c r="BZO32" s="662"/>
      <c r="BZP32" s="662"/>
      <c r="BZQ32" s="662"/>
      <c r="BZR32" s="662"/>
      <c r="BZS32" s="662"/>
      <c r="BZT32" s="662"/>
      <c r="BZU32" s="662"/>
      <c r="BZV32" s="662"/>
      <c r="BZW32" s="662"/>
      <c r="BZX32" s="662"/>
      <c r="BZY32" s="662"/>
      <c r="BZZ32" s="662"/>
      <c r="CAA32" s="662"/>
      <c r="CAB32" s="662"/>
      <c r="CAC32" s="662"/>
      <c r="CAD32" s="662"/>
      <c r="CAE32" s="662"/>
      <c r="CAF32" s="662"/>
      <c r="CAG32" s="662"/>
      <c r="CAH32" s="662"/>
      <c r="CAI32" s="662"/>
      <c r="CAJ32" s="662"/>
      <c r="CAK32" s="662"/>
      <c r="CAL32" s="662"/>
      <c r="CAM32" s="662"/>
      <c r="CAN32" s="662"/>
      <c r="CAO32" s="662"/>
      <c r="CAP32" s="662"/>
      <c r="CAQ32" s="662"/>
      <c r="CAR32" s="662"/>
      <c r="CAS32" s="662"/>
      <c r="CAT32" s="662"/>
      <c r="CAU32" s="662"/>
      <c r="CAV32" s="662"/>
      <c r="CAW32" s="662"/>
      <c r="CAX32" s="662"/>
      <c r="CAY32" s="662"/>
      <c r="CAZ32" s="662"/>
      <c r="CBA32" s="662"/>
      <c r="CBB32" s="662"/>
      <c r="CBC32" s="662"/>
      <c r="CBD32" s="662"/>
      <c r="CBE32" s="662"/>
      <c r="CBF32" s="662"/>
      <c r="CBG32" s="662"/>
      <c r="CBH32" s="662"/>
      <c r="CBI32" s="662"/>
      <c r="CBJ32" s="662"/>
      <c r="CBK32" s="662"/>
      <c r="CBL32" s="662"/>
      <c r="CBM32" s="662"/>
      <c r="CBN32" s="662"/>
      <c r="CBO32" s="662"/>
      <c r="CBP32" s="662"/>
      <c r="CBQ32" s="662"/>
      <c r="CBR32" s="662"/>
      <c r="CBS32" s="662"/>
      <c r="CBT32" s="662"/>
      <c r="CBU32" s="662"/>
      <c r="CBV32" s="662"/>
      <c r="CBW32" s="662"/>
      <c r="CBX32" s="662"/>
      <c r="CBY32" s="662"/>
      <c r="CBZ32" s="662"/>
      <c r="CCA32" s="662"/>
      <c r="CCB32" s="662"/>
      <c r="CCC32" s="662"/>
      <c r="CCD32" s="662"/>
      <c r="CCE32" s="662"/>
      <c r="CCF32" s="662"/>
      <c r="CCG32" s="662"/>
      <c r="CCH32" s="662"/>
      <c r="CCI32" s="662"/>
      <c r="CCJ32" s="662"/>
      <c r="CCK32" s="662"/>
      <c r="CCL32" s="662"/>
      <c r="CCM32" s="662"/>
      <c r="CCN32" s="662"/>
      <c r="CCO32" s="662"/>
      <c r="CCP32" s="662"/>
      <c r="CCQ32" s="662"/>
      <c r="CCR32" s="662"/>
      <c r="CCS32" s="662"/>
      <c r="CCT32" s="662"/>
      <c r="CCU32" s="662"/>
      <c r="CCV32" s="662"/>
      <c r="CCW32" s="662"/>
      <c r="CCX32" s="662"/>
      <c r="CCY32" s="662"/>
      <c r="CCZ32" s="662"/>
      <c r="CDA32" s="662"/>
      <c r="CDB32" s="662"/>
      <c r="CDC32" s="662"/>
      <c r="CDD32" s="662"/>
      <c r="CDE32" s="662"/>
      <c r="CDF32" s="662"/>
      <c r="CDG32" s="662"/>
      <c r="CDH32" s="662"/>
      <c r="CDI32" s="662"/>
      <c r="CDJ32" s="662"/>
      <c r="CDK32" s="662"/>
      <c r="CDL32" s="662"/>
      <c r="CDM32" s="662"/>
      <c r="CDN32" s="662"/>
      <c r="CDO32" s="662"/>
      <c r="CDP32" s="662"/>
      <c r="CDQ32" s="662"/>
      <c r="CDR32" s="662"/>
      <c r="CDS32" s="662"/>
      <c r="CDT32" s="662"/>
      <c r="CDU32" s="662"/>
      <c r="CDV32" s="662"/>
      <c r="CDW32" s="662"/>
      <c r="CDX32" s="662"/>
      <c r="CDY32" s="662"/>
      <c r="CDZ32" s="662"/>
      <c r="CEA32" s="662"/>
      <c r="CEB32" s="662"/>
      <c r="CEC32" s="662"/>
      <c r="CED32" s="662"/>
      <c r="CEE32" s="662"/>
      <c r="CEF32" s="662"/>
      <c r="CEG32" s="662"/>
      <c r="CEH32" s="662"/>
      <c r="CEI32" s="662"/>
      <c r="CEJ32" s="662"/>
      <c r="CEK32" s="662"/>
      <c r="CEL32" s="662"/>
      <c r="CEM32" s="662"/>
      <c r="CEN32" s="662"/>
      <c r="CEO32" s="662"/>
      <c r="CEP32" s="662"/>
      <c r="CEQ32" s="662"/>
      <c r="CER32" s="662"/>
      <c r="CES32" s="662"/>
      <c r="CET32" s="662"/>
      <c r="CEU32" s="662"/>
      <c r="CEV32" s="662"/>
      <c r="CEW32" s="662"/>
      <c r="CEX32" s="662"/>
      <c r="CEY32" s="662"/>
      <c r="CEZ32" s="662"/>
      <c r="CFA32" s="662"/>
      <c r="CFB32" s="662"/>
      <c r="CFC32" s="662"/>
      <c r="CFD32" s="662"/>
      <c r="CFE32" s="662"/>
      <c r="CFF32" s="662"/>
      <c r="CFG32" s="662"/>
      <c r="CFH32" s="662"/>
      <c r="CFI32" s="662"/>
      <c r="CFJ32" s="662"/>
      <c r="CFK32" s="662"/>
      <c r="CFL32" s="662"/>
      <c r="CFM32" s="662"/>
      <c r="CFN32" s="662"/>
      <c r="CFO32" s="662"/>
      <c r="CFP32" s="662"/>
      <c r="CFQ32" s="662"/>
      <c r="CFR32" s="662"/>
      <c r="CFS32" s="662"/>
      <c r="CFT32" s="662"/>
      <c r="CFU32" s="662"/>
      <c r="CFV32" s="662"/>
      <c r="CFW32" s="662"/>
      <c r="CFX32" s="662"/>
      <c r="CFY32" s="662"/>
      <c r="CFZ32" s="662"/>
      <c r="CGA32" s="662"/>
      <c r="CGB32" s="662"/>
      <c r="CGC32" s="662"/>
      <c r="CGD32" s="662"/>
      <c r="CGE32" s="662"/>
      <c r="CGF32" s="662"/>
      <c r="CGG32" s="662"/>
      <c r="CGH32" s="662"/>
      <c r="CGI32" s="662"/>
      <c r="CGJ32" s="662"/>
      <c r="CGK32" s="662"/>
      <c r="CGL32" s="662"/>
      <c r="CGM32" s="662"/>
      <c r="CGN32" s="662"/>
      <c r="CGO32" s="662"/>
      <c r="CGP32" s="662"/>
      <c r="CGQ32" s="662"/>
      <c r="CGR32" s="662"/>
      <c r="CGS32" s="662"/>
      <c r="CGT32" s="662"/>
      <c r="CGU32" s="662"/>
      <c r="CGV32" s="662"/>
      <c r="CGW32" s="662"/>
      <c r="CGX32" s="662"/>
      <c r="CGY32" s="662"/>
      <c r="CGZ32" s="662"/>
      <c r="CHA32" s="662"/>
      <c r="CHB32" s="662"/>
      <c r="CHC32" s="662"/>
      <c r="CHD32" s="662"/>
      <c r="CHE32" s="662"/>
      <c r="CHF32" s="662"/>
      <c r="CHG32" s="662"/>
      <c r="CHH32" s="662"/>
      <c r="CHI32" s="662"/>
      <c r="CHJ32" s="662"/>
      <c r="CHK32" s="662"/>
      <c r="CHL32" s="662"/>
      <c r="CHM32" s="662"/>
      <c r="CHN32" s="662"/>
      <c r="CHO32" s="662"/>
      <c r="CHP32" s="662"/>
      <c r="CHQ32" s="662"/>
      <c r="CHR32" s="662"/>
      <c r="CHS32" s="662"/>
      <c r="CHT32" s="662"/>
      <c r="CHU32" s="662"/>
      <c r="CHV32" s="662"/>
      <c r="CHW32" s="662"/>
      <c r="CHX32" s="662"/>
      <c r="CHY32" s="662"/>
      <c r="CHZ32" s="662"/>
      <c r="CIA32" s="662"/>
      <c r="CIB32" s="662"/>
      <c r="CIC32" s="662"/>
      <c r="CID32" s="662"/>
      <c r="CIE32" s="662"/>
      <c r="CIF32" s="662"/>
      <c r="CIG32" s="662"/>
      <c r="CIH32" s="662"/>
      <c r="CII32" s="662"/>
      <c r="CIJ32" s="662"/>
      <c r="CIK32" s="662"/>
      <c r="CIL32" s="662"/>
      <c r="CIM32" s="662"/>
      <c r="CIN32" s="662"/>
      <c r="CIO32" s="662"/>
      <c r="CIP32" s="662"/>
      <c r="CIQ32" s="662"/>
      <c r="CIR32" s="662"/>
      <c r="CIS32" s="662"/>
      <c r="CIT32" s="662"/>
      <c r="CIU32" s="662"/>
      <c r="CIV32" s="662"/>
      <c r="CIW32" s="662"/>
      <c r="CIX32" s="662"/>
      <c r="CIY32" s="662"/>
      <c r="CIZ32" s="662"/>
      <c r="CJA32" s="662"/>
      <c r="CJB32" s="662"/>
      <c r="CJC32" s="662"/>
      <c r="CJD32" s="662"/>
      <c r="CJE32" s="662"/>
      <c r="CJF32" s="662"/>
      <c r="CJG32" s="662"/>
      <c r="CJH32" s="662"/>
      <c r="CJI32" s="662"/>
      <c r="CJJ32" s="662"/>
      <c r="CJK32" s="662"/>
      <c r="CJL32" s="662"/>
      <c r="CJM32" s="662"/>
      <c r="CJN32" s="662"/>
      <c r="CJO32" s="662"/>
      <c r="CJP32" s="662"/>
      <c r="CJQ32" s="662"/>
      <c r="CJR32" s="662"/>
      <c r="CJS32" s="662"/>
      <c r="CJT32" s="662"/>
      <c r="CJU32" s="662"/>
      <c r="CJV32" s="662"/>
      <c r="CJW32" s="662"/>
      <c r="CJX32" s="662"/>
      <c r="CJY32" s="662"/>
      <c r="CJZ32" s="662"/>
      <c r="CKA32" s="662"/>
      <c r="CKB32" s="662"/>
      <c r="CKC32" s="662"/>
      <c r="CKD32" s="662"/>
      <c r="CKE32" s="662"/>
      <c r="CKF32" s="662"/>
      <c r="CKG32" s="662"/>
      <c r="CKH32" s="662"/>
      <c r="CKI32" s="662"/>
      <c r="CKJ32" s="662"/>
      <c r="CKK32" s="662"/>
      <c r="CKL32" s="662"/>
      <c r="CKM32" s="662"/>
      <c r="CKN32" s="662"/>
      <c r="CKO32" s="662"/>
      <c r="CKP32" s="662"/>
      <c r="CKQ32" s="662"/>
      <c r="CKR32" s="662"/>
      <c r="CKS32" s="662"/>
      <c r="CKT32" s="662"/>
      <c r="CKU32" s="662"/>
      <c r="CKV32" s="662"/>
      <c r="CKW32" s="662"/>
      <c r="CKX32" s="662"/>
      <c r="CKY32" s="662"/>
      <c r="CKZ32" s="662"/>
      <c r="CLA32" s="662"/>
      <c r="CLB32" s="662"/>
      <c r="CLC32" s="662"/>
      <c r="CLD32" s="662"/>
      <c r="CLE32" s="662"/>
      <c r="CLF32" s="662"/>
      <c r="CLG32" s="662"/>
      <c r="CLH32" s="662"/>
      <c r="CLI32" s="662"/>
      <c r="CLJ32" s="662"/>
      <c r="CLK32" s="662"/>
      <c r="CLL32" s="662"/>
      <c r="CLM32" s="662"/>
      <c r="CLN32" s="662"/>
      <c r="CLO32" s="662"/>
      <c r="CLP32" s="662"/>
      <c r="CLQ32" s="662"/>
      <c r="CLR32" s="662"/>
      <c r="CLS32" s="662"/>
      <c r="CLT32" s="662"/>
      <c r="CLU32" s="662"/>
      <c r="CLV32" s="662"/>
      <c r="CLW32" s="662"/>
      <c r="CLX32" s="662"/>
      <c r="CLY32" s="662"/>
      <c r="CLZ32" s="662"/>
      <c r="CMA32" s="662"/>
      <c r="CMB32" s="662"/>
      <c r="CMC32" s="662"/>
      <c r="CMD32" s="662"/>
      <c r="CME32" s="662"/>
      <c r="CMF32" s="662"/>
      <c r="CMG32" s="662"/>
      <c r="CMH32" s="662"/>
      <c r="CMI32" s="662"/>
      <c r="CMJ32" s="662"/>
      <c r="CMK32" s="662"/>
      <c r="CML32" s="662"/>
      <c r="CMM32" s="662"/>
      <c r="CMN32" s="662"/>
      <c r="CMO32" s="662"/>
      <c r="CMP32" s="662"/>
      <c r="CMQ32" s="662"/>
      <c r="CMR32" s="662"/>
      <c r="CMS32" s="662"/>
      <c r="CMT32" s="662"/>
      <c r="CMU32" s="662"/>
      <c r="CMV32" s="662"/>
      <c r="CMW32" s="662"/>
      <c r="CMX32" s="662"/>
      <c r="CMY32" s="662"/>
      <c r="CMZ32" s="662"/>
      <c r="CNA32" s="662"/>
      <c r="CNB32" s="662"/>
      <c r="CNC32" s="662"/>
      <c r="CND32" s="662"/>
      <c r="CNE32" s="662"/>
      <c r="CNF32" s="662"/>
      <c r="CNG32" s="662"/>
      <c r="CNH32" s="662"/>
      <c r="CNI32" s="662"/>
      <c r="CNJ32" s="662"/>
      <c r="CNK32" s="662"/>
      <c r="CNL32" s="662"/>
      <c r="CNM32" s="662"/>
      <c r="CNN32" s="662"/>
      <c r="CNO32" s="662"/>
      <c r="CNP32" s="662"/>
      <c r="CNQ32" s="662"/>
      <c r="CNR32" s="662"/>
      <c r="CNS32" s="662"/>
      <c r="CNT32" s="662"/>
      <c r="CNU32" s="662"/>
      <c r="CNV32" s="662"/>
      <c r="CNW32" s="662"/>
      <c r="CNX32" s="662"/>
      <c r="CNY32" s="662"/>
      <c r="CNZ32" s="662"/>
      <c r="COA32" s="662"/>
      <c r="COB32" s="662"/>
      <c r="COC32" s="662"/>
      <c r="COD32" s="662"/>
      <c r="COE32" s="662"/>
      <c r="COF32" s="662"/>
      <c r="COG32" s="662"/>
      <c r="COH32" s="662"/>
      <c r="COI32" s="662"/>
      <c r="COJ32" s="662"/>
      <c r="COK32" s="662"/>
      <c r="COL32" s="662"/>
      <c r="COM32" s="662"/>
      <c r="CON32" s="662"/>
      <c r="COO32" s="662"/>
      <c r="COP32" s="662"/>
      <c r="COQ32" s="662"/>
      <c r="COR32" s="662"/>
      <c r="COS32" s="662"/>
      <c r="COT32" s="662"/>
      <c r="COU32" s="662"/>
      <c r="COV32" s="662"/>
      <c r="COW32" s="662"/>
      <c r="COX32" s="662"/>
      <c r="COY32" s="662"/>
      <c r="COZ32" s="662"/>
      <c r="CPA32" s="662"/>
      <c r="CPB32" s="662"/>
      <c r="CPC32" s="662"/>
      <c r="CPD32" s="662"/>
      <c r="CPE32" s="662"/>
      <c r="CPF32" s="662"/>
      <c r="CPG32" s="662"/>
      <c r="CPH32" s="662"/>
      <c r="CPI32" s="662"/>
      <c r="CPJ32" s="662"/>
      <c r="CPK32" s="662"/>
      <c r="CPL32" s="662"/>
      <c r="CPM32" s="662"/>
      <c r="CPN32" s="662"/>
      <c r="CPO32" s="662"/>
      <c r="CPP32" s="662"/>
      <c r="CPQ32" s="662"/>
      <c r="CPR32" s="662"/>
      <c r="CPS32" s="662"/>
      <c r="CPT32" s="662"/>
      <c r="CPU32" s="662"/>
      <c r="CPV32" s="662"/>
      <c r="CPW32" s="662"/>
      <c r="CPX32" s="662"/>
      <c r="CPY32" s="662"/>
      <c r="CPZ32" s="662"/>
      <c r="CQA32" s="662"/>
      <c r="CQB32" s="662"/>
      <c r="CQC32" s="662"/>
      <c r="CQD32" s="662"/>
      <c r="CQE32" s="662"/>
      <c r="CQF32" s="662"/>
      <c r="CQG32" s="662"/>
      <c r="CQH32" s="662"/>
      <c r="CQI32" s="662"/>
      <c r="CQJ32" s="662"/>
      <c r="CQK32" s="662"/>
      <c r="CQL32" s="662"/>
      <c r="CQM32" s="662"/>
      <c r="CQN32" s="662"/>
      <c r="CQO32" s="662"/>
      <c r="CQP32" s="662"/>
      <c r="CQQ32" s="662"/>
      <c r="CQR32" s="662"/>
      <c r="CQS32" s="662"/>
      <c r="CQT32" s="662"/>
      <c r="CQU32" s="662"/>
      <c r="CQV32" s="662"/>
      <c r="CQW32" s="662"/>
      <c r="CQX32" s="662"/>
      <c r="CQY32" s="662"/>
      <c r="CQZ32" s="662"/>
      <c r="CRA32" s="662"/>
      <c r="CRB32" s="662"/>
      <c r="CRC32" s="662"/>
      <c r="CRD32" s="662"/>
      <c r="CRE32" s="662"/>
      <c r="CRF32" s="662"/>
      <c r="CRG32" s="662"/>
      <c r="CRH32" s="662"/>
      <c r="CRI32" s="662"/>
      <c r="CRJ32" s="662"/>
      <c r="CRK32" s="662"/>
      <c r="CRL32" s="662"/>
      <c r="CRM32" s="662"/>
      <c r="CRN32" s="662"/>
      <c r="CRO32" s="662"/>
      <c r="CRP32" s="662"/>
      <c r="CRQ32" s="662"/>
      <c r="CRR32" s="662"/>
      <c r="CRS32" s="662"/>
      <c r="CRT32" s="662"/>
      <c r="CRU32" s="662"/>
      <c r="CRV32" s="662"/>
      <c r="CRW32" s="662"/>
      <c r="CRX32" s="662"/>
      <c r="CRY32" s="662"/>
      <c r="CRZ32" s="662"/>
      <c r="CSA32" s="662"/>
      <c r="CSB32" s="662"/>
      <c r="CSC32" s="662"/>
      <c r="CSD32" s="662"/>
      <c r="CSE32" s="662"/>
      <c r="CSF32" s="662"/>
      <c r="CSG32" s="662"/>
      <c r="CSH32" s="662"/>
      <c r="CSI32" s="662"/>
      <c r="CSJ32" s="662"/>
      <c r="CSK32" s="662"/>
      <c r="CSL32" s="662"/>
      <c r="CSM32" s="662"/>
      <c r="CSN32" s="662"/>
      <c r="CSO32" s="662"/>
      <c r="CSP32" s="662"/>
      <c r="CSQ32" s="662"/>
      <c r="CSR32" s="662"/>
      <c r="CSS32" s="662"/>
      <c r="CST32" s="662"/>
      <c r="CSU32" s="662"/>
      <c r="CSV32" s="662"/>
      <c r="CSW32" s="662"/>
      <c r="CSX32" s="662"/>
      <c r="CSY32" s="662"/>
      <c r="CSZ32" s="662"/>
      <c r="CTA32" s="662"/>
      <c r="CTB32" s="662"/>
      <c r="CTC32" s="662"/>
      <c r="CTD32" s="662"/>
      <c r="CTE32" s="662"/>
      <c r="CTF32" s="662"/>
      <c r="CTG32" s="662"/>
      <c r="CTH32" s="662"/>
      <c r="CTI32" s="662"/>
      <c r="CTJ32" s="662"/>
      <c r="CTK32" s="662"/>
      <c r="CTL32" s="662"/>
      <c r="CTM32" s="662"/>
      <c r="CTN32" s="662"/>
      <c r="CTO32" s="662"/>
      <c r="CTP32" s="662"/>
      <c r="CTQ32" s="662"/>
      <c r="CTR32" s="662"/>
      <c r="CTS32" s="662"/>
      <c r="CTT32" s="662"/>
      <c r="CTU32" s="662"/>
      <c r="CTV32" s="662"/>
      <c r="CTW32" s="662"/>
      <c r="CTX32" s="662"/>
      <c r="CTY32" s="662"/>
      <c r="CTZ32" s="662"/>
      <c r="CUA32" s="662"/>
      <c r="CUB32" s="662"/>
      <c r="CUC32" s="662"/>
      <c r="CUD32" s="662"/>
      <c r="CUE32" s="662"/>
      <c r="CUF32" s="662"/>
      <c r="CUG32" s="662"/>
      <c r="CUH32" s="662"/>
      <c r="CUI32" s="662"/>
      <c r="CUJ32" s="662"/>
      <c r="CUK32" s="662"/>
      <c r="CUL32" s="662"/>
      <c r="CUM32" s="662"/>
      <c r="CUN32" s="662"/>
      <c r="CUO32" s="662"/>
      <c r="CUP32" s="662"/>
      <c r="CUQ32" s="662"/>
      <c r="CUR32" s="662"/>
      <c r="CUS32" s="662"/>
      <c r="CUT32" s="662"/>
      <c r="CUU32" s="662"/>
      <c r="CUV32" s="662"/>
      <c r="CUW32" s="662"/>
      <c r="CUX32" s="662"/>
      <c r="CUY32" s="662"/>
      <c r="CUZ32" s="662"/>
      <c r="CVA32" s="662"/>
      <c r="CVB32" s="662"/>
      <c r="CVC32" s="662"/>
      <c r="CVD32" s="662"/>
      <c r="CVE32" s="662"/>
      <c r="CVF32" s="662"/>
      <c r="CVG32" s="662"/>
      <c r="CVH32" s="662"/>
      <c r="CVI32" s="662"/>
      <c r="CVJ32" s="662"/>
      <c r="CVK32" s="662"/>
      <c r="CVL32" s="662"/>
      <c r="CVM32" s="662"/>
      <c r="CVN32" s="662"/>
      <c r="CVO32" s="662"/>
      <c r="CVP32" s="662"/>
      <c r="CVQ32" s="662"/>
      <c r="CVR32" s="662"/>
      <c r="CVS32" s="662"/>
      <c r="CVT32" s="662"/>
      <c r="CVU32" s="662"/>
      <c r="CVV32" s="662"/>
      <c r="CVW32" s="662"/>
      <c r="CVX32" s="662"/>
      <c r="CVY32" s="662"/>
      <c r="CVZ32" s="662"/>
      <c r="CWA32" s="662"/>
      <c r="CWB32" s="662"/>
      <c r="CWC32" s="662"/>
      <c r="CWD32" s="662"/>
      <c r="CWE32" s="662"/>
      <c r="CWF32" s="662"/>
      <c r="CWG32" s="662"/>
      <c r="CWH32" s="662"/>
      <c r="CWI32" s="662"/>
      <c r="CWJ32" s="662"/>
      <c r="CWK32" s="662"/>
      <c r="CWL32" s="662"/>
      <c r="CWM32" s="662"/>
      <c r="CWN32" s="662"/>
      <c r="CWO32" s="662"/>
      <c r="CWP32" s="662"/>
      <c r="CWQ32" s="662"/>
      <c r="CWR32" s="662"/>
      <c r="CWS32" s="662"/>
      <c r="CWT32" s="662"/>
      <c r="CWU32" s="662"/>
      <c r="CWV32" s="662"/>
      <c r="CWW32" s="662"/>
      <c r="CWX32" s="662"/>
      <c r="CWY32" s="662"/>
      <c r="CWZ32" s="662"/>
      <c r="CXA32" s="662"/>
      <c r="CXB32" s="662"/>
      <c r="CXC32" s="662"/>
      <c r="CXD32" s="662"/>
      <c r="CXE32" s="662"/>
      <c r="CXF32" s="662"/>
      <c r="CXG32" s="662"/>
      <c r="CXH32" s="662"/>
      <c r="CXI32" s="662"/>
      <c r="CXJ32" s="662"/>
      <c r="CXK32" s="662"/>
      <c r="CXL32" s="662"/>
      <c r="CXM32" s="662"/>
      <c r="CXN32" s="662"/>
      <c r="CXO32" s="662"/>
      <c r="CXP32" s="662"/>
      <c r="CXQ32" s="662"/>
      <c r="CXR32" s="662"/>
      <c r="CXS32" s="662"/>
      <c r="CXT32" s="662"/>
      <c r="CXU32" s="662"/>
      <c r="CXV32" s="662"/>
      <c r="CXW32" s="662"/>
      <c r="CXX32" s="662"/>
      <c r="CXY32" s="662"/>
      <c r="CXZ32" s="662"/>
      <c r="CYA32" s="662"/>
      <c r="CYB32" s="662"/>
      <c r="CYC32" s="662"/>
      <c r="CYD32" s="662"/>
      <c r="CYE32" s="662"/>
      <c r="CYF32" s="662"/>
      <c r="CYG32" s="662"/>
      <c r="CYH32" s="662"/>
      <c r="CYI32" s="662"/>
      <c r="CYJ32" s="662"/>
      <c r="CYK32" s="662"/>
      <c r="CYL32" s="662"/>
      <c r="CYM32" s="662"/>
      <c r="CYN32" s="662"/>
      <c r="CYO32" s="662"/>
      <c r="CYP32" s="662"/>
      <c r="CYQ32" s="662"/>
      <c r="CYR32" s="662"/>
      <c r="CYS32" s="662"/>
      <c r="CYT32" s="662"/>
      <c r="CYU32" s="662"/>
      <c r="CYV32" s="662"/>
      <c r="CYW32" s="662"/>
      <c r="CYX32" s="662"/>
      <c r="CYY32" s="662"/>
      <c r="CYZ32" s="662"/>
      <c r="CZA32" s="662"/>
      <c r="CZB32" s="662"/>
      <c r="CZC32" s="662"/>
      <c r="CZD32" s="662"/>
      <c r="CZE32" s="662"/>
      <c r="CZF32" s="662"/>
      <c r="CZG32" s="662"/>
      <c r="CZH32" s="662"/>
      <c r="CZI32" s="662"/>
      <c r="CZJ32" s="662"/>
      <c r="CZK32" s="662"/>
      <c r="CZL32" s="662"/>
      <c r="CZM32" s="662"/>
      <c r="CZN32" s="662"/>
      <c r="CZO32" s="662"/>
      <c r="CZP32" s="662"/>
      <c r="CZQ32" s="662"/>
      <c r="CZR32" s="662"/>
      <c r="CZS32" s="662"/>
      <c r="CZT32" s="662"/>
      <c r="CZU32" s="662"/>
      <c r="CZV32" s="662"/>
      <c r="CZW32" s="662"/>
      <c r="CZX32" s="662"/>
      <c r="CZY32" s="662"/>
      <c r="CZZ32" s="662"/>
      <c r="DAA32" s="662"/>
      <c r="DAB32" s="662"/>
      <c r="DAC32" s="662"/>
      <c r="DAD32" s="662"/>
      <c r="DAE32" s="662"/>
      <c r="DAF32" s="662"/>
      <c r="DAG32" s="662"/>
      <c r="DAH32" s="662"/>
      <c r="DAI32" s="662"/>
      <c r="DAJ32" s="662"/>
      <c r="DAK32" s="662"/>
      <c r="DAL32" s="662"/>
      <c r="DAM32" s="662"/>
      <c r="DAN32" s="662"/>
      <c r="DAO32" s="662"/>
      <c r="DAP32" s="662"/>
      <c r="DAQ32" s="662"/>
      <c r="DAR32" s="662"/>
      <c r="DAS32" s="662"/>
      <c r="DAT32" s="662"/>
      <c r="DAU32" s="662"/>
      <c r="DAV32" s="662"/>
      <c r="DAW32" s="662"/>
      <c r="DAX32" s="662"/>
      <c r="DAY32" s="662"/>
      <c r="DAZ32" s="662"/>
      <c r="DBA32" s="662"/>
      <c r="DBB32" s="662"/>
      <c r="DBC32" s="662"/>
      <c r="DBD32" s="662"/>
      <c r="DBE32" s="662"/>
      <c r="DBF32" s="662"/>
      <c r="DBG32" s="662"/>
      <c r="DBH32" s="662"/>
      <c r="DBI32" s="662"/>
      <c r="DBJ32" s="662"/>
      <c r="DBK32" s="662"/>
      <c r="DBL32" s="662"/>
      <c r="DBM32" s="662"/>
      <c r="DBN32" s="662"/>
      <c r="DBO32" s="662"/>
      <c r="DBP32" s="662"/>
      <c r="DBQ32" s="662"/>
      <c r="DBR32" s="662"/>
      <c r="DBS32" s="662"/>
      <c r="DBT32" s="662"/>
      <c r="DBU32" s="662"/>
      <c r="DBV32" s="662"/>
      <c r="DBW32" s="662"/>
      <c r="DBX32" s="662"/>
      <c r="DBY32" s="662"/>
      <c r="DBZ32" s="662"/>
      <c r="DCA32" s="662"/>
      <c r="DCB32" s="662"/>
      <c r="DCC32" s="662"/>
      <c r="DCD32" s="662"/>
      <c r="DCE32" s="662"/>
      <c r="DCF32" s="662"/>
      <c r="DCG32" s="662"/>
      <c r="DCH32" s="662"/>
      <c r="DCI32" s="662"/>
      <c r="DCJ32" s="662"/>
      <c r="DCK32" s="662"/>
      <c r="DCL32" s="662"/>
      <c r="DCM32" s="662"/>
      <c r="DCN32" s="662"/>
      <c r="DCO32" s="662"/>
      <c r="DCP32" s="662"/>
      <c r="DCQ32" s="662"/>
      <c r="DCR32" s="662"/>
      <c r="DCS32" s="662"/>
      <c r="DCT32" s="662"/>
      <c r="DCU32" s="662"/>
      <c r="DCV32" s="662"/>
      <c r="DCW32" s="662"/>
      <c r="DCX32" s="662"/>
      <c r="DCY32" s="662"/>
      <c r="DCZ32" s="662"/>
      <c r="DDA32" s="662"/>
      <c r="DDB32" s="662"/>
      <c r="DDC32" s="662"/>
      <c r="DDD32" s="662"/>
      <c r="DDE32" s="662"/>
      <c r="DDF32" s="662"/>
      <c r="DDG32" s="662"/>
      <c r="DDH32" s="662"/>
      <c r="DDI32" s="662"/>
      <c r="DDJ32" s="662"/>
      <c r="DDK32" s="662"/>
      <c r="DDL32" s="662"/>
      <c r="DDM32" s="662"/>
      <c r="DDN32" s="662"/>
      <c r="DDO32" s="662"/>
      <c r="DDP32" s="662"/>
      <c r="DDQ32" s="662"/>
      <c r="DDR32" s="662"/>
      <c r="DDS32" s="662"/>
      <c r="DDT32" s="662"/>
      <c r="DDU32" s="662"/>
      <c r="DDV32" s="662"/>
      <c r="DDW32" s="662"/>
      <c r="DDX32" s="662"/>
      <c r="DDY32" s="662"/>
      <c r="DDZ32" s="662"/>
      <c r="DEA32" s="662"/>
      <c r="DEB32" s="662"/>
      <c r="DEC32" s="662"/>
      <c r="DED32" s="662"/>
      <c r="DEE32" s="662"/>
      <c r="DEF32" s="662"/>
      <c r="DEG32" s="662"/>
      <c r="DEH32" s="662"/>
      <c r="DEI32" s="662"/>
      <c r="DEJ32" s="662"/>
      <c r="DEK32" s="662"/>
      <c r="DEL32" s="662"/>
      <c r="DEM32" s="662"/>
      <c r="DEN32" s="662"/>
      <c r="DEO32" s="662"/>
      <c r="DEP32" s="662"/>
      <c r="DEQ32" s="662"/>
      <c r="DER32" s="662"/>
      <c r="DES32" s="662"/>
      <c r="DET32" s="662"/>
      <c r="DEU32" s="662"/>
      <c r="DEV32" s="662"/>
      <c r="DEW32" s="662"/>
      <c r="DEX32" s="662"/>
      <c r="DEY32" s="662"/>
      <c r="DEZ32" s="662"/>
      <c r="DFA32" s="662"/>
      <c r="DFB32" s="662"/>
      <c r="DFC32" s="662"/>
      <c r="DFD32" s="662"/>
      <c r="DFE32" s="662"/>
      <c r="DFF32" s="662"/>
      <c r="DFG32" s="662"/>
      <c r="DFH32" s="662"/>
      <c r="DFI32" s="662"/>
      <c r="DFJ32" s="662"/>
      <c r="DFK32" s="662"/>
      <c r="DFL32" s="662"/>
      <c r="DFM32" s="662"/>
      <c r="DFN32" s="662"/>
      <c r="DFO32" s="662"/>
      <c r="DFP32" s="662"/>
      <c r="DFQ32" s="662"/>
      <c r="DFR32" s="662"/>
      <c r="DFS32" s="662"/>
      <c r="DFT32" s="662"/>
      <c r="DFU32" s="662"/>
      <c r="DFV32" s="662"/>
      <c r="DFW32" s="662"/>
      <c r="DFX32" s="662"/>
      <c r="DFY32" s="662"/>
      <c r="DFZ32" s="662"/>
      <c r="DGA32" s="662"/>
      <c r="DGB32" s="662"/>
      <c r="DGC32" s="662"/>
      <c r="DGD32" s="662"/>
      <c r="DGE32" s="662"/>
      <c r="DGF32" s="662"/>
      <c r="DGG32" s="662"/>
      <c r="DGH32" s="662"/>
      <c r="DGI32" s="662"/>
      <c r="DGJ32" s="662"/>
      <c r="DGK32" s="662"/>
      <c r="DGL32" s="662"/>
      <c r="DGM32" s="662"/>
      <c r="DGN32" s="662"/>
      <c r="DGO32" s="662"/>
      <c r="DGP32" s="662"/>
      <c r="DGQ32" s="662"/>
      <c r="DGR32" s="662"/>
      <c r="DGS32" s="662"/>
      <c r="DGT32" s="662"/>
      <c r="DGU32" s="662"/>
      <c r="DGV32" s="662"/>
      <c r="DGW32" s="662"/>
      <c r="DGX32" s="662"/>
      <c r="DGY32" s="662"/>
      <c r="DGZ32" s="662"/>
      <c r="DHA32" s="662"/>
      <c r="DHB32" s="662"/>
      <c r="DHC32" s="662"/>
      <c r="DHD32" s="662"/>
      <c r="DHE32" s="662"/>
      <c r="DHF32" s="662"/>
      <c r="DHG32" s="662"/>
      <c r="DHH32" s="662"/>
      <c r="DHI32" s="662"/>
      <c r="DHJ32" s="662"/>
      <c r="DHK32" s="662"/>
      <c r="DHL32" s="662"/>
      <c r="DHM32" s="662"/>
      <c r="DHN32" s="662"/>
      <c r="DHO32" s="662"/>
      <c r="DHP32" s="662"/>
      <c r="DHQ32" s="662"/>
      <c r="DHR32" s="662"/>
      <c r="DHS32" s="662"/>
      <c r="DHT32" s="662"/>
      <c r="DHU32" s="662"/>
      <c r="DHV32" s="662"/>
      <c r="DHW32" s="662"/>
      <c r="DHX32" s="662"/>
      <c r="DHY32" s="662"/>
      <c r="DHZ32" s="662"/>
      <c r="DIA32" s="662"/>
      <c r="DIB32" s="662"/>
      <c r="DIC32" s="662"/>
      <c r="DID32" s="662"/>
      <c r="DIE32" s="662"/>
      <c r="DIF32" s="662"/>
      <c r="DIG32" s="662"/>
      <c r="DIH32" s="662"/>
      <c r="DII32" s="662"/>
      <c r="DIJ32" s="662"/>
      <c r="DIK32" s="662"/>
      <c r="DIL32" s="662"/>
      <c r="DIM32" s="662"/>
      <c r="DIN32" s="662"/>
      <c r="DIO32" s="662"/>
      <c r="DIP32" s="662"/>
      <c r="DIQ32" s="662"/>
      <c r="DIR32" s="662"/>
      <c r="DIS32" s="662"/>
      <c r="DIT32" s="662"/>
      <c r="DIU32" s="662"/>
      <c r="DIV32" s="662"/>
      <c r="DIW32" s="662"/>
      <c r="DIX32" s="662"/>
      <c r="DIY32" s="662"/>
      <c r="DIZ32" s="662"/>
      <c r="DJA32" s="662"/>
      <c r="DJB32" s="662"/>
      <c r="DJC32" s="662"/>
      <c r="DJD32" s="662"/>
      <c r="DJE32" s="662"/>
      <c r="DJF32" s="662"/>
      <c r="DJG32" s="662"/>
      <c r="DJH32" s="662"/>
      <c r="DJI32" s="662"/>
      <c r="DJJ32" s="662"/>
      <c r="DJK32" s="662"/>
      <c r="DJL32" s="662"/>
      <c r="DJM32" s="662"/>
      <c r="DJN32" s="662"/>
      <c r="DJO32" s="662"/>
      <c r="DJP32" s="662"/>
      <c r="DJQ32" s="662"/>
      <c r="DJR32" s="662"/>
      <c r="DJS32" s="662"/>
      <c r="DJT32" s="662"/>
      <c r="DJU32" s="662"/>
      <c r="DJV32" s="662"/>
      <c r="DJW32" s="662"/>
      <c r="DJX32" s="662"/>
      <c r="DJY32" s="662"/>
      <c r="DJZ32" s="662"/>
      <c r="DKA32" s="662"/>
      <c r="DKB32" s="662"/>
      <c r="DKC32" s="662"/>
      <c r="DKD32" s="662"/>
      <c r="DKE32" s="662"/>
      <c r="DKF32" s="662"/>
      <c r="DKG32" s="662"/>
      <c r="DKH32" s="662"/>
      <c r="DKI32" s="662"/>
      <c r="DKJ32" s="662"/>
      <c r="DKK32" s="662"/>
      <c r="DKL32" s="662"/>
      <c r="DKM32" s="662"/>
      <c r="DKN32" s="662"/>
      <c r="DKO32" s="662"/>
      <c r="DKP32" s="662"/>
      <c r="DKQ32" s="662"/>
      <c r="DKR32" s="662"/>
      <c r="DKS32" s="662"/>
      <c r="DKT32" s="662"/>
      <c r="DKU32" s="662"/>
      <c r="DKV32" s="662"/>
      <c r="DKW32" s="662"/>
      <c r="DKX32" s="662"/>
      <c r="DKY32" s="662"/>
      <c r="DKZ32" s="662"/>
      <c r="DLA32" s="662"/>
      <c r="DLB32" s="662"/>
      <c r="DLC32" s="662"/>
      <c r="DLD32" s="662"/>
      <c r="DLE32" s="662"/>
      <c r="DLF32" s="662"/>
      <c r="DLG32" s="662"/>
      <c r="DLH32" s="662"/>
      <c r="DLI32" s="662"/>
      <c r="DLJ32" s="662"/>
      <c r="DLK32" s="662"/>
      <c r="DLL32" s="662"/>
      <c r="DLM32" s="662"/>
      <c r="DLN32" s="662"/>
      <c r="DLO32" s="662"/>
      <c r="DLP32" s="662"/>
      <c r="DLQ32" s="662"/>
      <c r="DLR32" s="662"/>
      <c r="DLS32" s="662"/>
      <c r="DLT32" s="662"/>
      <c r="DLU32" s="662"/>
      <c r="DLV32" s="662"/>
      <c r="DLW32" s="662"/>
      <c r="DLX32" s="662"/>
      <c r="DLY32" s="662"/>
      <c r="DLZ32" s="662"/>
      <c r="DMA32" s="662"/>
      <c r="DMB32" s="662"/>
      <c r="DMC32" s="662"/>
      <c r="DMD32" s="662"/>
      <c r="DME32" s="662"/>
      <c r="DMF32" s="662"/>
      <c r="DMG32" s="662"/>
      <c r="DMH32" s="662"/>
      <c r="DMI32" s="662"/>
      <c r="DMJ32" s="662"/>
      <c r="DMK32" s="662"/>
      <c r="DML32" s="662"/>
      <c r="DMM32" s="662"/>
      <c r="DMN32" s="662"/>
      <c r="DMO32" s="662"/>
      <c r="DMP32" s="662"/>
      <c r="DMQ32" s="662"/>
      <c r="DMR32" s="662"/>
      <c r="DMS32" s="662"/>
      <c r="DMT32" s="662"/>
      <c r="DMU32" s="662"/>
      <c r="DMV32" s="662"/>
      <c r="DMW32" s="662"/>
      <c r="DMX32" s="662"/>
      <c r="DMY32" s="662"/>
      <c r="DMZ32" s="662"/>
      <c r="DNA32" s="662"/>
      <c r="DNB32" s="662"/>
      <c r="DNC32" s="662"/>
      <c r="DND32" s="662"/>
      <c r="DNE32" s="662"/>
      <c r="DNF32" s="662"/>
      <c r="DNG32" s="662"/>
      <c r="DNH32" s="662"/>
      <c r="DNI32" s="662"/>
      <c r="DNJ32" s="662"/>
      <c r="DNK32" s="662"/>
      <c r="DNL32" s="662"/>
      <c r="DNM32" s="662"/>
      <c r="DNN32" s="662"/>
      <c r="DNO32" s="662"/>
      <c r="DNP32" s="662"/>
      <c r="DNQ32" s="662"/>
      <c r="DNR32" s="662"/>
      <c r="DNS32" s="662"/>
      <c r="DNT32" s="662"/>
      <c r="DNU32" s="662"/>
      <c r="DNV32" s="662"/>
      <c r="DNW32" s="662"/>
      <c r="DNX32" s="662"/>
      <c r="DNY32" s="662"/>
      <c r="DNZ32" s="662"/>
      <c r="DOA32" s="662"/>
      <c r="DOB32" s="662"/>
      <c r="DOC32" s="662"/>
      <c r="DOD32" s="662"/>
      <c r="DOE32" s="662"/>
      <c r="DOF32" s="662"/>
      <c r="DOG32" s="662"/>
      <c r="DOH32" s="662"/>
      <c r="DOI32" s="662"/>
      <c r="DOJ32" s="662"/>
      <c r="DOK32" s="662"/>
      <c r="DOL32" s="662"/>
      <c r="DOM32" s="662"/>
      <c r="DON32" s="662"/>
      <c r="DOO32" s="662"/>
      <c r="DOP32" s="662"/>
      <c r="DOQ32" s="662"/>
      <c r="DOR32" s="662"/>
      <c r="DOS32" s="662"/>
      <c r="DOT32" s="662"/>
      <c r="DOU32" s="662"/>
      <c r="DOV32" s="662"/>
      <c r="DOW32" s="662"/>
      <c r="DOX32" s="662"/>
      <c r="DOY32" s="662"/>
      <c r="DOZ32" s="662"/>
      <c r="DPA32" s="662"/>
      <c r="DPB32" s="662"/>
      <c r="DPC32" s="662"/>
      <c r="DPD32" s="662"/>
      <c r="DPE32" s="662"/>
      <c r="DPF32" s="662"/>
      <c r="DPG32" s="662"/>
      <c r="DPH32" s="662"/>
      <c r="DPI32" s="662"/>
      <c r="DPJ32" s="662"/>
      <c r="DPK32" s="662"/>
      <c r="DPL32" s="662"/>
      <c r="DPM32" s="662"/>
      <c r="DPN32" s="662"/>
      <c r="DPO32" s="662"/>
      <c r="DPP32" s="662"/>
      <c r="DPQ32" s="662"/>
      <c r="DPR32" s="662"/>
      <c r="DPS32" s="662"/>
      <c r="DPT32" s="662"/>
      <c r="DPU32" s="662"/>
      <c r="DPV32" s="662"/>
      <c r="DPW32" s="662"/>
      <c r="DPX32" s="662"/>
      <c r="DPY32" s="662"/>
      <c r="DPZ32" s="662"/>
      <c r="DQA32" s="662"/>
      <c r="DQB32" s="662"/>
      <c r="DQC32" s="662"/>
      <c r="DQD32" s="662"/>
      <c r="DQE32" s="662"/>
      <c r="DQF32" s="662"/>
      <c r="DQG32" s="662"/>
      <c r="DQH32" s="662"/>
      <c r="DQI32" s="662"/>
      <c r="DQJ32" s="662"/>
      <c r="DQK32" s="662"/>
      <c r="DQL32" s="662"/>
      <c r="DQM32" s="662"/>
      <c r="DQN32" s="662"/>
      <c r="DQO32" s="662"/>
      <c r="DQP32" s="662"/>
      <c r="DQQ32" s="662"/>
      <c r="DQR32" s="662"/>
      <c r="DQS32" s="662"/>
      <c r="DQT32" s="662"/>
      <c r="DQU32" s="662"/>
      <c r="DQV32" s="662"/>
      <c r="DQW32" s="662"/>
      <c r="DQX32" s="662"/>
      <c r="DQY32" s="662"/>
      <c r="DQZ32" s="662"/>
      <c r="DRA32" s="662"/>
      <c r="DRB32" s="662"/>
      <c r="DRC32" s="662"/>
      <c r="DRD32" s="662"/>
      <c r="DRE32" s="662"/>
      <c r="DRF32" s="662"/>
      <c r="DRG32" s="662"/>
      <c r="DRH32" s="662"/>
      <c r="DRI32" s="662"/>
      <c r="DRJ32" s="662"/>
      <c r="DRK32" s="662"/>
      <c r="DRL32" s="662"/>
      <c r="DRM32" s="662"/>
      <c r="DRN32" s="662"/>
      <c r="DRO32" s="662"/>
      <c r="DRP32" s="662"/>
      <c r="DRQ32" s="662"/>
      <c r="DRR32" s="662"/>
      <c r="DRS32" s="662"/>
      <c r="DRT32" s="662"/>
      <c r="DRU32" s="662"/>
      <c r="DRV32" s="662"/>
      <c r="DRW32" s="662"/>
      <c r="DRX32" s="662"/>
      <c r="DRY32" s="662"/>
      <c r="DRZ32" s="662"/>
      <c r="DSA32" s="662"/>
      <c r="DSB32" s="662"/>
      <c r="DSC32" s="662"/>
      <c r="DSD32" s="662"/>
      <c r="DSE32" s="662"/>
      <c r="DSF32" s="662"/>
      <c r="DSG32" s="662"/>
      <c r="DSH32" s="662"/>
      <c r="DSI32" s="662"/>
      <c r="DSJ32" s="662"/>
      <c r="DSK32" s="662"/>
      <c r="DSL32" s="662"/>
      <c r="DSM32" s="662"/>
      <c r="DSN32" s="662"/>
      <c r="DSO32" s="662"/>
      <c r="DSP32" s="662"/>
      <c r="DSQ32" s="662"/>
      <c r="DSR32" s="662"/>
      <c r="DSS32" s="662"/>
      <c r="DST32" s="662"/>
      <c r="DSU32" s="662"/>
      <c r="DSV32" s="662"/>
      <c r="DSW32" s="662"/>
      <c r="DSX32" s="662"/>
      <c r="DSY32" s="662"/>
      <c r="DSZ32" s="662"/>
      <c r="DTA32" s="662"/>
      <c r="DTB32" s="662"/>
      <c r="DTC32" s="662"/>
      <c r="DTD32" s="662"/>
      <c r="DTE32" s="662"/>
      <c r="DTF32" s="662"/>
      <c r="DTG32" s="662"/>
      <c r="DTH32" s="662"/>
      <c r="DTI32" s="662"/>
      <c r="DTJ32" s="662"/>
      <c r="DTK32" s="662"/>
      <c r="DTL32" s="662"/>
      <c r="DTM32" s="662"/>
      <c r="DTN32" s="662"/>
      <c r="DTO32" s="662"/>
      <c r="DTP32" s="662"/>
      <c r="DTQ32" s="662"/>
      <c r="DTR32" s="662"/>
      <c r="DTS32" s="662"/>
      <c r="DTT32" s="662"/>
      <c r="DTU32" s="662"/>
      <c r="DTV32" s="662"/>
      <c r="DTW32" s="662"/>
      <c r="DTX32" s="662"/>
      <c r="DTY32" s="662"/>
      <c r="DTZ32" s="662"/>
      <c r="DUA32" s="662"/>
      <c r="DUB32" s="662"/>
      <c r="DUC32" s="662"/>
      <c r="DUD32" s="662"/>
      <c r="DUE32" s="662"/>
      <c r="DUF32" s="662"/>
      <c r="DUG32" s="662"/>
      <c r="DUH32" s="662"/>
      <c r="DUI32" s="662"/>
      <c r="DUJ32" s="662"/>
      <c r="DUK32" s="662"/>
      <c r="DUL32" s="662"/>
      <c r="DUM32" s="662"/>
      <c r="DUN32" s="662"/>
      <c r="DUO32" s="662"/>
      <c r="DUP32" s="662"/>
      <c r="DUQ32" s="662"/>
      <c r="DUR32" s="662"/>
      <c r="DUS32" s="662"/>
      <c r="DUT32" s="662"/>
      <c r="DUU32" s="662"/>
      <c r="DUV32" s="662"/>
      <c r="DUW32" s="662"/>
      <c r="DUX32" s="662"/>
      <c r="DUY32" s="662"/>
      <c r="DUZ32" s="662"/>
      <c r="DVA32" s="662"/>
      <c r="DVB32" s="662"/>
      <c r="DVC32" s="662"/>
      <c r="DVD32" s="662"/>
      <c r="DVE32" s="662"/>
      <c r="DVF32" s="662"/>
      <c r="DVG32" s="662"/>
      <c r="DVH32" s="662"/>
      <c r="DVI32" s="662"/>
      <c r="DVJ32" s="662"/>
      <c r="DVK32" s="662"/>
      <c r="DVL32" s="662"/>
      <c r="DVM32" s="662"/>
      <c r="DVN32" s="662"/>
      <c r="DVO32" s="662"/>
      <c r="DVP32" s="662"/>
      <c r="DVQ32" s="662"/>
      <c r="DVR32" s="662"/>
      <c r="DVS32" s="662"/>
      <c r="DVT32" s="662"/>
      <c r="DVU32" s="662"/>
      <c r="DVV32" s="662"/>
      <c r="DVW32" s="662"/>
      <c r="DVX32" s="662"/>
      <c r="DVY32" s="662"/>
      <c r="DVZ32" s="662"/>
      <c r="DWA32" s="662"/>
      <c r="DWB32" s="662"/>
      <c r="DWC32" s="662"/>
      <c r="DWD32" s="662"/>
      <c r="DWE32" s="662"/>
      <c r="DWF32" s="662"/>
      <c r="DWG32" s="662"/>
      <c r="DWH32" s="662"/>
      <c r="DWI32" s="662"/>
      <c r="DWJ32" s="662"/>
      <c r="DWK32" s="662"/>
      <c r="DWL32" s="662"/>
      <c r="DWM32" s="662"/>
      <c r="DWN32" s="662"/>
      <c r="DWO32" s="662"/>
      <c r="DWP32" s="662"/>
      <c r="DWQ32" s="662"/>
      <c r="DWR32" s="662"/>
      <c r="DWS32" s="662"/>
      <c r="DWT32" s="662"/>
      <c r="DWU32" s="662"/>
      <c r="DWV32" s="662"/>
      <c r="DWW32" s="662"/>
      <c r="DWX32" s="662"/>
      <c r="DWY32" s="662"/>
      <c r="DWZ32" s="662"/>
      <c r="DXA32" s="662"/>
      <c r="DXB32" s="662"/>
      <c r="DXC32" s="662"/>
      <c r="DXD32" s="662"/>
      <c r="DXE32" s="662"/>
      <c r="DXF32" s="662"/>
      <c r="DXG32" s="662"/>
      <c r="DXH32" s="662"/>
      <c r="DXI32" s="662"/>
      <c r="DXJ32" s="662"/>
      <c r="DXK32" s="662"/>
      <c r="DXL32" s="662"/>
      <c r="DXM32" s="662"/>
      <c r="DXN32" s="662"/>
      <c r="DXO32" s="662"/>
      <c r="DXP32" s="662"/>
      <c r="DXQ32" s="662"/>
      <c r="DXR32" s="662"/>
      <c r="DXS32" s="662"/>
      <c r="DXT32" s="662"/>
      <c r="DXU32" s="662"/>
      <c r="DXV32" s="662"/>
      <c r="DXW32" s="662"/>
      <c r="DXX32" s="662"/>
      <c r="DXY32" s="662"/>
      <c r="DXZ32" s="662"/>
      <c r="DYA32" s="662"/>
      <c r="DYB32" s="662"/>
      <c r="DYC32" s="662"/>
      <c r="DYD32" s="662"/>
      <c r="DYE32" s="662"/>
      <c r="DYF32" s="662"/>
      <c r="DYG32" s="662"/>
      <c r="DYH32" s="662"/>
      <c r="DYI32" s="662"/>
      <c r="DYJ32" s="662"/>
      <c r="DYK32" s="662"/>
      <c r="DYL32" s="662"/>
      <c r="DYM32" s="662"/>
      <c r="DYN32" s="662"/>
      <c r="DYO32" s="662"/>
      <c r="DYP32" s="662"/>
      <c r="DYQ32" s="662"/>
      <c r="DYR32" s="662"/>
      <c r="DYS32" s="662"/>
      <c r="DYT32" s="662"/>
      <c r="DYU32" s="662"/>
      <c r="DYV32" s="662"/>
      <c r="DYW32" s="662"/>
      <c r="DYX32" s="662"/>
      <c r="DYY32" s="662"/>
      <c r="DYZ32" s="662"/>
      <c r="DZA32" s="662"/>
      <c r="DZB32" s="662"/>
      <c r="DZC32" s="662"/>
      <c r="DZD32" s="662"/>
      <c r="DZE32" s="662"/>
      <c r="DZF32" s="662"/>
      <c r="DZG32" s="662"/>
      <c r="DZH32" s="662"/>
      <c r="DZI32" s="662"/>
      <c r="DZJ32" s="662"/>
      <c r="DZK32" s="662"/>
      <c r="DZL32" s="662"/>
      <c r="DZM32" s="662"/>
      <c r="DZN32" s="662"/>
      <c r="DZO32" s="662"/>
      <c r="DZP32" s="662"/>
      <c r="DZQ32" s="662"/>
      <c r="DZR32" s="662"/>
      <c r="DZS32" s="662"/>
      <c r="DZT32" s="662"/>
      <c r="DZU32" s="662"/>
      <c r="DZV32" s="662"/>
      <c r="DZW32" s="662"/>
      <c r="DZX32" s="662"/>
      <c r="DZY32" s="662"/>
      <c r="DZZ32" s="662"/>
      <c r="EAA32" s="662"/>
      <c r="EAB32" s="662"/>
      <c r="EAC32" s="662"/>
      <c r="EAD32" s="662"/>
      <c r="EAE32" s="662"/>
      <c r="EAF32" s="662"/>
      <c r="EAG32" s="662"/>
      <c r="EAH32" s="662"/>
      <c r="EAI32" s="662"/>
      <c r="EAJ32" s="662"/>
      <c r="EAK32" s="662"/>
      <c r="EAL32" s="662"/>
      <c r="EAM32" s="662"/>
      <c r="EAN32" s="662"/>
      <c r="EAO32" s="662"/>
      <c r="EAP32" s="662"/>
      <c r="EAQ32" s="662"/>
      <c r="EAR32" s="662"/>
      <c r="EAS32" s="662"/>
      <c r="EAT32" s="662"/>
      <c r="EAU32" s="662"/>
      <c r="EAV32" s="662"/>
      <c r="EAW32" s="662"/>
      <c r="EAX32" s="662"/>
      <c r="EAY32" s="662"/>
      <c r="EAZ32" s="662"/>
      <c r="EBA32" s="662"/>
      <c r="EBB32" s="662"/>
      <c r="EBC32" s="662"/>
      <c r="EBD32" s="662"/>
      <c r="EBE32" s="662"/>
      <c r="EBF32" s="662"/>
      <c r="EBG32" s="662"/>
      <c r="EBH32" s="662"/>
      <c r="EBI32" s="662"/>
      <c r="EBJ32" s="662"/>
      <c r="EBK32" s="662"/>
      <c r="EBL32" s="662"/>
      <c r="EBM32" s="662"/>
      <c r="EBN32" s="662"/>
      <c r="EBO32" s="662"/>
      <c r="EBP32" s="662"/>
      <c r="EBQ32" s="662"/>
      <c r="EBR32" s="662"/>
      <c r="EBS32" s="662"/>
      <c r="EBT32" s="662"/>
      <c r="EBU32" s="662"/>
      <c r="EBV32" s="662"/>
      <c r="EBW32" s="662"/>
      <c r="EBX32" s="662"/>
      <c r="EBY32" s="662"/>
      <c r="EBZ32" s="662"/>
      <c r="ECA32" s="662"/>
      <c r="ECB32" s="662"/>
      <c r="ECC32" s="662"/>
      <c r="ECD32" s="662"/>
      <c r="ECE32" s="662"/>
      <c r="ECF32" s="662"/>
      <c r="ECG32" s="662"/>
      <c r="ECH32" s="662"/>
      <c r="ECI32" s="662"/>
      <c r="ECJ32" s="662"/>
      <c r="ECK32" s="662"/>
      <c r="ECL32" s="662"/>
      <c r="ECM32" s="662"/>
      <c r="ECN32" s="662"/>
      <c r="ECO32" s="662"/>
      <c r="ECP32" s="662"/>
      <c r="ECQ32" s="662"/>
      <c r="ECR32" s="662"/>
      <c r="ECS32" s="662"/>
      <c r="ECT32" s="662"/>
      <c r="ECU32" s="662"/>
      <c r="ECV32" s="662"/>
      <c r="ECW32" s="662"/>
      <c r="ECX32" s="662"/>
      <c r="ECY32" s="662"/>
      <c r="ECZ32" s="662"/>
      <c r="EDA32" s="662"/>
      <c r="EDB32" s="662"/>
      <c r="EDC32" s="662"/>
      <c r="EDD32" s="662"/>
      <c r="EDE32" s="662"/>
      <c r="EDF32" s="662"/>
      <c r="EDG32" s="662"/>
      <c r="EDH32" s="662"/>
      <c r="EDI32" s="662"/>
      <c r="EDJ32" s="662"/>
      <c r="EDK32" s="662"/>
      <c r="EDL32" s="662"/>
      <c r="EDM32" s="662"/>
      <c r="EDN32" s="662"/>
      <c r="EDO32" s="662"/>
      <c r="EDP32" s="662"/>
      <c r="EDQ32" s="662"/>
      <c r="EDR32" s="662"/>
      <c r="EDS32" s="662"/>
      <c r="EDT32" s="662"/>
      <c r="EDU32" s="662"/>
      <c r="EDV32" s="662"/>
      <c r="EDW32" s="662"/>
      <c r="EDX32" s="662"/>
      <c r="EDY32" s="662"/>
      <c r="EDZ32" s="662"/>
      <c r="EEA32" s="662"/>
      <c r="EEB32" s="662"/>
      <c r="EEC32" s="662"/>
      <c r="EED32" s="662"/>
      <c r="EEE32" s="662"/>
      <c r="EEF32" s="662"/>
      <c r="EEG32" s="662"/>
      <c r="EEH32" s="662"/>
      <c r="EEI32" s="662"/>
      <c r="EEJ32" s="662"/>
      <c r="EEK32" s="662"/>
      <c r="EEL32" s="662"/>
      <c r="EEM32" s="662"/>
      <c r="EEN32" s="662"/>
      <c r="EEO32" s="662"/>
      <c r="EEP32" s="662"/>
      <c r="EEQ32" s="662"/>
      <c r="EER32" s="662"/>
      <c r="EES32" s="662"/>
      <c r="EET32" s="662"/>
      <c r="EEU32" s="662"/>
      <c r="EEV32" s="662"/>
      <c r="EEW32" s="662"/>
      <c r="EEX32" s="662"/>
      <c r="EEY32" s="662"/>
      <c r="EEZ32" s="662"/>
      <c r="EFA32" s="662"/>
      <c r="EFB32" s="662"/>
      <c r="EFC32" s="662"/>
      <c r="EFD32" s="662"/>
      <c r="EFE32" s="662"/>
      <c r="EFF32" s="662"/>
      <c r="EFG32" s="662"/>
      <c r="EFH32" s="662"/>
      <c r="EFI32" s="662"/>
      <c r="EFJ32" s="662"/>
      <c r="EFK32" s="662"/>
      <c r="EFL32" s="662"/>
      <c r="EFM32" s="662"/>
      <c r="EFN32" s="662"/>
      <c r="EFO32" s="662"/>
      <c r="EFP32" s="662"/>
      <c r="EFQ32" s="662"/>
      <c r="EFR32" s="662"/>
      <c r="EFS32" s="662"/>
      <c r="EFT32" s="662"/>
      <c r="EFU32" s="662"/>
      <c r="EFV32" s="662"/>
      <c r="EFW32" s="662"/>
      <c r="EFX32" s="662"/>
      <c r="EFY32" s="662"/>
      <c r="EFZ32" s="662"/>
      <c r="EGA32" s="662"/>
      <c r="EGB32" s="662"/>
      <c r="EGC32" s="662"/>
      <c r="EGD32" s="662"/>
      <c r="EGE32" s="662"/>
      <c r="EGF32" s="662"/>
      <c r="EGG32" s="662"/>
      <c r="EGH32" s="662"/>
      <c r="EGI32" s="662"/>
      <c r="EGJ32" s="662"/>
      <c r="EGK32" s="662"/>
      <c r="EGL32" s="662"/>
      <c r="EGM32" s="662"/>
      <c r="EGN32" s="662"/>
      <c r="EGO32" s="662"/>
      <c r="EGP32" s="662"/>
      <c r="EGQ32" s="662"/>
      <c r="EGR32" s="662"/>
      <c r="EGS32" s="662"/>
      <c r="EGT32" s="662"/>
      <c r="EGU32" s="662"/>
      <c r="EGV32" s="662"/>
      <c r="EGW32" s="662"/>
      <c r="EGX32" s="662"/>
      <c r="EGY32" s="662"/>
      <c r="EGZ32" s="662"/>
      <c r="EHA32" s="662"/>
      <c r="EHB32" s="662"/>
      <c r="EHC32" s="662"/>
      <c r="EHD32" s="662"/>
      <c r="EHE32" s="662"/>
      <c r="EHF32" s="662"/>
      <c r="EHG32" s="662"/>
      <c r="EHH32" s="662"/>
      <c r="EHI32" s="662"/>
      <c r="EHJ32" s="662"/>
      <c r="EHK32" s="662"/>
      <c r="EHL32" s="662"/>
      <c r="EHM32" s="662"/>
      <c r="EHN32" s="662"/>
      <c r="EHO32" s="662"/>
      <c r="EHP32" s="662"/>
      <c r="EHQ32" s="662"/>
      <c r="EHR32" s="662"/>
      <c r="EHS32" s="662"/>
      <c r="EHT32" s="662"/>
      <c r="EHU32" s="662"/>
      <c r="EHV32" s="662"/>
      <c r="EHW32" s="662"/>
      <c r="EHX32" s="662"/>
      <c r="EHY32" s="662"/>
      <c r="EHZ32" s="662"/>
      <c r="EIA32" s="662"/>
      <c r="EIB32" s="662"/>
      <c r="EIC32" s="662"/>
      <c r="EID32" s="662"/>
      <c r="EIE32" s="662"/>
      <c r="EIF32" s="662"/>
      <c r="EIG32" s="662"/>
      <c r="EIH32" s="662"/>
      <c r="EII32" s="662"/>
      <c r="EIJ32" s="662"/>
      <c r="EIK32" s="662"/>
      <c r="EIL32" s="662"/>
      <c r="EIM32" s="662"/>
      <c r="EIN32" s="662"/>
      <c r="EIO32" s="662"/>
      <c r="EIP32" s="662"/>
      <c r="EIQ32" s="662"/>
      <c r="EIR32" s="662"/>
      <c r="EIS32" s="662"/>
      <c r="EIT32" s="662"/>
      <c r="EIU32" s="662"/>
      <c r="EIV32" s="662"/>
      <c r="EIW32" s="662"/>
      <c r="EIX32" s="662"/>
      <c r="EIY32" s="662"/>
      <c r="EIZ32" s="662"/>
      <c r="EJA32" s="662"/>
      <c r="EJB32" s="662"/>
      <c r="EJC32" s="662"/>
      <c r="EJD32" s="662"/>
      <c r="EJE32" s="662"/>
      <c r="EJF32" s="662"/>
      <c r="EJG32" s="662"/>
      <c r="EJH32" s="662"/>
      <c r="EJI32" s="662"/>
      <c r="EJJ32" s="662"/>
      <c r="EJK32" s="662"/>
      <c r="EJL32" s="662"/>
      <c r="EJM32" s="662"/>
      <c r="EJN32" s="662"/>
      <c r="EJO32" s="662"/>
      <c r="EJP32" s="662"/>
      <c r="EJQ32" s="662"/>
      <c r="EJR32" s="662"/>
      <c r="EJS32" s="662"/>
      <c r="EJT32" s="662"/>
      <c r="EJU32" s="662"/>
      <c r="EJV32" s="662"/>
      <c r="EJW32" s="662"/>
      <c r="EJX32" s="662"/>
      <c r="EJY32" s="662"/>
      <c r="EJZ32" s="662"/>
      <c r="EKA32" s="662"/>
      <c r="EKB32" s="662"/>
      <c r="EKC32" s="662"/>
      <c r="EKD32" s="662"/>
      <c r="EKE32" s="662"/>
      <c r="EKF32" s="662"/>
      <c r="EKG32" s="662"/>
      <c r="EKH32" s="662"/>
      <c r="EKI32" s="662"/>
      <c r="EKJ32" s="662"/>
      <c r="EKK32" s="662"/>
      <c r="EKL32" s="662"/>
      <c r="EKM32" s="662"/>
      <c r="EKN32" s="662"/>
      <c r="EKO32" s="662"/>
      <c r="EKP32" s="662"/>
      <c r="EKQ32" s="662"/>
      <c r="EKR32" s="662"/>
      <c r="EKS32" s="662"/>
      <c r="EKT32" s="662"/>
      <c r="EKU32" s="662"/>
      <c r="EKV32" s="662"/>
      <c r="EKW32" s="662"/>
      <c r="EKX32" s="662"/>
      <c r="EKY32" s="662"/>
      <c r="EKZ32" s="662"/>
      <c r="ELA32" s="662"/>
      <c r="ELB32" s="662"/>
      <c r="ELC32" s="662"/>
      <c r="ELD32" s="662"/>
      <c r="ELE32" s="662"/>
      <c r="ELF32" s="662"/>
      <c r="ELG32" s="662"/>
      <c r="ELH32" s="662"/>
      <c r="ELI32" s="662"/>
      <c r="ELJ32" s="662"/>
      <c r="ELK32" s="662"/>
      <c r="ELL32" s="662"/>
      <c r="ELM32" s="662"/>
      <c r="ELN32" s="662"/>
      <c r="ELO32" s="662"/>
      <c r="ELP32" s="662"/>
      <c r="ELQ32" s="662"/>
      <c r="ELR32" s="662"/>
      <c r="ELS32" s="662"/>
      <c r="ELT32" s="662"/>
      <c r="ELU32" s="662"/>
      <c r="ELV32" s="662"/>
      <c r="ELW32" s="662"/>
      <c r="ELX32" s="662"/>
      <c r="ELY32" s="662"/>
      <c r="ELZ32" s="662"/>
      <c r="EMA32" s="662"/>
      <c r="EMB32" s="662"/>
      <c r="EMC32" s="662"/>
      <c r="EMD32" s="662"/>
      <c r="EME32" s="662"/>
      <c r="EMF32" s="662"/>
      <c r="EMG32" s="662"/>
      <c r="EMH32" s="662"/>
      <c r="EMI32" s="662"/>
      <c r="EMJ32" s="662"/>
      <c r="EMK32" s="662"/>
      <c r="EML32" s="662"/>
      <c r="EMM32" s="662"/>
      <c r="EMN32" s="662"/>
      <c r="EMO32" s="662"/>
      <c r="EMP32" s="662"/>
      <c r="EMQ32" s="662"/>
      <c r="EMR32" s="662"/>
      <c r="EMS32" s="662"/>
      <c r="EMT32" s="662"/>
      <c r="EMU32" s="662"/>
      <c r="EMV32" s="662"/>
      <c r="EMW32" s="662"/>
      <c r="EMX32" s="662"/>
      <c r="EMY32" s="662"/>
      <c r="EMZ32" s="662"/>
      <c r="ENA32" s="662"/>
      <c r="ENB32" s="662"/>
      <c r="ENC32" s="662"/>
      <c r="END32" s="662"/>
      <c r="ENE32" s="662"/>
      <c r="ENF32" s="662"/>
      <c r="ENG32" s="662"/>
      <c r="ENH32" s="662"/>
      <c r="ENI32" s="662"/>
      <c r="ENJ32" s="662"/>
      <c r="ENK32" s="662"/>
      <c r="ENL32" s="662"/>
      <c r="ENM32" s="662"/>
      <c r="ENN32" s="662"/>
      <c r="ENO32" s="662"/>
      <c r="ENP32" s="662"/>
      <c r="ENQ32" s="662"/>
      <c r="ENR32" s="662"/>
      <c r="ENS32" s="662"/>
      <c r="ENT32" s="662"/>
      <c r="ENU32" s="662"/>
      <c r="ENV32" s="662"/>
      <c r="ENW32" s="662"/>
      <c r="ENX32" s="662"/>
      <c r="ENY32" s="662"/>
      <c r="ENZ32" s="662"/>
      <c r="EOA32" s="662"/>
      <c r="EOB32" s="662"/>
      <c r="EOC32" s="662"/>
      <c r="EOD32" s="662"/>
      <c r="EOE32" s="662"/>
      <c r="EOF32" s="662"/>
      <c r="EOG32" s="662"/>
      <c r="EOH32" s="662"/>
      <c r="EOI32" s="662"/>
      <c r="EOJ32" s="662"/>
      <c r="EOK32" s="662"/>
      <c r="EOL32" s="662"/>
      <c r="EOM32" s="662"/>
      <c r="EON32" s="662"/>
      <c r="EOO32" s="662"/>
      <c r="EOP32" s="662"/>
      <c r="EOQ32" s="662"/>
      <c r="EOR32" s="662"/>
      <c r="EOS32" s="662"/>
      <c r="EOT32" s="662"/>
      <c r="EOU32" s="662"/>
      <c r="EOV32" s="662"/>
      <c r="EOW32" s="662"/>
      <c r="EOX32" s="662"/>
      <c r="EOY32" s="662"/>
      <c r="EOZ32" s="662"/>
      <c r="EPA32" s="662"/>
      <c r="EPB32" s="662"/>
      <c r="EPC32" s="662"/>
      <c r="EPD32" s="662"/>
      <c r="EPE32" s="662"/>
      <c r="EPF32" s="662"/>
      <c r="EPG32" s="662"/>
      <c r="EPH32" s="662"/>
      <c r="EPI32" s="662"/>
      <c r="EPJ32" s="662"/>
      <c r="EPK32" s="662"/>
      <c r="EPL32" s="662"/>
      <c r="EPM32" s="662"/>
      <c r="EPN32" s="662"/>
      <c r="EPO32" s="662"/>
      <c r="EPP32" s="662"/>
      <c r="EPQ32" s="662"/>
      <c r="EPR32" s="662"/>
      <c r="EPS32" s="662"/>
      <c r="EPT32" s="662"/>
      <c r="EPU32" s="662"/>
      <c r="EPV32" s="662"/>
      <c r="EPW32" s="662"/>
      <c r="EPX32" s="662"/>
      <c r="EPY32" s="662"/>
      <c r="EPZ32" s="662"/>
      <c r="EQA32" s="662"/>
      <c r="EQB32" s="662"/>
      <c r="EQC32" s="662"/>
      <c r="EQD32" s="662"/>
      <c r="EQE32" s="662"/>
      <c r="EQF32" s="662"/>
      <c r="EQG32" s="662"/>
      <c r="EQH32" s="662"/>
      <c r="EQI32" s="662"/>
      <c r="EQJ32" s="662"/>
      <c r="EQK32" s="662"/>
      <c r="EQL32" s="662"/>
      <c r="EQM32" s="662"/>
      <c r="EQN32" s="662"/>
      <c r="EQO32" s="662"/>
      <c r="EQP32" s="662"/>
      <c r="EQQ32" s="662"/>
      <c r="EQR32" s="662"/>
      <c r="EQS32" s="662"/>
      <c r="EQT32" s="662"/>
      <c r="EQU32" s="662"/>
      <c r="EQV32" s="662"/>
      <c r="EQW32" s="662"/>
      <c r="EQX32" s="662"/>
      <c r="EQY32" s="662"/>
      <c r="EQZ32" s="662"/>
      <c r="ERA32" s="662"/>
      <c r="ERB32" s="662"/>
      <c r="ERC32" s="662"/>
      <c r="ERD32" s="662"/>
      <c r="ERE32" s="662"/>
      <c r="ERF32" s="662"/>
      <c r="ERG32" s="662"/>
      <c r="ERH32" s="662"/>
      <c r="ERI32" s="662"/>
      <c r="ERJ32" s="662"/>
      <c r="ERK32" s="662"/>
      <c r="ERL32" s="662"/>
      <c r="ERM32" s="662"/>
      <c r="ERN32" s="662"/>
      <c r="ERO32" s="662"/>
      <c r="ERP32" s="662"/>
      <c r="ERQ32" s="662"/>
      <c r="ERR32" s="662"/>
      <c r="ERS32" s="662"/>
      <c r="ERT32" s="662"/>
      <c r="ERU32" s="662"/>
      <c r="ERV32" s="662"/>
      <c r="ERW32" s="662"/>
      <c r="ERX32" s="662"/>
      <c r="ERY32" s="662"/>
      <c r="ERZ32" s="662"/>
      <c r="ESA32" s="662"/>
      <c r="ESB32" s="662"/>
      <c r="ESC32" s="662"/>
      <c r="ESD32" s="662"/>
      <c r="ESE32" s="662"/>
      <c r="ESF32" s="662"/>
      <c r="ESG32" s="662"/>
      <c r="ESH32" s="662"/>
      <c r="ESI32" s="662"/>
      <c r="ESJ32" s="662"/>
      <c r="ESK32" s="662"/>
      <c r="ESL32" s="662"/>
      <c r="ESM32" s="662"/>
      <c r="ESN32" s="662"/>
      <c r="ESO32" s="662"/>
      <c r="ESP32" s="662"/>
      <c r="ESQ32" s="662"/>
      <c r="ESR32" s="662"/>
      <c r="ESS32" s="662"/>
      <c r="EST32" s="662"/>
      <c r="ESU32" s="662"/>
      <c r="ESV32" s="662"/>
      <c r="ESW32" s="662"/>
      <c r="ESX32" s="662"/>
      <c r="ESY32" s="662"/>
      <c r="ESZ32" s="662"/>
      <c r="ETA32" s="662"/>
      <c r="ETB32" s="662"/>
      <c r="ETC32" s="662"/>
      <c r="ETD32" s="662"/>
      <c r="ETE32" s="662"/>
      <c r="ETF32" s="662"/>
      <c r="ETG32" s="662"/>
      <c r="ETH32" s="662"/>
      <c r="ETI32" s="662"/>
      <c r="ETJ32" s="662"/>
      <c r="ETK32" s="662"/>
      <c r="ETL32" s="662"/>
      <c r="ETM32" s="662"/>
      <c r="ETN32" s="662"/>
      <c r="ETO32" s="662"/>
      <c r="ETP32" s="662"/>
      <c r="ETQ32" s="662"/>
      <c r="ETR32" s="662"/>
      <c r="ETS32" s="662"/>
      <c r="ETT32" s="662"/>
      <c r="ETU32" s="662"/>
      <c r="ETV32" s="662"/>
      <c r="ETW32" s="662"/>
      <c r="ETX32" s="662"/>
      <c r="ETY32" s="662"/>
      <c r="ETZ32" s="662"/>
      <c r="EUA32" s="662"/>
      <c r="EUB32" s="662"/>
      <c r="EUC32" s="662"/>
      <c r="EUD32" s="662"/>
      <c r="EUE32" s="662"/>
      <c r="EUF32" s="662"/>
      <c r="EUG32" s="662"/>
      <c r="EUH32" s="662"/>
      <c r="EUI32" s="662"/>
      <c r="EUJ32" s="662"/>
      <c r="EUK32" s="662"/>
      <c r="EUL32" s="662"/>
      <c r="EUM32" s="662"/>
      <c r="EUN32" s="662"/>
      <c r="EUO32" s="662"/>
      <c r="EUP32" s="662"/>
      <c r="EUQ32" s="662"/>
      <c r="EUR32" s="662"/>
      <c r="EUS32" s="662"/>
      <c r="EUT32" s="662"/>
      <c r="EUU32" s="662"/>
      <c r="EUV32" s="662"/>
      <c r="EUW32" s="662"/>
      <c r="EUX32" s="662"/>
      <c r="EUY32" s="662"/>
      <c r="EUZ32" s="662"/>
      <c r="EVA32" s="662"/>
      <c r="EVB32" s="662"/>
      <c r="EVC32" s="662"/>
      <c r="EVD32" s="662"/>
      <c r="EVE32" s="662"/>
      <c r="EVF32" s="662"/>
      <c r="EVG32" s="662"/>
      <c r="EVH32" s="662"/>
      <c r="EVI32" s="662"/>
      <c r="EVJ32" s="662"/>
      <c r="EVK32" s="662"/>
      <c r="EVL32" s="662"/>
      <c r="EVM32" s="662"/>
      <c r="EVN32" s="662"/>
      <c r="EVO32" s="662"/>
      <c r="EVP32" s="662"/>
      <c r="EVQ32" s="662"/>
      <c r="EVR32" s="662"/>
      <c r="EVS32" s="662"/>
      <c r="EVT32" s="662"/>
      <c r="EVU32" s="662"/>
      <c r="EVV32" s="662"/>
      <c r="EVW32" s="662"/>
      <c r="EVX32" s="662"/>
      <c r="EVY32" s="662"/>
      <c r="EVZ32" s="662"/>
      <c r="EWA32" s="662"/>
      <c r="EWB32" s="662"/>
      <c r="EWC32" s="662"/>
      <c r="EWD32" s="662"/>
      <c r="EWE32" s="662"/>
      <c r="EWF32" s="662"/>
      <c r="EWG32" s="662"/>
      <c r="EWH32" s="662"/>
      <c r="EWI32" s="662"/>
      <c r="EWJ32" s="662"/>
      <c r="EWK32" s="662"/>
      <c r="EWL32" s="662"/>
      <c r="EWM32" s="662"/>
      <c r="EWN32" s="662"/>
      <c r="EWO32" s="662"/>
      <c r="EWP32" s="662"/>
      <c r="EWQ32" s="662"/>
      <c r="EWR32" s="662"/>
      <c r="EWS32" s="662"/>
      <c r="EWT32" s="662"/>
      <c r="EWU32" s="662"/>
      <c r="EWV32" s="662"/>
      <c r="EWW32" s="662"/>
      <c r="EWX32" s="662"/>
      <c r="EWY32" s="662"/>
      <c r="EWZ32" s="662"/>
      <c r="EXA32" s="662"/>
      <c r="EXB32" s="662"/>
      <c r="EXC32" s="662"/>
      <c r="EXD32" s="662"/>
      <c r="EXE32" s="662"/>
      <c r="EXF32" s="662"/>
      <c r="EXG32" s="662"/>
      <c r="EXH32" s="662"/>
      <c r="EXI32" s="662"/>
      <c r="EXJ32" s="662"/>
      <c r="EXK32" s="662"/>
      <c r="EXL32" s="662"/>
      <c r="EXM32" s="662"/>
      <c r="EXN32" s="662"/>
      <c r="EXO32" s="662"/>
      <c r="EXP32" s="662"/>
      <c r="EXQ32" s="662"/>
      <c r="EXR32" s="662"/>
      <c r="EXS32" s="662"/>
      <c r="EXT32" s="662"/>
      <c r="EXU32" s="662"/>
      <c r="EXV32" s="662"/>
      <c r="EXW32" s="662"/>
      <c r="EXX32" s="662"/>
      <c r="EXY32" s="662"/>
      <c r="EXZ32" s="662"/>
      <c r="EYA32" s="662"/>
      <c r="EYB32" s="662"/>
      <c r="EYC32" s="662"/>
      <c r="EYD32" s="662"/>
      <c r="EYE32" s="662"/>
      <c r="EYF32" s="662"/>
      <c r="EYG32" s="662"/>
      <c r="EYH32" s="662"/>
      <c r="EYI32" s="662"/>
      <c r="EYJ32" s="662"/>
      <c r="EYK32" s="662"/>
      <c r="EYL32" s="662"/>
      <c r="EYM32" s="662"/>
      <c r="EYN32" s="662"/>
      <c r="EYO32" s="662"/>
      <c r="EYP32" s="662"/>
      <c r="EYQ32" s="662"/>
      <c r="EYR32" s="662"/>
      <c r="EYS32" s="662"/>
      <c r="EYT32" s="662"/>
      <c r="EYU32" s="662"/>
      <c r="EYV32" s="662"/>
      <c r="EYW32" s="662"/>
      <c r="EYX32" s="662"/>
      <c r="EYY32" s="662"/>
      <c r="EYZ32" s="662"/>
      <c r="EZA32" s="662"/>
      <c r="EZB32" s="662"/>
      <c r="EZC32" s="662"/>
      <c r="EZD32" s="662"/>
      <c r="EZE32" s="662"/>
      <c r="EZF32" s="662"/>
      <c r="EZG32" s="662"/>
      <c r="EZH32" s="662"/>
      <c r="EZI32" s="662"/>
      <c r="EZJ32" s="662"/>
      <c r="EZK32" s="662"/>
      <c r="EZL32" s="662"/>
      <c r="EZM32" s="662"/>
      <c r="EZN32" s="662"/>
      <c r="EZO32" s="662"/>
      <c r="EZP32" s="662"/>
      <c r="EZQ32" s="662"/>
      <c r="EZR32" s="662"/>
      <c r="EZS32" s="662"/>
      <c r="EZT32" s="662"/>
      <c r="EZU32" s="662"/>
      <c r="EZV32" s="662"/>
      <c r="EZW32" s="662"/>
      <c r="EZX32" s="662"/>
      <c r="EZY32" s="662"/>
      <c r="EZZ32" s="662"/>
      <c r="FAA32" s="662"/>
      <c r="FAB32" s="662"/>
      <c r="FAC32" s="662"/>
      <c r="FAD32" s="662"/>
      <c r="FAE32" s="662"/>
      <c r="FAF32" s="662"/>
      <c r="FAG32" s="662"/>
      <c r="FAH32" s="662"/>
      <c r="FAI32" s="662"/>
      <c r="FAJ32" s="662"/>
      <c r="FAK32" s="662"/>
      <c r="FAL32" s="662"/>
      <c r="FAM32" s="662"/>
      <c r="FAN32" s="662"/>
      <c r="FAO32" s="662"/>
      <c r="FAP32" s="662"/>
      <c r="FAQ32" s="662"/>
      <c r="FAR32" s="662"/>
      <c r="FAS32" s="662"/>
      <c r="FAT32" s="662"/>
      <c r="FAU32" s="662"/>
      <c r="FAV32" s="662"/>
      <c r="FAW32" s="662"/>
      <c r="FAX32" s="662"/>
      <c r="FAY32" s="662"/>
      <c r="FAZ32" s="662"/>
      <c r="FBA32" s="662"/>
      <c r="FBB32" s="662"/>
      <c r="FBC32" s="662"/>
      <c r="FBD32" s="662"/>
      <c r="FBE32" s="662"/>
      <c r="FBF32" s="662"/>
      <c r="FBG32" s="662"/>
      <c r="FBH32" s="662"/>
      <c r="FBI32" s="662"/>
      <c r="FBJ32" s="662"/>
      <c r="FBK32" s="662"/>
      <c r="FBL32" s="662"/>
      <c r="FBM32" s="662"/>
      <c r="FBN32" s="662"/>
      <c r="FBO32" s="662"/>
      <c r="FBP32" s="662"/>
      <c r="FBQ32" s="662"/>
      <c r="FBR32" s="662"/>
      <c r="FBS32" s="662"/>
      <c r="FBT32" s="662"/>
      <c r="FBU32" s="662"/>
      <c r="FBV32" s="662"/>
      <c r="FBW32" s="662"/>
      <c r="FBX32" s="662"/>
      <c r="FBY32" s="662"/>
      <c r="FBZ32" s="662"/>
      <c r="FCA32" s="662"/>
      <c r="FCB32" s="662"/>
      <c r="FCC32" s="662"/>
      <c r="FCD32" s="662"/>
      <c r="FCE32" s="662"/>
      <c r="FCF32" s="662"/>
      <c r="FCG32" s="662"/>
      <c r="FCH32" s="662"/>
      <c r="FCI32" s="662"/>
      <c r="FCJ32" s="662"/>
      <c r="FCK32" s="662"/>
      <c r="FCL32" s="662"/>
      <c r="FCM32" s="662"/>
      <c r="FCN32" s="662"/>
      <c r="FCO32" s="662"/>
      <c r="FCP32" s="662"/>
      <c r="FCQ32" s="662"/>
      <c r="FCR32" s="662"/>
      <c r="FCS32" s="662"/>
      <c r="FCT32" s="662"/>
      <c r="FCU32" s="662"/>
      <c r="FCV32" s="662"/>
      <c r="FCW32" s="662"/>
      <c r="FCX32" s="662"/>
      <c r="FCY32" s="662"/>
      <c r="FCZ32" s="662"/>
      <c r="FDA32" s="662"/>
      <c r="FDB32" s="662"/>
      <c r="FDC32" s="662"/>
      <c r="FDD32" s="662"/>
      <c r="FDE32" s="662"/>
      <c r="FDF32" s="662"/>
      <c r="FDG32" s="662"/>
      <c r="FDH32" s="662"/>
      <c r="FDI32" s="662"/>
      <c r="FDJ32" s="662"/>
      <c r="FDK32" s="662"/>
      <c r="FDL32" s="662"/>
      <c r="FDM32" s="662"/>
      <c r="FDN32" s="662"/>
      <c r="FDO32" s="662"/>
      <c r="FDP32" s="662"/>
      <c r="FDQ32" s="662"/>
      <c r="FDR32" s="662"/>
      <c r="FDS32" s="662"/>
      <c r="FDT32" s="662"/>
      <c r="FDU32" s="662"/>
      <c r="FDV32" s="662"/>
      <c r="FDW32" s="662"/>
      <c r="FDX32" s="662"/>
      <c r="FDY32" s="662"/>
      <c r="FDZ32" s="662"/>
      <c r="FEA32" s="662"/>
      <c r="FEB32" s="662"/>
      <c r="FEC32" s="662"/>
      <c r="FED32" s="662"/>
      <c r="FEE32" s="662"/>
      <c r="FEF32" s="662"/>
      <c r="FEG32" s="662"/>
      <c r="FEH32" s="662"/>
      <c r="FEI32" s="662"/>
      <c r="FEJ32" s="662"/>
      <c r="FEK32" s="662"/>
      <c r="FEL32" s="662"/>
      <c r="FEM32" s="662"/>
      <c r="FEN32" s="662"/>
      <c r="FEO32" s="662"/>
      <c r="FEP32" s="662"/>
      <c r="FEQ32" s="662"/>
      <c r="FER32" s="662"/>
      <c r="FES32" s="662"/>
      <c r="FET32" s="662"/>
      <c r="FEU32" s="662"/>
      <c r="FEV32" s="662"/>
      <c r="FEW32" s="662"/>
      <c r="FEX32" s="662"/>
      <c r="FEY32" s="662"/>
      <c r="FEZ32" s="662"/>
      <c r="FFA32" s="662"/>
      <c r="FFB32" s="662"/>
      <c r="FFC32" s="662"/>
      <c r="FFD32" s="662"/>
      <c r="FFE32" s="662"/>
      <c r="FFF32" s="662"/>
      <c r="FFG32" s="662"/>
      <c r="FFH32" s="662"/>
      <c r="FFI32" s="662"/>
      <c r="FFJ32" s="662"/>
      <c r="FFK32" s="662"/>
      <c r="FFL32" s="662"/>
      <c r="FFM32" s="662"/>
      <c r="FFN32" s="662"/>
      <c r="FFO32" s="662"/>
      <c r="FFP32" s="662"/>
      <c r="FFQ32" s="662"/>
      <c r="FFR32" s="662"/>
      <c r="FFS32" s="662"/>
      <c r="FFT32" s="662"/>
      <c r="FFU32" s="662"/>
      <c r="FFV32" s="662"/>
      <c r="FFW32" s="662"/>
      <c r="FFX32" s="662"/>
      <c r="FFY32" s="662"/>
      <c r="FFZ32" s="662"/>
      <c r="FGA32" s="662"/>
      <c r="FGB32" s="662"/>
      <c r="FGC32" s="662"/>
      <c r="FGD32" s="662"/>
      <c r="FGE32" s="662"/>
      <c r="FGF32" s="662"/>
      <c r="FGG32" s="662"/>
      <c r="FGH32" s="662"/>
      <c r="FGI32" s="662"/>
      <c r="FGJ32" s="662"/>
      <c r="FGK32" s="662"/>
      <c r="FGL32" s="662"/>
      <c r="FGM32" s="662"/>
      <c r="FGN32" s="662"/>
      <c r="FGO32" s="662"/>
      <c r="FGP32" s="662"/>
      <c r="FGQ32" s="662"/>
      <c r="FGR32" s="662"/>
      <c r="FGS32" s="662"/>
      <c r="FGT32" s="662"/>
      <c r="FGU32" s="662"/>
      <c r="FGV32" s="662"/>
      <c r="FGW32" s="662"/>
      <c r="FGX32" s="662"/>
      <c r="FGY32" s="662"/>
      <c r="FGZ32" s="662"/>
      <c r="FHA32" s="662"/>
      <c r="FHB32" s="662"/>
      <c r="FHC32" s="662"/>
      <c r="FHD32" s="662"/>
      <c r="FHE32" s="662"/>
      <c r="FHF32" s="662"/>
      <c r="FHG32" s="662"/>
      <c r="FHH32" s="662"/>
      <c r="FHI32" s="662"/>
      <c r="FHJ32" s="662"/>
      <c r="FHK32" s="662"/>
      <c r="FHL32" s="662"/>
      <c r="FHM32" s="662"/>
      <c r="FHN32" s="662"/>
      <c r="FHO32" s="662"/>
      <c r="FHP32" s="662"/>
      <c r="FHQ32" s="662"/>
      <c r="FHR32" s="662"/>
      <c r="FHS32" s="662"/>
      <c r="FHT32" s="662"/>
      <c r="FHU32" s="662"/>
      <c r="FHV32" s="662"/>
      <c r="FHW32" s="662"/>
      <c r="FHX32" s="662"/>
      <c r="FHY32" s="662"/>
      <c r="FHZ32" s="662"/>
      <c r="FIA32" s="662"/>
      <c r="FIB32" s="662"/>
      <c r="FIC32" s="662"/>
      <c r="FID32" s="662"/>
      <c r="FIE32" s="662"/>
      <c r="FIF32" s="662"/>
      <c r="FIG32" s="662"/>
      <c r="FIH32" s="662"/>
      <c r="FII32" s="662"/>
      <c r="FIJ32" s="662"/>
      <c r="FIK32" s="662"/>
      <c r="FIL32" s="662"/>
      <c r="FIM32" s="662"/>
      <c r="FIN32" s="662"/>
      <c r="FIO32" s="662"/>
      <c r="FIP32" s="662"/>
      <c r="FIQ32" s="662"/>
      <c r="FIR32" s="662"/>
      <c r="FIS32" s="662"/>
      <c r="FIT32" s="662"/>
      <c r="FIU32" s="662"/>
      <c r="FIV32" s="662"/>
      <c r="FIW32" s="662"/>
      <c r="FIX32" s="662"/>
      <c r="FIY32" s="662"/>
      <c r="FIZ32" s="662"/>
      <c r="FJA32" s="662"/>
      <c r="FJB32" s="662"/>
      <c r="FJC32" s="662"/>
      <c r="FJD32" s="662"/>
      <c r="FJE32" s="662"/>
      <c r="FJF32" s="662"/>
      <c r="FJG32" s="662"/>
      <c r="FJH32" s="662"/>
      <c r="FJI32" s="662"/>
      <c r="FJJ32" s="662"/>
      <c r="FJK32" s="662"/>
      <c r="FJL32" s="662"/>
      <c r="FJM32" s="662"/>
      <c r="FJN32" s="662"/>
      <c r="FJO32" s="662"/>
      <c r="FJP32" s="662"/>
      <c r="FJQ32" s="662"/>
      <c r="FJR32" s="662"/>
      <c r="FJS32" s="662"/>
      <c r="FJT32" s="662"/>
      <c r="FJU32" s="662"/>
      <c r="FJV32" s="662"/>
      <c r="FJW32" s="662"/>
      <c r="FJX32" s="662"/>
      <c r="FJY32" s="662"/>
      <c r="FJZ32" s="662"/>
      <c r="FKA32" s="662"/>
      <c r="FKB32" s="662"/>
      <c r="FKC32" s="662"/>
      <c r="FKD32" s="662"/>
      <c r="FKE32" s="662"/>
      <c r="FKF32" s="662"/>
      <c r="FKG32" s="662"/>
      <c r="FKH32" s="662"/>
      <c r="FKI32" s="662"/>
      <c r="FKJ32" s="662"/>
      <c r="FKK32" s="662"/>
      <c r="FKL32" s="662"/>
      <c r="FKM32" s="662"/>
      <c r="FKN32" s="662"/>
      <c r="FKO32" s="662"/>
      <c r="FKP32" s="662"/>
      <c r="FKQ32" s="662"/>
      <c r="FKR32" s="662"/>
      <c r="FKS32" s="662"/>
      <c r="FKT32" s="662"/>
      <c r="FKU32" s="662"/>
      <c r="FKV32" s="662"/>
      <c r="FKW32" s="662"/>
      <c r="FKX32" s="662"/>
      <c r="FKY32" s="662"/>
      <c r="FKZ32" s="662"/>
      <c r="FLA32" s="662"/>
      <c r="FLB32" s="662"/>
      <c r="FLC32" s="662"/>
      <c r="FLD32" s="662"/>
      <c r="FLE32" s="662"/>
      <c r="FLF32" s="662"/>
      <c r="FLG32" s="662"/>
      <c r="FLH32" s="662"/>
      <c r="FLI32" s="662"/>
      <c r="FLJ32" s="662"/>
      <c r="FLK32" s="662"/>
      <c r="FLL32" s="662"/>
      <c r="FLM32" s="662"/>
      <c r="FLN32" s="662"/>
      <c r="FLO32" s="662"/>
      <c r="FLP32" s="662"/>
      <c r="FLQ32" s="662"/>
      <c r="FLR32" s="662"/>
      <c r="FLS32" s="662"/>
      <c r="FLT32" s="662"/>
      <c r="FLU32" s="662"/>
      <c r="FLV32" s="662"/>
      <c r="FLW32" s="662"/>
      <c r="FLX32" s="662"/>
      <c r="FLY32" s="662"/>
      <c r="FLZ32" s="662"/>
      <c r="FMA32" s="662"/>
      <c r="FMB32" s="662"/>
      <c r="FMC32" s="662"/>
      <c r="FMD32" s="662"/>
      <c r="FME32" s="662"/>
      <c r="FMF32" s="662"/>
      <c r="FMG32" s="662"/>
      <c r="FMH32" s="662"/>
      <c r="FMI32" s="662"/>
      <c r="FMJ32" s="662"/>
      <c r="FMK32" s="662"/>
      <c r="FML32" s="662"/>
      <c r="FMM32" s="662"/>
      <c r="FMN32" s="662"/>
      <c r="FMO32" s="662"/>
      <c r="FMP32" s="662"/>
      <c r="FMQ32" s="662"/>
      <c r="FMR32" s="662"/>
      <c r="FMS32" s="662"/>
      <c r="FMT32" s="662"/>
      <c r="FMU32" s="662"/>
      <c r="FMV32" s="662"/>
      <c r="FMW32" s="662"/>
      <c r="FMX32" s="662"/>
      <c r="FMY32" s="662"/>
      <c r="FMZ32" s="662"/>
      <c r="FNA32" s="662"/>
      <c r="FNB32" s="662"/>
      <c r="FNC32" s="662"/>
      <c r="FND32" s="662"/>
      <c r="FNE32" s="662"/>
      <c r="FNF32" s="662"/>
      <c r="FNG32" s="662"/>
      <c r="FNH32" s="662"/>
      <c r="FNI32" s="662"/>
      <c r="FNJ32" s="662"/>
      <c r="FNK32" s="662"/>
      <c r="FNL32" s="662"/>
      <c r="FNM32" s="662"/>
      <c r="FNN32" s="662"/>
      <c r="FNO32" s="662"/>
      <c r="FNP32" s="662"/>
      <c r="FNQ32" s="662"/>
      <c r="FNR32" s="662"/>
      <c r="FNS32" s="662"/>
      <c r="FNT32" s="662"/>
      <c r="FNU32" s="662"/>
      <c r="FNV32" s="662"/>
      <c r="FNW32" s="662"/>
      <c r="FNX32" s="662"/>
      <c r="FNY32" s="662"/>
      <c r="FNZ32" s="662"/>
      <c r="FOA32" s="662"/>
      <c r="FOB32" s="662"/>
      <c r="FOC32" s="662"/>
      <c r="FOD32" s="662"/>
      <c r="FOE32" s="662"/>
      <c r="FOF32" s="662"/>
      <c r="FOG32" s="662"/>
      <c r="FOH32" s="662"/>
      <c r="FOI32" s="662"/>
      <c r="FOJ32" s="662"/>
      <c r="FOK32" s="662"/>
      <c r="FOL32" s="662"/>
      <c r="FOM32" s="662"/>
      <c r="FON32" s="662"/>
      <c r="FOO32" s="662"/>
      <c r="FOP32" s="662"/>
      <c r="FOQ32" s="662"/>
      <c r="FOR32" s="662"/>
      <c r="FOS32" s="662"/>
      <c r="FOT32" s="662"/>
      <c r="FOU32" s="662"/>
      <c r="FOV32" s="662"/>
      <c r="FOW32" s="662"/>
      <c r="FOX32" s="662"/>
      <c r="FOY32" s="662"/>
      <c r="FOZ32" s="662"/>
      <c r="FPA32" s="662"/>
      <c r="FPB32" s="662"/>
      <c r="FPC32" s="662"/>
      <c r="FPD32" s="662"/>
      <c r="FPE32" s="662"/>
      <c r="FPF32" s="662"/>
      <c r="FPG32" s="662"/>
      <c r="FPH32" s="662"/>
      <c r="FPI32" s="662"/>
      <c r="FPJ32" s="662"/>
      <c r="FPK32" s="662"/>
      <c r="FPL32" s="662"/>
      <c r="FPM32" s="662"/>
      <c r="FPN32" s="662"/>
      <c r="FPO32" s="662"/>
      <c r="FPP32" s="662"/>
      <c r="FPQ32" s="662"/>
      <c r="FPR32" s="662"/>
      <c r="FPS32" s="662"/>
      <c r="FPT32" s="662"/>
      <c r="FPU32" s="662"/>
      <c r="FPV32" s="662"/>
      <c r="FPW32" s="662"/>
      <c r="FPX32" s="662"/>
      <c r="FPY32" s="662"/>
      <c r="FPZ32" s="662"/>
      <c r="FQA32" s="662"/>
      <c r="FQB32" s="662"/>
      <c r="FQC32" s="662"/>
      <c r="FQD32" s="662"/>
      <c r="FQE32" s="662"/>
      <c r="FQF32" s="662"/>
      <c r="FQG32" s="662"/>
      <c r="FQH32" s="662"/>
      <c r="FQI32" s="662"/>
      <c r="FQJ32" s="662"/>
      <c r="FQK32" s="662"/>
      <c r="FQL32" s="662"/>
      <c r="FQM32" s="662"/>
      <c r="FQN32" s="662"/>
      <c r="FQO32" s="662"/>
      <c r="FQP32" s="662"/>
      <c r="FQQ32" s="662"/>
      <c r="FQR32" s="662"/>
      <c r="FQS32" s="662"/>
      <c r="FQT32" s="662"/>
      <c r="FQU32" s="662"/>
      <c r="FQV32" s="662"/>
      <c r="FQW32" s="662"/>
      <c r="FQX32" s="662"/>
      <c r="FQY32" s="662"/>
      <c r="FQZ32" s="662"/>
      <c r="FRA32" s="662"/>
      <c r="FRB32" s="662"/>
      <c r="FRC32" s="662"/>
      <c r="FRD32" s="662"/>
      <c r="FRE32" s="662"/>
      <c r="FRF32" s="662"/>
      <c r="FRG32" s="662"/>
      <c r="FRH32" s="662"/>
      <c r="FRI32" s="662"/>
      <c r="FRJ32" s="662"/>
      <c r="FRK32" s="662"/>
      <c r="FRL32" s="662"/>
      <c r="FRM32" s="662"/>
      <c r="FRN32" s="662"/>
      <c r="FRO32" s="662"/>
      <c r="FRP32" s="662"/>
      <c r="FRQ32" s="662"/>
      <c r="FRR32" s="662"/>
      <c r="FRS32" s="662"/>
      <c r="FRT32" s="662"/>
      <c r="FRU32" s="662"/>
      <c r="FRV32" s="662"/>
      <c r="FRW32" s="662"/>
      <c r="FRX32" s="662"/>
      <c r="FRY32" s="662"/>
      <c r="FRZ32" s="662"/>
      <c r="FSA32" s="662"/>
      <c r="FSB32" s="662"/>
      <c r="FSC32" s="662"/>
      <c r="FSD32" s="662"/>
      <c r="FSE32" s="662"/>
      <c r="FSF32" s="662"/>
      <c r="FSG32" s="662"/>
      <c r="FSH32" s="662"/>
      <c r="FSI32" s="662"/>
      <c r="FSJ32" s="662"/>
      <c r="FSK32" s="662"/>
      <c r="FSL32" s="662"/>
      <c r="FSM32" s="662"/>
      <c r="FSN32" s="662"/>
      <c r="FSO32" s="662"/>
      <c r="FSP32" s="662"/>
      <c r="FSQ32" s="662"/>
      <c r="FSR32" s="662"/>
      <c r="FSS32" s="662"/>
      <c r="FST32" s="662"/>
      <c r="FSU32" s="662"/>
      <c r="FSV32" s="662"/>
      <c r="FSW32" s="662"/>
      <c r="FSX32" s="662"/>
      <c r="FSY32" s="662"/>
      <c r="FSZ32" s="662"/>
      <c r="FTA32" s="662"/>
      <c r="FTB32" s="662"/>
      <c r="FTC32" s="662"/>
      <c r="FTD32" s="662"/>
      <c r="FTE32" s="662"/>
      <c r="FTF32" s="662"/>
      <c r="FTG32" s="662"/>
      <c r="FTH32" s="662"/>
      <c r="FTI32" s="662"/>
      <c r="FTJ32" s="662"/>
      <c r="FTK32" s="662"/>
      <c r="FTL32" s="662"/>
      <c r="FTM32" s="662"/>
      <c r="FTN32" s="662"/>
      <c r="FTO32" s="662"/>
      <c r="FTP32" s="662"/>
      <c r="FTQ32" s="662"/>
      <c r="FTR32" s="662"/>
      <c r="FTS32" s="662"/>
      <c r="FTT32" s="662"/>
      <c r="FTU32" s="662"/>
      <c r="FTV32" s="662"/>
      <c r="FTW32" s="662"/>
      <c r="FTX32" s="662"/>
      <c r="FTY32" s="662"/>
      <c r="FTZ32" s="662"/>
      <c r="FUA32" s="662"/>
      <c r="FUB32" s="662"/>
      <c r="FUC32" s="662"/>
      <c r="FUD32" s="662"/>
      <c r="FUE32" s="662"/>
      <c r="FUF32" s="662"/>
      <c r="FUG32" s="662"/>
      <c r="FUH32" s="662"/>
      <c r="FUI32" s="662"/>
      <c r="FUJ32" s="662"/>
      <c r="FUK32" s="662"/>
      <c r="FUL32" s="662"/>
      <c r="FUM32" s="662"/>
      <c r="FUN32" s="662"/>
      <c r="FUO32" s="662"/>
      <c r="FUP32" s="662"/>
      <c r="FUQ32" s="662"/>
      <c r="FUR32" s="662"/>
      <c r="FUS32" s="662"/>
      <c r="FUT32" s="662"/>
      <c r="FUU32" s="662"/>
      <c r="FUV32" s="662"/>
      <c r="FUW32" s="662"/>
      <c r="FUX32" s="662"/>
      <c r="FUY32" s="662"/>
      <c r="FUZ32" s="662"/>
      <c r="FVA32" s="662"/>
      <c r="FVB32" s="662"/>
      <c r="FVC32" s="662"/>
      <c r="FVD32" s="662"/>
      <c r="FVE32" s="662"/>
      <c r="FVF32" s="662"/>
      <c r="FVG32" s="662"/>
      <c r="FVH32" s="662"/>
      <c r="FVI32" s="662"/>
      <c r="FVJ32" s="662"/>
      <c r="FVK32" s="662"/>
      <c r="FVL32" s="662"/>
      <c r="FVM32" s="662"/>
      <c r="FVN32" s="662"/>
      <c r="FVO32" s="662"/>
      <c r="FVP32" s="662"/>
      <c r="FVQ32" s="662"/>
      <c r="FVR32" s="662"/>
      <c r="FVS32" s="662"/>
      <c r="FVT32" s="662"/>
      <c r="FVU32" s="662"/>
      <c r="FVV32" s="662"/>
      <c r="FVW32" s="662"/>
      <c r="FVX32" s="662"/>
      <c r="FVY32" s="662"/>
      <c r="FVZ32" s="662"/>
      <c r="FWA32" s="662"/>
      <c r="FWB32" s="662"/>
      <c r="FWC32" s="662"/>
      <c r="FWD32" s="662"/>
      <c r="FWE32" s="662"/>
      <c r="FWF32" s="662"/>
      <c r="FWG32" s="662"/>
      <c r="FWH32" s="662"/>
      <c r="FWI32" s="662"/>
      <c r="FWJ32" s="662"/>
      <c r="FWK32" s="662"/>
      <c r="FWL32" s="662"/>
      <c r="FWM32" s="662"/>
      <c r="FWN32" s="662"/>
      <c r="FWO32" s="662"/>
      <c r="FWP32" s="662"/>
      <c r="FWQ32" s="662"/>
      <c r="FWR32" s="662"/>
      <c r="FWS32" s="662"/>
      <c r="FWT32" s="662"/>
      <c r="FWU32" s="662"/>
      <c r="FWV32" s="662"/>
      <c r="FWW32" s="662"/>
      <c r="FWX32" s="662"/>
      <c r="FWY32" s="662"/>
      <c r="FWZ32" s="662"/>
      <c r="FXA32" s="662"/>
      <c r="FXB32" s="662"/>
      <c r="FXC32" s="662"/>
      <c r="FXD32" s="662"/>
      <c r="FXE32" s="662"/>
      <c r="FXF32" s="662"/>
      <c r="FXG32" s="662"/>
      <c r="FXH32" s="662"/>
      <c r="FXI32" s="662"/>
      <c r="FXJ32" s="662"/>
      <c r="FXK32" s="662"/>
      <c r="FXL32" s="662"/>
      <c r="FXM32" s="662"/>
      <c r="FXN32" s="662"/>
      <c r="FXO32" s="662"/>
      <c r="FXP32" s="662"/>
      <c r="FXQ32" s="662"/>
      <c r="FXR32" s="662"/>
      <c r="FXS32" s="662"/>
      <c r="FXT32" s="662"/>
      <c r="FXU32" s="662"/>
      <c r="FXV32" s="662"/>
      <c r="FXW32" s="662"/>
      <c r="FXX32" s="662"/>
      <c r="FXY32" s="662"/>
      <c r="FXZ32" s="662"/>
      <c r="FYA32" s="662"/>
      <c r="FYB32" s="662"/>
      <c r="FYC32" s="662"/>
      <c r="FYD32" s="662"/>
      <c r="FYE32" s="662"/>
      <c r="FYF32" s="662"/>
      <c r="FYG32" s="662"/>
      <c r="FYH32" s="662"/>
      <c r="FYI32" s="662"/>
      <c r="FYJ32" s="662"/>
      <c r="FYK32" s="662"/>
      <c r="FYL32" s="662"/>
      <c r="FYM32" s="662"/>
      <c r="FYN32" s="662"/>
      <c r="FYO32" s="662"/>
      <c r="FYP32" s="662"/>
      <c r="FYQ32" s="662"/>
      <c r="FYR32" s="662"/>
      <c r="FYS32" s="662"/>
      <c r="FYT32" s="662"/>
      <c r="FYU32" s="662"/>
      <c r="FYV32" s="662"/>
      <c r="FYW32" s="662"/>
      <c r="FYX32" s="662"/>
      <c r="FYY32" s="662"/>
      <c r="FYZ32" s="662"/>
      <c r="FZA32" s="662"/>
      <c r="FZB32" s="662"/>
      <c r="FZC32" s="662"/>
      <c r="FZD32" s="662"/>
      <c r="FZE32" s="662"/>
      <c r="FZF32" s="662"/>
      <c r="FZG32" s="662"/>
      <c r="FZH32" s="662"/>
      <c r="FZI32" s="662"/>
      <c r="FZJ32" s="662"/>
      <c r="FZK32" s="662"/>
      <c r="FZL32" s="662"/>
      <c r="FZM32" s="662"/>
      <c r="FZN32" s="662"/>
      <c r="FZO32" s="662"/>
      <c r="FZP32" s="662"/>
      <c r="FZQ32" s="662"/>
      <c r="FZR32" s="662"/>
      <c r="FZS32" s="662"/>
      <c r="FZT32" s="662"/>
      <c r="FZU32" s="662"/>
      <c r="FZV32" s="662"/>
      <c r="FZW32" s="662"/>
      <c r="FZX32" s="662"/>
      <c r="FZY32" s="662"/>
      <c r="FZZ32" s="662"/>
      <c r="GAA32" s="662"/>
      <c r="GAB32" s="662"/>
      <c r="GAC32" s="662"/>
      <c r="GAD32" s="662"/>
      <c r="GAE32" s="662"/>
      <c r="GAF32" s="662"/>
      <c r="GAG32" s="662"/>
      <c r="GAH32" s="662"/>
      <c r="GAI32" s="662"/>
      <c r="GAJ32" s="662"/>
      <c r="GAK32" s="662"/>
      <c r="GAL32" s="662"/>
      <c r="GAM32" s="662"/>
      <c r="GAN32" s="662"/>
      <c r="GAO32" s="662"/>
      <c r="GAP32" s="662"/>
      <c r="GAQ32" s="662"/>
      <c r="GAR32" s="662"/>
      <c r="GAS32" s="662"/>
      <c r="GAT32" s="662"/>
      <c r="GAU32" s="662"/>
      <c r="GAV32" s="662"/>
      <c r="GAW32" s="662"/>
      <c r="GAX32" s="662"/>
      <c r="GAY32" s="662"/>
      <c r="GAZ32" s="662"/>
      <c r="GBA32" s="662"/>
      <c r="GBB32" s="662"/>
      <c r="GBC32" s="662"/>
      <c r="GBD32" s="662"/>
      <c r="GBE32" s="662"/>
      <c r="GBF32" s="662"/>
      <c r="GBG32" s="662"/>
      <c r="GBH32" s="662"/>
      <c r="GBI32" s="662"/>
      <c r="GBJ32" s="662"/>
      <c r="GBK32" s="662"/>
      <c r="GBL32" s="662"/>
      <c r="GBM32" s="662"/>
      <c r="GBN32" s="662"/>
      <c r="GBO32" s="662"/>
      <c r="GBP32" s="662"/>
      <c r="GBQ32" s="662"/>
      <c r="GBR32" s="662"/>
      <c r="GBS32" s="662"/>
      <c r="GBT32" s="662"/>
      <c r="GBU32" s="662"/>
      <c r="GBV32" s="662"/>
      <c r="GBW32" s="662"/>
      <c r="GBX32" s="662"/>
      <c r="GBY32" s="662"/>
      <c r="GBZ32" s="662"/>
      <c r="GCA32" s="662"/>
      <c r="GCB32" s="662"/>
      <c r="GCC32" s="662"/>
      <c r="GCD32" s="662"/>
      <c r="GCE32" s="662"/>
      <c r="GCF32" s="662"/>
      <c r="GCG32" s="662"/>
      <c r="GCH32" s="662"/>
      <c r="GCI32" s="662"/>
      <c r="GCJ32" s="662"/>
      <c r="GCK32" s="662"/>
      <c r="GCL32" s="662"/>
      <c r="GCM32" s="662"/>
      <c r="GCN32" s="662"/>
      <c r="GCO32" s="662"/>
      <c r="GCP32" s="662"/>
      <c r="GCQ32" s="662"/>
      <c r="GCR32" s="662"/>
      <c r="GCS32" s="662"/>
      <c r="GCT32" s="662"/>
      <c r="GCU32" s="662"/>
      <c r="GCV32" s="662"/>
      <c r="GCW32" s="662"/>
      <c r="GCX32" s="662"/>
      <c r="GCY32" s="662"/>
      <c r="GCZ32" s="662"/>
      <c r="GDA32" s="662"/>
      <c r="GDB32" s="662"/>
      <c r="GDC32" s="662"/>
      <c r="GDD32" s="662"/>
      <c r="GDE32" s="662"/>
      <c r="GDF32" s="662"/>
      <c r="GDG32" s="662"/>
      <c r="GDH32" s="662"/>
      <c r="GDI32" s="662"/>
      <c r="GDJ32" s="662"/>
      <c r="GDK32" s="662"/>
      <c r="GDL32" s="662"/>
      <c r="GDM32" s="662"/>
      <c r="GDN32" s="662"/>
      <c r="GDO32" s="662"/>
      <c r="GDP32" s="662"/>
      <c r="GDQ32" s="662"/>
      <c r="GDR32" s="662"/>
      <c r="GDS32" s="662"/>
      <c r="GDT32" s="662"/>
      <c r="GDU32" s="662"/>
      <c r="GDV32" s="662"/>
      <c r="GDW32" s="662"/>
      <c r="GDX32" s="662"/>
      <c r="GDY32" s="662"/>
      <c r="GDZ32" s="662"/>
      <c r="GEA32" s="662"/>
      <c r="GEB32" s="662"/>
      <c r="GEC32" s="662"/>
      <c r="GED32" s="662"/>
      <c r="GEE32" s="662"/>
      <c r="GEF32" s="662"/>
      <c r="GEG32" s="662"/>
      <c r="GEH32" s="662"/>
      <c r="GEI32" s="662"/>
      <c r="GEJ32" s="662"/>
      <c r="GEK32" s="662"/>
      <c r="GEL32" s="662"/>
      <c r="GEM32" s="662"/>
      <c r="GEN32" s="662"/>
      <c r="GEO32" s="662"/>
      <c r="GEP32" s="662"/>
      <c r="GEQ32" s="662"/>
      <c r="GER32" s="662"/>
      <c r="GES32" s="662"/>
      <c r="GET32" s="662"/>
      <c r="GEU32" s="662"/>
      <c r="GEV32" s="662"/>
      <c r="GEW32" s="662"/>
      <c r="GEX32" s="662"/>
      <c r="GEY32" s="662"/>
      <c r="GEZ32" s="662"/>
      <c r="GFA32" s="662"/>
      <c r="GFB32" s="662"/>
      <c r="GFC32" s="662"/>
      <c r="GFD32" s="662"/>
      <c r="GFE32" s="662"/>
      <c r="GFF32" s="662"/>
      <c r="GFG32" s="662"/>
      <c r="GFH32" s="662"/>
      <c r="GFI32" s="662"/>
      <c r="GFJ32" s="662"/>
      <c r="GFK32" s="662"/>
      <c r="GFL32" s="662"/>
      <c r="GFM32" s="662"/>
      <c r="GFN32" s="662"/>
      <c r="GFO32" s="662"/>
      <c r="GFP32" s="662"/>
      <c r="GFQ32" s="662"/>
      <c r="GFR32" s="662"/>
      <c r="GFS32" s="662"/>
      <c r="GFT32" s="662"/>
      <c r="GFU32" s="662"/>
      <c r="GFV32" s="662"/>
      <c r="GFW32" s="662"/>
      <c r="GFX32" s="662"/>
      <c r="GFY32" s="662"/>
      <c r="GFZ32" s="662"/>
      <c r="GGA32" s="662"/>
      <c r="GGB32" s="662"/>
      <c r="GGC32" s="662"/>
      <c r="GGD32" s="662"/>
      <c r="GGE32" s="662"/>
      <c r="GGF32" s="662"/>
      <c r="GGG32" s="662"/>
      <c r="GGH32" s="662"/>
      <c r="GGI32" s="662"/>
      <c r="GGJ32" s="662"/>
      <c r="GGK32" s="662"/>
      <c r="GGL32" s="662"/>
      <c r="GGM32" s="662"/>
      <c r="GGN32" s="662"/>
      <c r="GGO32" s="662"/>
      <c r="GGP32" s="662"/>
      <c r="GGQ32" s="662"/>
      <c r="GGR32" s="662"/>
      <c r="GGS32" s="662"/>
      <c r="GGT32" s="662"/>
      <c r="GGU32" s="662"/>
      <c r="GGV32" s="662"/>
      <c r="GGW32" s="662"/>
      <c r="GGX32" s="662"/>
      <c r="GGY32" s="662"/>
      <c r="GGZ32" s="662"/>
      <c r="GHA32" s="662"/>
      <c r="GHB32" s="662"/>
      <c r="GHC32" s="662"/>
      <c r="GHD32" s="662"/>
      <c r="GHE32" s="662"/>
      <c r="GHF32" s="662"/>
      <c r="GHG32" s="662"/>
      <c r="GHH32" s="662"/>
      <c r="GHI32" s="662"/>
      <c r="GHJ32" s="662"/>
      <c r="GHK32" s="662"/>
      <c r="GHL32" s="662"/>
      <c r="GHM32" s="662"/>
      <c r="GHN32" s="662"/>
      <c r="GHO32" s="662"/>
      <c r="GHP32" s="662"/>
      <c r="GHQ32" s="662"/>
      <c r="GHR32" s="662"/>
      <c r="GHS32" s="662"/>
      <c r="GHT32" s="662"/>
      <c r="GHU32" s="662"/>
      <c r="GHV32" s="662"/>
      <c r="GHW32" s="662"/>
      <c r="GHX32" s="662"/>
      <c r="GHY32" s="662"/>
      <c r="GHZ32" s="662"/>
      <c r="GIA32" s="662"/>
      <c r="GIB32" s="662"/>
      <c r="GIC32" s="662"/>
      <c r="GID32" s="662"/>
      <c r="GIE32" s="662"/>
      <c r="GIF32" s="662"/>
      <c r="GIG32" s="662"/>
      <c r="GIH32" s="662"/>
      <c r="GII32" s="662"/>
      <c r="GIJ32" s="662"/>
      <c r="GIK32" s="662"/>
      <c r="GIL32" s="662"/>
      <c r="GIM32" s="662"/>
      <c r="GIN32" s="662"/>
      <c r="GIO32" s="662"/>
      <c r="GIP32" s="662"/>
      <c r="GIQ32" s="662"/>
      <c r="GIR32" s="662"/>
      <c r="GIS32" s="662"/>
      <c r="GIT32" s="662"/>
      <c r="GIU32" s="662"/>
      <c r="GIV32" s="662"/>
      <c r="GIW32" s="662"/>
      <c r="GIX32" s="662"/>
      <c r="GIY32" s="662"/>
      <c r="GIZ32" s="662"/>
      <c r="GJA32" s="662"/>
      <c r="GJB32" s="662"/>
      <c r="GJC32" s="662"/>
      <c r="GJD32" s="662"/>
      <c r="GJE32" s="662"/>
      <c r="GJF32" s="662"/>
      <c r="GJG32" s="662"/>
      <c r="GJH32" s="662"/>
      <c r="GJI32" s="662"/>
      <c r="GJJ32" s="662"/>
      <c r="GJK32" s="662"/>
      <c r="GJL32" s="662"/>
      <c r="GJM32" s="662"/>
      <c r="GJN32" s="662"/>
      <c r="GJO32" s="662"/>
      <c r="GJP32" s="662"/>
      <c r="GJQ32" s="662"/>
      <c r="GJR32" s="662"/>
      <c r="GJS32" s="662"/>
      <c r="GJT32" s="662"/>
      <c r="GJU32" s="662"/>
      <c r="GJV32" s="662"/>
      <c r="GJW32" s="662"/>
      <c r="GJX32" s="662"/>
      <c r="GJY32" s="662"/>
      <c r="GJZ32" s="662"/>
      <c r="GKA32" s="662"/>
      <c r="GKB32" s="662"/>
      <c r="GKC32" s="662"/>
      <c r="GKD32" s="662"/>
      <c r="GKE32" s="662"/>
      <c r="GKF32" s="662"/>
      <c r="GKG32" s="662"/>
      <c r="GKH32" s="662"/>
      <c r="GKI32" s="662"/>
      <c r="GKJ32" s="662"/>
      <c r="GKK32" s="662"/>
      <c r="GKL32" s="662"/>
      <c r="GKM32" s="662"/>
      <c r="GKN32" s="662"/>
      <c r="GKO32" s="662"/>
      <c r="GKP32" s="662"/>
      <c r="GKQ32" s="662"/>
      <c r="GKR32" s="662"/>
      <c r="GKS32" s="662"/>
      <c r="GKT32" s="662"/>
      <c r="GKU32" s="662"/>
      <c r="GKV32" s="662"/>
      <c r="GKW32" s="662"/>
      <c r="GKX32" s="662"/>
      <c r="GKY32" s="662"/>
      <c r="GKZ32" s="662"/>
      <c r="GLA32" s="662"/>
      <c r="GLB32" s="662"/>
      <c r="GLC32" s="662"/>
      <c r="GLD32" s="662"/>
      <c r="GLE32" s="662"/>
      <c r="GLF32" s="662"/>
      <c r="GLG32" s="662"/>
      <c r="GLH32" s="662"/>
      <c r="GLI32" s="662"/>
      <c r="GLJ32" s="662"/>
      <c r="GLK32" s="662"/>
      <c r="GLL32" s="662"/>
      <c r="GLM32" s="662"/>
      <c r="GLN32" s="662"/>
      <c r="GLO32" s="662"/>
      <c r="GLP32" s="662"/>
      <c r="GLQ32" s="662"/>
      <c r="GLR32" s="662"/>
      <c r="GLS32" s="662"/>
      <c r="GLT32" s="662"/>
      <c r="GLU32" s="662"/>
      <c r="GLV32" s="662"/>
      <c r="GLW32" s="662"/>
      <c r="GLX32" s="662"/>
      <c r="GLY32" s="662"/>
      <c r="GLZ32" s="662"/>
      <c r="GMA32" s="662"/>
      <c r="GMB32" s="662"/>
      <c r="GMC32" s="662"/>
      <c r="GMD32" s="662"/>
      <c r="GME32" s="662"/>
      <c r="GMF32" s="662"/>
      <c r="GMG32" s="662"/>
      <c r="GMH32" s="662"/>
      <c r="GMI32" s="662"/>
      <c r="GMJ32" s="662"/>
      <c r="GMK32" s="662"/>
      <c r="GML32" s="662"/>
      <c r="GMM32" s="662"/>
      <c r="GMN32" s="662"/>
      <c r="GMO32" s="662"/>
      <c r="GMP32" s="662"/>
      <c r="GMQ32" s="662"/>
      <c r="GMR32" s="662"/>
      <c r="GMS32" s="662"/>
      <c r="GMT32" s="662"/>
      <c r="GMU32" s="662"/>
      <c r="GMV32" s="662"/>
      <c r="GMW32" s="662"/>
      <c r="GMX32" s="662"/>
      <c r="GMY32" s="662"/>
      <c r="GMZ32" s="662"/>
      <c r="GNA32" s="662"/>
      <c r="GNB32" s="662"/>
      <c r="GNC32" s="662"/>
      <c r="GND32" s="662"/>
      <c r="GNE32" s="662"/>
      <c r="GNF32" s="662"/>
      <c r="GNG32" s="662"/>
      <c r="GNH32" s="662"/>
      <c r="GNI32" s="662"/>
      <c r="GNJ32" s="662"/>
      <c r="GNK32" s="662"/>
      <c r="GNL32" s="662"/>
      <c r="GNM32" s="662"/>
      <c r="GNN32" s="662"/>
      <c r="GNO32" s="662"/>
      <c r="GNP32" s="662"/>
      <c r="GNQ32" s="662"/>
      <c r="GNR32" s="662"/>
      <c r="GNS32" s="662"/>
      <c r="GNT32" s="662"/>
      <c r="GNU32" s="662"/>
      <c r="GNV32" s="662"/>
      <c r="GNW32" s="662"/>
      <c r="GNX32" s="662"/>
      <c r="GNY32" s="662"/>
      <c r="GNZ32" s="662"/>
      <c r="GOA32" s="662"/>
      <c r="GOB32" s="662"/>
      <c r="GOC32" s="662"/>
      <c r="GOD32" s="662"/>
      <c r="GOE32" s="662"/>
      <c r="GOF32" s="662"/>
      <c r="GOG32" s="662"/>
      <c r="GOH32" s="662"/>
      <c r="GOI32" s="662"/>
      <c r="GOJ32" s="662"/>
      <c r="GOK32" s="662"/>
      <c r="GOL32" s="662"/>
      <c r="GOM32" s="662"/>
      <c r="GON32" s="662"/>
      <c r="GOO32" s="662"/>
      <c r="GOP32" s="662"/>
      <c r="GOQ32" s="662"/>
      <c r="GOR32" s="662"/>
      <c r="GOS32" s="662"/>
      <c r="GOT32" s="662"/>
      <c r="GOU32" s="662"/>
      <c r="GOV32" s="662"/>
      <c r="GOW32" s="662"/>
      <c r="GOX32" s="662"/>
      <c r="GOY32" s="662"/>
      <c r="GOZ32" s="662"/>
      <c r="GPA32" s="662"/>
      <c r="GPB32" s="662"/>
      <c r="GPC32" s="662"/>
      <c r="GPD32" s="662"/>
      <c r="GPE32" s="662"/>
      <c r="GPF32" s="662"/>
      <c r="GPG32" s="662"/>
      <c r="GPH32" s="662"/>
      <c r="GPI32" s="662"/>
      <c r="GPJ32" s="662"/>
      <c r="GPK32" s="662"/>
      <c r="GPL32" s="662"/>
      <c r="GPM32" s="662"/>
      <c r="GPN32" s="662"/>
      <c r="GPO32" s="662"/>
      <c r="GPP32" s="662"/>
      <c r="GPQ32" s="662"/>
      <c r="GPR32" s="662"/>
      <c r="GPS32" s="662"/>
      <c r="GPT32" s="662"/>
      <c r="GPU32" s="662"/>
      <c r="GPV32" s="662"/>
      <c r="GPW32" s="662"/>
      <c r="GPX32" s="662"/>
      <c r="GPY32" s="662"/>
      <c r="GPZ32" s="662"/>
      <c r="GQA32" s="662"/>
      <c r="GQB32" s="662"/>
      <c r="GQC32" s="662"/>
      <c r="GQD32" s="662"/>
      <c r="GQE32" s="662"/>
      <c r="GQF32" s="662"/>
      <c r="GQG32" s="662"/>
      <c r="GQH32" s="662"/>
      <c r="GQI32" s="662"/>
      <c r="GQJ32" s="662"/>
      <c r="GQK32" s="662"/>
      <c r="GQL32" s="662"/>
      <c r="GQM32" s="662"/>
      <c r="GQN32" s="662"/>
      <c r="GQO32" s="662"/>
      <c r="GQP32" s="662"/>
      <c r="GQQ32" s="662"/>
      <c r="GQR32" s="662"/>
      <c r="GQS32" s="662"/>
      <c r="GQT32" s="662"/>
      <c r="GQU32" s="662"/>
      <c r="GQV32" s="662"/>
      <c r="GQW32" s="662"/>
      <c r="GQX32" s="662"/>
      <c r="GQY32" s="662"/>
      <c r="GQZ32" s="662"/>
      <c r="GRA32" s="662"/>
      <c r="GRB32" s="662"/>
      <c r="GRC32" s="662"/>
      <c r="GRD32" s="662"/>
      <c r="GRE32" s="662"/>
      <c r="GRF32" s="662"/>
      <c r="GRG32" s="662"/>
      <c r="GRH32" s="662"/>
      <c r="GRI32" s="662"/>
      <c r="GRJ32" s="662"/>
      <c r="GRK32" s="662"/>
      <c r="GRL32" s="662"/>
      <c r="GRM32" s="662"/>
      <c r="GRN32" s="662"/>
      <c r="GRO32" s="662"/>
      <c r="GRP32" s="662"/>
      <c r="GRQ32" s="662"/>
      <c r="GRR32" s="662"/>
      <c r="GRS32" s="662"/>
      <c r="GRT32" s="662"/>
      <c r="GRU32" s="662"/>
      <c r="GRV32" s="662"/>
      <c r="GRW32" s="662"/>
      <c r="GRX32" s="662"/>
      <c r="GRY32" s="662"/>
      <c r="GRZ32" s="662"/>
      <c r="GSA32" s="662"/>
      <c r="GSB32" s="662"/>
      <c r="GSC32" s="662"/>
      <c r="GSD32" s="662"/>
      <c r="GSE32" s="662"/>
      <c r="GSF32" s="662"/>
      <c r="GSG32" s="662"/>
      <c r="GSH32" s="662"/>
      <c r="GSI32" s="662"/>
      <c r="GSJ32" s="662"/>
      <c r="GSK32" s="662"/>
      <c r="GSL32" s="662"/>
      <c r="GSM32" s="662"/>
      <c r="GSN32" s="662"/>
      <c r="GSO32" s="662"/>
      <c r="GSP32" s="662"/>
      <c r="GSQ32" s="662"/>
      <c r="GSR32" s="662"/>
      <c r="GSS32" s="662"/>
      <c r="GST32" s="662"/>
      <c r="GSU32" s="662"/>
      <c r="GSV32" s="662"/>
      <c r="GSW32" s="662"/>
      <c r="GSX32" s="662"/>
      <c r="GSY32" s="662"/>
      <c r="GSZ32" s="662"/>
      <c r="GTA32" s="662"/>
      <c r="GTB32" s="662"/>
      <c r="GTC32" s="662"/>
      <c r="GTD32" s="662"/>
      <c r="GTE32" s="662"/>
      <c r="GTF32" s="662"/>
      <c r="GTG32" s="662"/>
      <c r="GTH32" s="662"/>
      <c r="GTI32" s="662"/>
      <c r="GTJ32" s="662"/>
      <c r="GTK32" s="662"/>
      <c r="GTL32" s="662"/>
      <c r="GTM32" s="662"/>
      <c r="GTN32" s="662"/>
      <c r="GTO32" s="662"/>
      <c r="GTP32" s="662"/>
      <c r="GTQ32" s="662"/>
      <c r="GTR32" s="662"/>
      <c r="GTS32" s="662"/>
      <c r="GTT32" s="662"/>
      <c r="GTU32" s="662"/>
      <c r="GTV32" s="662"/>
      <c r="GTW32" s="662"/>
      <c r="GTX32" s="662"/>
      <c r="GTY32" s="662"/>
      <c r="GTZ32" s="662"/>
      <c r="GUA32" s="662"/>
      <c r="GUB32" s="662"/>
      <c r="GUC32" s="662"/>
      <c r="GUD32" s="662"/>
      <c r="GUE32" s="662"/>
      <c r="GUF32" s="662"/>
      <c r="GUG32" s="662"/>
      <c r="GUH32" s="662"/>
      <c r="GUI32" s="662"/>
      <c r="GUJ32" s="662"/>
      <c r="GUK32" s="662"/>
      <c r="GUL32" s="662"/>
      <c r="GUM32" s="662"/>
      <c r="GUN32" s="662"/>
      <c r="GUO32" s="662"/>
      <c r="GUP32" s="662"/>
      <c r="GUQ32" s="662"/>
      <c r="GUR32" s="662"/>
      <c r="GUS32" s="662"/>
      <c r="GUT32" s="662"/>
      <c r="GUU32" s="662"/>
      <c r="GUV32" s="662"/>
      <c r="GUW32" s="662"/>
      <c r="GUX32" s="662"/>
      <c r="GUY32" s="662"/>
      <c r="GUZ32" s="662"/>
      <c r="GVA32" s="662"/>
      <c r="GVB32" s="662"/>
      <c r="GVC32" s="662"/>
      <c r="GVD32" s="662"/>
      <c r="GVE32" s="662"/>
      <c r="GVF32" s="662"/>
      <c r="GVG32" s="662"/>
      <c r="GVH32" s="662"/>
      <c r="GVI32" s="662"/>
      <c r="GVJ32" s="662"/>
      <c r="GVK32" s="662"/>
      <c r="GVL32" s="662"/>
      <c r="GVM32" s="662"/>
      <c r="GVN32" s="662"/>
      <c r="GVO32" s="662"/>
      <c r="GVP32" s="662"/>
      <c r="GVQ32" s="662"/>
      <c r="GVR32" s="662"/>
      <c r="GVS32" s="662"/>
      <c r="GVT32" s="662"/>
      <c r="GVU32" s="662"/>
      <c r="GVV32" s="662"/>
      <c r="GVW32" s="662"/>
      <c r="GVX32" s="662"/>
      <c r="GVY32" s="662"/>
      <c r="GVZ32" s="662"/>
      <c r="GWA32" s="662"/>
      <c r="GWB32" s="662"/>
      <c r="GWC32" s="662"/>
      <c r="GWD32" s="662"/>
      <c r="GWE32" s="662"/>
      <c r="GWF32" s="662"/>
      <c r="GWG32" s="662"/>
      <c r="GWH32" s="662"/>
      <c r="GWI32" s="662"/>
      <c r="GWJ32" s="662"/>
      <c r="GWK32" s="662"/>
      <c r="GWL32" s="662"/>
      <c r="GWM32" s="662"/>
      <c r="GWN32" s="662"/>
      <c r="GWO32" s="662"/>
      <c r="GWP32" s="662"/>
      <c r="GWQ32" s="662"/>
      <c r="GWR32" s="662"/>
      <c r="GWS32" s="662"/>
      <c r="GWT32" s="662"/>
      <c r="GWU32" s="662"/>
      <c r="GWV32" s="662"/>
      <c r="GWW32" s="662"/>
      <c r="GWX32" s="662"/>
      <c r="GWY32" s="662"/>
      <c r="GWZ32" s="662"/>
      <c r="GXA32" s="662"/>
      <c r="GXB32" s="662"/>
      <c r="GXC32" s="662"/>
      <c r="GXD32" s="662"/>
      <c r="GXE32" s="662"/>
      <c r="GXF32" s="662"/>
      <c r="GXG32" s="662"/>
      <c r="GXH32" s="662"/>
      <c r="GXI32" s="662"/>
      <c r="GXJ32" s="662"/>
      <c r="GXK32" s="662"/>
      <c r="GXL32" s="662"/>
      <c r="GXM32" s="662"/>
      <c r="GXN32" s="662"/>
      <c r="GXO32" s="662"/>
      <c r="GXP32" s="662"/>
      <c r="GXQ32" s="662"/>
      <c r="GXR32" s="662"/>
      <c r="GXS32" s="662"/>
      <c r="GXT32" s="662"/>
      <c r="GXU32" s="662"/>
      <c r="GXV32" s="662"/>
      <c r="GXW32" s="662"/>
      <c r="GXX32" s="662"/>
      <c r="GXY32" s="662"/>
      <c r="GXZ32" s="662"/>
      <c r="GYA32" s="662"/>
      <c r="GYB32" s="662"/>
      <c r="GYC32" s="662"/>
      <c r="GYD32" s="662"/>
      <c r="GYE32" s="662"/>
      <c r="GYF32" s="662"/>
      <c r="GYG32" s="662"/>
      <c r="GYH32" s="662"/>
      <c r="GYI32" s="662"/>
      <c r="GYJ32" s="662"/>
      <c r="GYK32" s="662"/>
      <c r="GYL32" s="662"/>
      <c r="GYM32" s="662"/>
      <c r="GYN32" s="662"/>
      <c r="GYO32" s="662"/>
      <c r="GYP32" s="662"/>
      <c r="GYQ32" s="662"/>
      <c r="GYR32" s="662"/>
      <c r="GYS32" s="662"/>
      <c r="GYT32" s="662"/>
      <c r="GYU32" s="662"/>
      <c r="GYV32" s="662"/>
      <c r="GYW32" s="662"/>
      <c r="GYX32" s="662"/>
      <c r="GYY32" s="662"/>
      <c r="GYZ32" s="662"/>
      <c r="GZA32" s="662"/>
      <c r="GZB32" s="662"/>
      <c r="GZC32" s="662"/>
      <c r="GZD32" s="662"/>
      <c r="GZE32" s="662"/>
      <c r="GZF32" s="662"/>
      <c r="GZG32" s="662"/>
      <c r="GZH32" s="662"/>
      <c r="GZI32" s="662"/>
      <c r="GZJ32" s="662"/>
      <c r="GZK32" s="662"/>
      <c r="GZL32" s="662"/>
      <c r="GZM32" s="662"/>
      <c r="GZN32" s="662"/>
      <c r="GZO32" s="662"/>
      <c r="GZP32" s="662"/>
      <c r="GZQ32" s="662"/>
      <c r="GZR32" s="662"/>
      <c r="GZS32" s="662"/>
      <c r="GZT32" s="662"/>
      <c r="GZU32" s="662"/>
      <c r="GZV32" s="662"/>
      <c r="GZW32" s="662"/>
      <c r="GZX32" s="662"/>
      <c r="GZY32" s="662"/>
      <c r="GZZ32" s="662"/>
      <c r="HAA32" s="662"/>
      <c r="HAB32" s="662"/>
      <c r="HAC32" s="662"/>
      <c r="HAD32" s="662"/>
      <c r="HAE32" s="662"/>
      <c r="HAF32" s="662"/>
      <c r="HAG32" s="662"/>
      <c r="HAH32" s="662"/>
      <c r="HAI32" s="662"/>
      <c r="HAJ32" s="662"/>
      <c r="HAK32" s="662"/>
      <c r="HAL32" s="662"/>
      <c r="HAM32" s="662"/>
      <c r="HAN32" s="662"/>
      <c r="HAO32" s="662"/>
      <c r="HAP32" s="662"/>
      <c r="HAQ32" s="662"/>
      <c r="HAR32" s="662"/>
      <c r="HAS32" s="662"/>
      <c r="HAT32" s="662"/>
      <c r="HAU32" s="662"/>
      <c r="HAV32" s="662"/>
      <c r="HAW32" s="662"/>
      <c r="HAX32" s="662"/>
      <c r="HAY32" s="662"/>
      <c r="HAZ32" s="662"/>
      <c r="HBA32" s="662"/>
      <c r="HBB32" s="662"/>
      <c r="HBC32" s="662"/>
      <c r="HBD32" s="662"/>
      <c r="HBE32" s="662"/>
      <c r="HBF32" s="662"/>
      <c r="HBG32" s="662"/>
      <c r="HBH32" s="662"/>
      <c r="HBI32" s="662"/>
      <c r="HBJ32" s="662"/>
      <c r="HBK32" s="662"/>
      <c r="HBL32" s="662"/>
      <c r="HBM32" s="662"/>
      <c r="HBN32" s="662"/>
      <c r="HBO32" s="662"/>
      <c r="HBP32" s="662"/>
      <c r="HBQ32" s="662"/>
      <c r="HBR32" s="662"/>
      <c r="HBS32" s="662"/>
      <c r="HBT32" s="662"/>
      <c r="HBU32" s="662"/>
      <c r="HBV32" s="662"/>
      <c r="HBW32" s="662"/>
      <c r="HBX32" s="662"/>
      <c r="HBY32" s="662"/>
      <c r="HBZ32" s="662"/>
      <c r="HCA32" s="662"/>
      <c r="HCB32" s="662"/>
      <c r="HCC32" s="662"/>
      <c r="HCD32" s="662"/>
      <c r="HCE32" s="662"/>
      <c r="HCF32" s="662"/>
      <c r="HCG32" s="662"/>
      <c r="HCH32" s="662"/>
      <c r="HCI32" s="662"/>
      <c r="HCJ32" s="662"/>
      <c r="HCK32" s="662"/>
      <c r="HCL32" s="662"/>
      <c r="HCM32" s="662"/>
      <c r="HCN32" s="662"/>
      <c r="HCO32" s="662"/>
      <c r="HCP32" s="662"/>
      <c r="HCQ32" s="662"/>
      <c r="HCR32" s="662"/>
      <c r="HCS32" s="662"/>
      <c r="HCT32" s="662"/>
      <c r="HCU32" s="662"/>
      <c r="HCV32" s="662"/>
      <c r="HCW32" s="662"/>
      <c r="HCX32" s="662"/>
      <c r="HCY32" s="662"/>
      <c r="HCZ32" s="662"/>
      <c r="HDA32" s="662"/>
      <c r="HDB32" s="662"/>
      <c r="HDC32" s="662"/>
      <c r="HDD32" s="662"/>
      <c r="HDE32" s="662"/>
      <c r="HDF32" s="662"/>
      <c r="HDG32" s="662"/>
      <c r="HDH32" s="662"/>
      <c r="HDI32" s="662"/>
      <c r="HDJ32" s="662"/>
      <c r="HDK32" s="662"/>
      <c r="HDL32" s="662"/>
      <c r="HDM32" s="662"/>
      <c r="HDN32" s="662"/>
      <c r="HDO32" s="662"/>
      <c r="HDP32" s="662"/>
      <c r="HDQ32" s="662"/>
      <c r="HDR32" s="662"/>
      <c r="HDS32" s="662"/>
      <c r="HDT32" s="662"/>
      <c r="HDU32" s="662"/>
      <c r="HDV32" s="662"/>
      <c r="HDW32" s="662"/>
      <c r="HDX32" s="662"/>
      <c r="HDY32" s="662"/>
      <c r="HDZ32" s="662"/>
      <c r="HEA32" s="662"/>
      <c r="HEB32" s="662"/>
      <c r="HEC32" s="662"/>
      <c r="HED32" s="662"/>
      <c r="HEE32" s="662"/>
      <c r="HEF32" s="662"/>
      <c r="HEG32" s="662"/>
      <c r="HEH32" s="662"/>
      <c r="HEI32" s="662"/>
      <c r="HEJ32" s="662"/>
      <c r="HEK32" s="662"/>
      <c r="HEL32" s="662"/>
      <c r="HEM32" s="662"/>
      <c r="HEN32" s="662"/>
      <c r="HEO32" s="662"/>
      <c r="HEP32" s="662"/>
      <c r="HEQ32" s="662"/>
      <c r="HER32" s="662"/>
      <c r="HES32" s="662"/>
      <c r="HET32" s="662"/>
      <c r="HEU32" s="662"/>
      <c r="HEV32" s="662"/>
      <c r="HEW32" s="662"/>
      <c r="HEX32" s="662"/>
      <c r="HEY32" s="662"/>
      <c r="HEZ32" s="662"/>
      <c r="HFA32" s="662"/>
      <c r="HFB32" s="662"/>
      <c r="HFC32" s="662"/>
      <c r="HFD32" s="662"/>
      <c r="HFE32" s="662"/>
      <c r="HFF32" s="662"/>
      <c r="HFG32" s="662"/>
      <c r="HFH32" s="662"/>
      <c r="HFI32" s="662"/>
      <c r="HFJ32" s="662"/>
      <c r="HFK32" s="662"/>
      <c r="HFL32" s="662"/>
      <c r="HFM32" s="662"/>
      <c r="HFN32" s="662"/>
      <c r="HFO32" s="662"/>
      <c r="HFP32" s="662"/>
      <c r="HFQ32" s="662"/>
      <c r="HFR32" s="662"/>
      <c r="HFS32" s="662"/>
      <c r="HFT32" s="662"/>
      <c r="HFU32" s="662"/>
      <c r="HFV32" s="662"/>
      <c r="HFW32" s="662"/>
      <c r="HFX32" s="662"/>
      <c r="HFY32" s="662"/>
      <c r="HFZ32" s="662"/>
      <c r="HGA32" s="662"/>
      <c r="HGB32" s="662"/>
      <c r="HGC32" s="662"/>
      <c r="HGD32" s="662"/>
      <c r="HGE32" s="662"/>
      <c r="HGF32" s="662"/>
      <c r="HGG32" s="662"/>
      <c r="HGH32" s="662"/>
      <c r="HGI32" s="662"/>
      <c r="HGJ32" s="662"/>
      <c r="HGK32" s="662"/>
      <c r="HGL32" s="662"/>
      <c r="HGM32" s="662"/>
      <c r="HGN32" s="662"/>
      <c r="HGO32" s="662"/>
      <c r="HGP32" s="662"/>
      <c r="HGQ32" s="662"/>
      <c r="HGR32" s="662"/>
      <c r="HGS32" s="662"/>
      <c r="HGT32" s="662"/>
      <c r="HGU32" s="662"/>
      <c r="HGV32" s="662"/>
      <c r="HGW32" s="662"/>
      <c r="HGX32" s="662"/>
      <c r="HGY32" s="662"/>
      <c r="HGZ32" s="662"/>
      <c r="HHA32" s="662"/>
      <c r="HHB32" s="662"/>
      <c r="HHC32" s="662"/>
      <c r="HHD32" s="662"/>
      <c r="HHE32" s="662"/>
      <c r="HHF32" s="662"/>
      <c r="HHG32" s="662"/>
      <c r="HHH32" s="662"/>
      <c r="HHI32" s="662"/>
      <c r="HHJ32" s="662"/>
      <c r="HHK32" s="662"/>
      <c r="HHL32" s="662"/>
      <c r="HHM32" s="662"/>
      <c r="HHN32" s="662"/>
      <c r="HHO32" s="662"/>
      <c r="HHP32" s="662"/>
      <c r="HHQ32" s="662"/>
      <c r="HHR32" s="662"/>
      <c r="HHS32" s="662"/>
      <c r="HHT32" s="662"/>
      <c r="HHU32" s="662"/>
      <c r="HHV32" s="662"/>
      <c r="HHW32" s="662"/>
      <c r="HHX32" s="662"/>
      <c r="HHY32" s="662"/>
      <c r="HHZ32" s="662"/>
      <c r="HIA32" s="662"/>
      <c r="HIB32" s="662"/>
      <c r="HIC32" s="662"/>
      <c r="HID32" s="662"/>
      <c r="HIE32" s="662"/>
      <c r="HIF32" s="662"/>
      <c r="HIG32" s="662"/>
      <c r="HIH32" s="662"/>
      <c r="HII32" s="662"/>
      <c r="HIJ32" s="662"/>
      <c r="HIK32" s="662"/>
      <c r="HIL32" s="662"/>
      <c r="HIM32" s="662"/>
      <c r="HIN32" s="662"/>
      <c r="HIO32" s="662"/>
      <c r="HIP32" s="662"/>
      <c r="HIQ32" s="662"/>
      <c r="HIR32" s="662"/>
      <c r="HIS32" s="662"/>
      <c r="HIT32" s="662"/>
      <c r="HIU32" s="662"/>
      <c r="HIV32" s="662"/>
      <c r="HIW32" s="662"/>
      <c r="HIX32" s="662"/>
      <c r="HIY32" s="662"/>
      <c r="HIZ32" s="662"/>
      <c r="HJA32" s="662"/>
      <c r="HJB32" s="662"/>
      <c r="HJC32" s="662"/>
      <c r="HJD32" s="662"/>
      <c r="HJE32" s="662"/>
      <c r="HJF32" s="662"/>
      <c r="HJG32" s="662"/>
      <c r="HJH32" s="662"/>
      <c r="HJI32" s="662"/>
      <c r="HJJ32" s="662"/>
      <c r="HJK32" s="662"/>
      <c r="HJL32" s="662"/>
      <c r="HJM32" s="662"/>
      <c r="HJN32" s="662"/>
      <c r="HJO32" s="662"/>
      <c r="HJP32" s="662"/>
      <c r="HJQ32" s="662"/>
      <c r="HJR32" s="662"/>
      <c r="HJS32" s="662"/>
      <c r="HJT32" s="662"/>
      <c r="HJU32" s="662"/>
      <c r="HJV32" s="662"/>
      <c r="HJW32" s="662"/>
      <c r="HJX32" s="662"/>
      <c r="HJY32" s="662"/>
      <c r="HJZ32" s="662"/>
      <c r="HKA32" s="662"/>
      <c r="HKB32" s="662"/>
      <c r="HKC32" s="662"/>
      <c r="HKD32" s="662"/>
      <c r="HKE32" s="662"/>
      <c r="HKF32" s="662"/>
      <c r="HKG32" s="662"/>
      <c r="HKH32" s="662"/>
      <c r="HKI32" s="662"/>
      <c r="HKJ32" s="662"/>
      <c r="HKK32" s="662"/>
      <c r="HKL32" s="662"/>
      <c r="HKM32" s="662"/>
      <c r="HKN32" s="662"/>
      <c r="HKO32" s="662"/>
      <c r="HKP32" s="662"/>
      <c r="HKQ32" s="662"/>
      <c r="HKR32" s="662"/>
      <c r="HKS32" s="662"/>
      <c r="HKT32" s="662"/>
      <c r="HKU32" s="662"/>
      <c r="HKV32" s="662"/>
      <c r="HKW32" s="662"/>
      <c r="HKX32" s="662"/>
      <c r="HKY32" s="662"/>
      <c r="HKZ32" s="662"/>
      <c r="HLA32" s="662"/>
      <c r="HLB32" s="662"/>
      <c r="HLC32" s="662"/>
      <c r="HLD32" s="662"/>
      <c r="HLE32" s="662"/>
      <c r="HLF32" s="662"/>
      <c r="HLG32" s="662"/>
      <c r="HLH32" s="662"/>
      <c r="HLI32" s="662"/>
      <c r="HLJ32" s="662"/>
      <c r="HLK32" s="662"/>
      <c r="HLL32" s="662"/>
      <c r="HLM32" s="662"/>
      <c r="HLN32" s="662"/>
      <c r="HLO32" s="662"/>
      <c r="HLP32" s="662"/>
      <c r="HLQ32" s="662"/>
      <c r="HLR32" s="662"/>
      <c r="HLS32" s="662"/>
      <c r="HLT32" s="662"/>
      <c r="HLU32" s="662"/>
      <c r="HLV32" s="662"/>
      <c r="HLW32" s="662"/>
      <c r="HLX32" s="662"/>
      <c r="HLY32" s="662"/>
      <c r="HLZ32" s="662"/>
      <c r="HMA32" s="662"/>
      <c r="HMB32" s="662"/>
      <c r="HMC32" s="662"/>
      <c r="HMD32" s="662"/>
      <c r="HME32" s="662"/>
      <c r="HMF32" s="662"/>
      <c r="HMG32" s="662"/>
      <c r="HMH32" s="662"/>
      <c r="HMI32" s="662"/>
      <c r="HMJ32" s="662"/>
      <c r="HMK32" s="662"/>
      <c r="HML32" s="662"/>
      <c r="HMM32" s="662"/>
      <c r="HMN32" s="662"/>
      <c r="HMO32" s="662"/>
      <c r="HMP32" s="662"/>
      <c r="HMQ32" s="662"/>
      <c r="HMR32" s="662"/>
      <c r="HMS32" s="662"/>
      <c r="HMT32" s="662"/>
      <c r="HMU32" s="662"/>
      <c r="HMV32" s="662"/>
      <c r="HMW32" s="662"/>
      <c r="HMX32" s="662"/>
      <c r="HMY32" s="662"/>
      <c r="HMZ32" s="662"/>
      <c r="HNA32" s="662"/>
      <c r="HNB32" s="662"/>
      <c r="HNC32" s="662"/>
      <c r="HND32" s="662"/>
      <c r="HNE32" s="662"/>
      <c r="HNF32" s="662"/>
      <c r="HNG32" s="662"/>
      <c r="HNH32" s="662"/>
      <c r="HNI32" s="662"/>
      <c r="HNJ32" s="662"/>
      <c r="HNK32" s="662"/>
      <c r="HNL32" s="662"/>
      <c r="HNM32" s="662"/>
      <c r="HNN32" s="662"/>
      <c r="HNO32" s="662"/>
      <c r="HNP32" s="662"/>
      <c r="HNQ32" s="662"/>
      <c r="HNR32" s="662"/>
      <c r="HNS32" s="662"/>
      <c r="HNT32" s="662"/>
      <c r="HNU32" s="662"/>
      <c r="HNV32" s="662"/>
      <c r="HNW32" s="662"/>
      <c r="HNX32" s="662"/>
      <c r="HNY32" s="662"/>
      <c r="HNZ32" s="662"/>
      <c r="HOA32" s="662"/>
      <c r="HOB32" s="662"/>
      <c r="HOC32" s="662"/>
      <c r="HOD32" s="662"/>
      <c r="HOE32" s="662"/>
      <c r="HOF32" s="662"/>
      <c r="HOG32" s="662"/>
      <c r="HOH32" s="662"/>
      <c r="HOI32" s="662"/>
      <c r="HOJ32" s="662"/>
      <c r="HOK32" s="662"/>
      <c r="HOL32" s="662"/>
      <c r="HOM32" s="662"/>
      <c r="HON32" s="662"/>
      <c r="HOO32" s="662"/>
      <c r="HOP32" s="662"/>
      <c r="HOQ32" s="662"/>
      <c r="HOR32" s="662"/>
      <c r="HOS32" s="662"/>
      <c r="HOT32" s="662"/>
      <c r="HOU32" s="662"/>
      <c r="HOV32" s="662"/>
      <c r="HOW32" s="662"/>
      <c r="HOX32" s="662"/>
      <c r="HOY32" s="662"/>
      <c r="HOZ32" s="662"/>
      <c r="HPA32" s="662"/>
      <c r="HPB32" s="662"/>
      <c r="HPC32" s="662"/>
      <c r="HPD32" s="662"/>
      <c r="HPE32" s="662"/>
      <c r="HPF32" s="662"/>
      <c r="HPG32" s="662"/>
      <c r="HPH32" s="662"/>
      <c r="HPI32" s="662"/>
      <c r="HPJ32" s="662"/>
      <c r="HPK32" s="662"/>
      <c r="HPL32" s="662"/>
      <c r="HPM32" s="662"/>
      <c r="HPN32" s="662"/>
      <c r="HPO32" s="662"/>
      <c r="HPP32" s="662"/>
      <c r="HPQ32" s="662"/>
      <c r="HPR32" s="662"/>
      <c r="HPS32" s="662"/>
      <c r="HPT32" s="662"/>
      <c r="HPU32" s="662"/>
      <c r="HPV32" s="662"/>
      <c r="HPW32" s="662"/>
      <c r="HPX32" s="662"/>
      <c r="HPY32" s="662"/>
      <c r="HPZ32" s="662"/>
      <c r="HQA32" s="662"/>
      <c r="HQB32" s="662"/>
      <c r="HQC32" s="662"/>
      <c r="HQD32" s="662"/>
      <c r="HQE32" s="662"/>
      <c r="HQF32" s="662"/>
      <c r="HQG32" s="662"/>
      <c r="HQH32" s="662"/>
      <c r="HQI32" s="662"/>
      <c r="HQJ32" s="662"/>
      <c r="HQK32" s="662"/>
      <c r="HQL32" s="662"/>
      <c r="HQM32" s="662"/>
      <c r="HQN32" s="662"/>
      <c r="HQO32" s="662"/>
      <c r="HQP32" s="662"/>
      <c r="HQQ32" s="662"/>
      <c r="HQR32" s="662"/>
      <c r="HQS32" s="662"/>
      <c r="HQT32" s="662"/>
      <c r="HQU32" s="662"/>
      <c r="HQV32" s="662"/>
      <c r="HQW32" s="662"/>
      <c r="HQX32" s="662"/>
      <c r="HQY32" s="662"/>
      <c r="HQZ32" s="662"/>
      <c r="HRA32" s="662"/>
      <c r="HRB32" s="662"/>
      <c r="HRC32" s="662"/>
      <c r="HRD32" s="662"/>
      <c r="HRE32" s="662"/>
      <c r="HRF32" s="662"/>
      <c r="HRG32" s="662"/>
      <c r="HRH32" s="662"/>
      <c r="HRI32" s="662"/>
      <c r="HRJ32" s="662"/>
      <c r="HRK32" s="662"/>
      <c r="HRL32" s="662"/>
      <c r="HRM32" s="662"/>
      <c r="HRN32" s="662"/>
      <c r="HRO32" s="662"/>
      <c r="HRP32" s="662"/>
      <c r="HRQ32" s="662"/>
      <c r="HRR32" s="662"/>
      <c r="HRS32" s="662"/>
      <c r="HRT32" s="662"/>
      <c r="HRU32" s="662"/>
      <c r="HRV32" s="662"/>
      <c r="HRW32" s="662"/>
      <c r="HRX32" s="662"/>
      <c r="HRY32" s="662"/>
      <c r="HRZ32" s="662"/>
      <c r="HSA32" s="662"/>
      <c r="HSB32" s="662"/>
      <c r="HSC32" s="662"/>
      <c r="HSD32" s="662"/>
      <c r="HSE32" s="662"/>
      <c r="HSF32" s="662"/>
      <c r="HSG32" s="662"/>
      <c r="HSH32" s="662"/>
      <c r="HSI32" s="662"/>
      <c r="HSJ32" s="662"/>
      <c r="HSK32" s="662"/>
      <c r="HSL32" s="662"/>
      <c r="HSM32" s="662"/>
      <c r="HSN32" s="662"/>
      <c r="HSO32" s="662"/>
      <c r="HSP32" s="662"/>
      <c r="HSQ32" s="662"/>
      <c r="HSR32" s="662"/>
      <c r="HSS32" s="662"/>
      <c r="HST32" s="662"/>
      <c r="HSU32" s="662"/>
      <c r="HSV32" s="662"/>
      <c r="HSW32" s="662"/>
      <c r="HSX32" s="662"/>
      <c r="HSY32" s="662"/>
      <c r="HSZ32" s="662"/>
      <c r="HTA32" s="662"/>
      <c r="HTB32" s="662"/>
      <c r="HTC32" s="662"/>
      <c r="HTD32" s="662"/>
      <c r="HTE32" s="662"/>
      <c r="HTF32" s="662"/>
      <c r="HTG32" s="662"/>
      <c r="HTH32" s="662"/>
      <c r="HTI32" s="662"/>
      <c r="HTJ32" s="662"/>
      <c r="HTK32" s="662"/>
      <c r="HTL32" s="662"/>
      <c r="HTM32" s="662"/>
      <c r="HTN32" s="662"/>
      <c r="HTO32" s="662"/>
      <c r="HTP32" s="662"/>
      <c r="HTQ32" s="662"/>
      <c r="HTR32" s="662"/>
      <c r="HTS32" s="662"/>
      <c r="HTT32" s="662"/>
      <c r="HTU32" s="662"/>
      <c r="HTV32" s="662"/>
      <c r="HTW32" s="662"/>
      <c r="HTX32" s="662"/>
      <c r="HTY32" s="662"/>
      <c r="HTZ32" s="662"/>
      <c r="HUA32" s="662"/>
      <c r="HUB32" s="662"/>
      <c r="HUC32" s="662"/>
      <c r="HUD32" s="662"/>
      <c r="HUE32" s="662"/>
      <c r="HUF32" s="662"/>
      <c r="HUG32" s="662"/>
      <c r="HUH32" s="662"/>
      <c r="HUI32" s="662"/>
      <c r="HUJ32" s="662"/>
      <c r="HUK32" s="662"/>
      <c r="HUL32" s="662"/>
      <c r="HUM32" s="662"/>
      <c r="HUN32" s="662"/>
      <c r="HUO32" s="662"/>
      <c r="HUP32" s="662"/>
      <c r="HUQ32" s="662"/>
      <c r="HUR32" s="662"/>
      <c r="HUS32" s="662"/>
      <c r="HUT32" s="662"/>
      <c r="HUU32" s="662"/>
      <c r="HUV32" s="662"/>
      <c r="HUW32" s="662"/>
      <c r="HUX32" s="662"/>
      <c r="HUY32" s="662"/>
      <c r="HUZ32" s="662"/>
      <c r="HVA32" s="662"/>
      <c r="HVB32" s="662"/>
      <c r="HVC32" s="662"/>
      <c r="HVD32" s="662"/>
      <c r="HVE32" s="662"/>
      <c r="HVF32" s="662"/>
      <c r="HVG32" s="662"/>
      <c r="HVH32" s="662"/>
      <c r="HVI32" s="662"/>
      <c r="HVJ32" s="662"/>
      <c r="HVK32" s="662"/>
      <c r="HVL32" s="662"/>
      <c r="HVM32" s="662"/>
      <c r="HVN32" s="662"/>
      <c r="HVO32" s="662"/>
      <c r="HVP32" s="662"/>
      <c r="HVQ32" s="662"/>
      <c r="HVR32" s="662"/>
      <c r="HVS32" s="662"/>
      <c r="HVT32" s="662"/>
      <c r="HVU32" s="662"/>
      <c r="HVV32" s="662"/>
      <c r="HVW32" s="662"/>
      <c r="HVX32" s="662"/>
      <c r="HVY32" s="662"/>
      <c r="HVZ32" s="662"/>
      <c r="HWA32" s="662"/>
      <c r="HWB32" s="662"/>
      <c r="HWC32" s="662"/>
      <c r="HWD32" s="662"/>
      <c r="HWE32" s="662"/>
      <c r="HWF32" s="662"/>
      <c r="HWG32" s="662"/>
      <c r="HWH32" s="662"/>
      <c r="HWI32" s="662"/>
      <c r="HWJ32" s="662"/>
      <c r="HWK32" s="662"/>
      <c r="HWL32" s="662"/>
      <c r="HWM32" s="662"/>
      <c r="HWN32" s="662"/>
      <c r="HWO32" s="662"/>
      <c r="HWP32" s="662"/>
      <c r="HWQ32" s="662"/>
      <c r="HWR32" s="662"/>
      <c r="HWS32" s="662"/>
      <c r="HWT32" s="662"/>
      <c r="HWU32" s="662"/>
      <c r="HWV32" s="662"/>
      <c r="HWW32" s="662"/>
      <c r="HWX32" s="662"/>
      <c r="HWY32" s="662"/>
      <c r="HWZ32" s="662"/>
      <c r="HXA32" s="662"/>
      <c r="HXB32" s="662"/>
      <c r="HXC32" s="662"/>
      <c r="HXD32" s="662"/>
      <c r="HXE32" s="662"/>
      <c r="HXF32" s="662"/>
      <c r="HXG32" s="662"/>
      <c r="HXH32" s="662"/>
      <c r="HXI32" s="662"/>
      <c r="HXJ32" s="662"/>
      <c r="HXK32" s="662"/>
      <c r="HXL32" s="662"/>
      <c r="HXM32" s="662"/>
      <c r="HXN32" s="662"/>
      <c r="HXO32" s="662"/>
      <c r="HXP32" s="662"/>
      <c r="HXQ32" s="662"/>
      <c r="HXR32" s="662"/>
      <c r="HXS32" s="662"/>
      <c r="HXT32" s="662"/>
      <c r="HXU32" s="662"/>
      <c r="HXV32" s="662"/>
      <c r="HXW32" s="662"/>
      <c r="HXX32" s="662"/>
      <c r="HXY32" s="662"/>
      <c r="HXZ32" s="662"/>
      <c r="HYA32" s="662"/>
      <c r="HYB32" s="662"/>
      <c r="HYC32" s="662"/>
      <c r="HYD32" s="662"/>
      <c r="HYE32" s="662"/>
      <c r="HYF32" s="662"/>
      <c r="HYG32" s="662"/>
      <c r="HYH32" s="662"/>
      <c r="HYI32" s="662"/>
      <c r="HYJ32" s="662"/>
      <c r="HYK32" s="662"/>
      <c r="HYL32" s="662"/>
      <c r="HYM32" s="662"/>
      <c r="HYN32" s="662"/>
      <c r="HYO32" s="662"/>
      <c r="HYP32" s="662"/>
      <c r="HYQ32" s="662"/>
      <c r="HYR32" s="662"/>
      <c r="HYS32" s="662"/>
      <c r="HYT32" s="662"/>
      <c r="HYU32" s="662"/>
      <c r="HYV32" s="662"/>
      <c r="HYW32" s="662"/>
      <c r="HYX32" s="662"/>
      <c r="HYY32" s="662"/>
      <c r="HYZ32" s="662"/>
      <c r="HZA32" s="662"/>
      <c r="HZB32" s="662"/>
      <c r="HZC32" s="662"/>
      <c r="HZD32" s="662"/>
      <c r="HZE32" s="662"/>
      <c r="HZF32" s="662"/>
      <c r="HZG32" s="662"/>
      <c r="HZH32" s="662"/>
      <c r="HZI32" s="662"/>
      <c r="HZJ32" s="662"/>
      <c r="HZK32" s="662"/>
      <c r="HZL32" s="662"/>
      <c r="HZM32" s="662"/>
      <c r="HZN32" s="662"/>
      <c r="HZO32" s="662"/>
      <c r="HZP32" s="662"/>
      <c r="HZQ32" s="662"/>
      <c r="HZR32" s="662"/>
      <c r="HZS32" s="662"/>
      <c r="HZT32" s="662"/>
      <c r="HZU32" s="662"/>
      <c r="HZV32" s="662"/>
      <c r="HZW32" s="662"/>
      <c r="HZX32" s="662"/>
      <c r="HZY32" s="662"/>
      <c r="HZZ32" s="662"/>
      <c r="IAA32" s="662"/>
      <c r="IAB32" s="662"/>
      <c r="IAC32" s="662"/>
      <c r="IAD32" s="662"/>
      <c r="IAE32" s="662"/>
      <c r="IAF32" s="662"/>
      <c r="IAG32" s="662"/>
      <c r="IAH32" s="662"/>
      <c r="IAI32" s="662"/>
      <c r="IAJ32" s="662"/>
      <c r="IAK32" s="662"/>
      <c r="IAL32" s="662"/>
      <c r="IAM32" s="662"/>
      <c r="IAN32" s="662"/>
      <c r="IAO32" s="662"/>
      <c r="IAP32" s="662"/>
      <c r="IAQ32" s="662"/>
      <c r="IAR32" s="662"/>
      <c r="IAS32" s="662"/>
      <c r="IAT32" s="662"/>
      <c r="IAU32" s="662"/>
      <c r="IAV32" s="662"/>
      <c r="IAW32" s="662"/>
      <c r="IAX32" s="662"/>
      <c r="IAY32" s="662"/>
      <c r="IAZ32" s="662"/>
      <c r="IBA32" s="662"/>
      <c r="IBB32" s="662"/>
      <c r="IBC32" s="662"/>
      <c r="IBD32" s="662"/>
      <c r="IBE32" s="662"/>
      <c r="IBF32" s="662"/>
      <c r="IBG32" s="662"/>
      <c r="IBH32" s="662"/>
      <c r="IBI32" s="662"/>
      <c r="IBJ32" s="662"/>
      <c r="IBK32" s="662"/>
      <c r="IBL32" s="662"/>
      <c r="IBM32" s="662"/>
      <c r="IBN32" s="662"/>
      <c r="IBO32" s="662"/>
      <c r="IBP32" s="662"/>
      <c r="IBQ32" s="662"/>
      <c r="IBR32" s="662"/>
      <c r="IBS32" s="662"/>
      <c r="IBT32" s="662"/>
      <c r="IBU32" s="662"/>
      <c r="IBV32" s="662"/>
      <c r="IBW32" s="662"/>
      <c r="IBX32" s="662"/>
      <c r="IBY32" s="662"/>
      <c r="IBZ32" s="662"/>
      <c r="ICA32" s="662"/>
      <c r="ICB32" s="662"/>
      <c r="ICC32" s="662"/>
      <c r="ICD32" s="662"/>
      <c r="ICE32" s="662"/>
      <c r="ICF32" s="662"/>
      <c r="ICG32" s="662"/>
      <c r="ICH32" s="662"/>
      <c r="ICI32" s="662"/>
      <c r="ICJ32" s="662"/>
      <c r="ICK32" s="662"/>
      <c r="ICL32" s="662"/>
      <c r="ICM32" s="662"/>
      <c r="ICN32" s="662"/>
      <c r="ICO32" s="662"/>
      <c r="ICP32" s="662"/>
      <c r="ICQ32" s="662"/>
      <c r="ICR32" s="662"/>
      <c r="ICS32" s="662"/>
      <c r="ICT32" s="662"/>
      <c r="ICU32" s="662"/>
      <c r="ICV32" s="662"/>
      <c r="ICW32" s="662"/>
      <c r="ICX32" s="662"/>
      <c r="ICY32" s="662"/>
      <c r="ICZ32" s="662"/>
      <c r="IDA32" s="662"/>
      <c r="IDB32" s="662"/>
      <c r="IDC32" s="662"/>
      <c r="IDD32" s="662"/>
      <c r="IDE32" s="662"/>
      <c r="IDF32" s="662"/>
      <c r="IDG32" s="662"/>
      <c r="IDH32" s="662"/>
      <c r="IDI32" s="662"/>
      <c r="IDJ32" s="662"/>
      <c r="IDK32" s="662"/>
      <c r="IDL32" s="662"/>
      <c r="IDM32" s="662"/>
      <c r="IDN32" s="662"/>
      <c r="IDO32" s="662"/>
      <c r="IDP32" s="662"/>
      <c r="IDQ32" s="662"/>
      <c r="IDR32" s="662"/>
      <c r="IDS32" s="662"/>
      <c r="IDT32" s="662"/>
      <c r="IDU32" s="662"/>
      <c r="IDV32" s="662"/>
      <c r="IDW32" s="662"/>
      <c r="IDX32" s="662"/>
      <c r="IDY32" s="662"/>
      <c r="IDZ32" s="662"/>
      <c r="IEA32" s="662"/>
      <c r="IEB32" s="662"/>
      <c r="IEC32" s="662"/>
      <c r="IED32" s="662"/>
      <c r="IEE32" s="662"/>
      <c r="IEF32" s="662"/>
      <c r="IEG32" s="662"/>
      <c r="IEH32" s="662"/>
      <c r="IEI32" s="662"/>
      <c r="IEJ32" s="662"/>
      <c r="IEK32" s="662"/>
      <c r="IEL32" s="662"/>
      <c r="IEM32" s="662"/>
      <c r="IEN32" s="662"/>
      <c r="IEO32" s="662"/>
      <c r="IEP32" s="662"/>
      <c r="IEQ32" s="662"/>
      <c r="IER32" s="662"/>
      <c r="IES32" s="662"/>
      <c r="IET32" s="662"/>
      <c r="IEU32" s="662"/>
      <c r="IEV32" s="662"/>
      <c r="IEW32" s="662"/>
      <c r="IEX32" s="662"/>
      <c r="IEY32" s="662"/>
      <c r="IEZ32" s="662"/>
      <c r="IFA32" s="662"/>
      <c r="IFB32" s="662"/>
      <c r="IFC32" s="662"/>
      <c r="IFD32" s="662"/>
      <c r="IFE32" s="662"/>
      <c r="IFF32" s="662"/>
      <c r="IFG32" s="662"/>
      <c r="IFH32" s="662"/>
      <c r="IFI32" s="662"/>
      <c r="IFJ32" s="662"/>
      <c r="IFK32" s="662"/>
      <c r="IFL32" s="662"/>
      <c r="IFM32" s="662"/>
      <c r="IFN32" s="662"/>
      <c r="IFO32" s="662"/>
      <c r="IFP32" s="662"/>
      <c r="IFQ32" s="662"/>
      <c r="IFR32" s="662"/>
      <c r="IFS32" s="662"/>
      <c r="IFT32" s="662"/>
      <c r="IFU32" s="662"/>
      <c r="IFV32" s="662"/>
      <c r="IFW32" s="662"/>
      <c r="IFX32" s="662"/>
      <c r="IFY32" s="662"/>
      <c r="IFZ32" s="662"/>
      <c r="IGA32" s="662"/>
      <c r="IGB32" s="662"/>
      <c r="IGC32" s="662"/>
      <c r="IGD32" s="662"/>
      <c r="IGE32" s="662"/>
      <c r="IGF32" s="662"/>
      <c r="IGG32" s="662"/>
      <c r="IGH32" s="662"/>
      <c r="IGI32" s="662"/>
      <c r="IGJ32" s="662"/>
      <c r="IGK32" s="662"/>
      <c r="IGL32" s="662"/>
      <c r="IGM32" s="662"/>
      <c r="IGN32" s="662"/>
      <c r="IGO32" s="662"/>
      <c r="IGP32" s="662"/>
      <c r="IGQ32" s="662"/>
      <c r="IGR32" s="662"/>
      <c r="IGS32" s="662"/>
      <c r="IGT32" s="662"/>
      <c r="IGU32" s="662"/>
      <c r="IGV32" s="662"/>
      <c r="IGW32" s="662"/>
      <c r="IGX32" s="662"/>
      <c r="IGY32" s="662"/>
      <c r="IGZ32" s="662"/>
      <c r="IHA32" s="662"/>
      <c r="IHB32" s="662"/>
      <c r="IHC32" s="662"/>
      <c r="IHD32" s="662"/>
      <c r="IHE32" s="662"/>
      <c r="IHF32" s="662"/>
      <c r="IHG32" s="662"/>
      <c r="IHH32" s="662"/>
      <c r="IHI32" s="662"/>
      <c r="IHJ32" s="662"/>
      <c r="IHK32" s="662"/>
      <c r="IHL32" s="662"/>
      <c r="IHM32" s="662"/>
      <c r="IHN32" s="662"/>
      <c r="IHO32" s="662"/>
      <c r="IHP32" s="662"/>
      <c r="IHQ32" s="662"/>
      <c r="IHR32" s="662"/>
      <c r="IHS32" s="662"/>
      <c r="IHT32" s="662"/>
      <c r="IHU32" s="662"/>
      <c r="IHV32" s="662"/>
      <c r="IHW32" s="662"/>
      <c r="IHX32" s="662"/>
      <c r="IHY32" s="662"/>
      <c r="IHZ32" s="662"/>
      <c r="IIA32" s="662"/>
      <c r="IIB32" s="662"/>
      <c r="IIC32" s="662"/>
      <c r="IID32" s="662"/>
      <c r="IIE32" s="662"/>
      <c r="IIF32" s="662"/>
      <c r="IIG32" s="662"/>
      <c r="IIH32" s="662"/>
      <c r="III32" s="662"/>
      <c r="IIJ32" s="662"/>
      <c r="IIK32" s="662"/>
      <c r="IIL32" s="662"/>
      <c r="IIM32" s="662"/>
      <c r="IIN32" s="662"/>
      <c r="IIO32" s="662"/>
      <c r="IIP32" s="662"/>
      <c r="IIQ32" s="662"/>
      <c r="IIR32" s="662"/>
      <c r="IIS32" s="662"/>
      <c r="IIT32" s="662"/>
      <c r="IIU32" s="662"/>
      <c r="IIV32" s="662"/>
      <c r="IIW32" s="662"/>
      <c r="IIX32" s="662"/>
      <c r="IIY32" s="662"/>
      <c r="IIZ32" s="662"/>
      <c r="IJA32" s="662"/>
      <c r="IJB32" s="662"/>
      <c r="IJC32" s="662"/>
      <c r="IJD32" s="662"/>
      <c r="IJE32" s="662"/>
      <c r="IJF32" s="662"/>
      <c r="IJG32" s="662"/>
      <c r="IJH32" s="662"/>
      <c r="IJI32" s="662"/>
      <c r="IJJ32" s="662"/>
      <c r="IJK32" s="662"/>
      <c r="IJL32" s="662"/>
      <c r="IJM32" s="662"/>
      <c r="IJN32" s="662"/>
      <c r="IJO32" s="662"/>
      <c r="IJP32" s="662"/>
      <c r="IJQ32" s="662"/>
      <c r="IJR32" s="662"/>
      <c r="IJS32" s="662"/>
      <c r="IJT32" s="662"/>
      <c r="IJU32" s="662"/>
      <c r="IJV32" s="662"/>
      <c r="IJW32" s="662"/>
      <c r="IJX32" s="662"/>
      <c r="IJY32" s="662"/>
      <c r="IJZ32" s="662"/>
      <c r="IKA32" s="662"/>
      <c r="IKB32" s="662"/>
      <c r="IKC32" s="662"/>
      <c r="IKD32" s="662"/>
      <c r="IKE32" s="662"/>
      <c r="IKF32" s="662"/>
      <c r="IKG32" s="662"/>
      <c r="IKH32" s="662"/>
      <c r="IKI32" s="662"/>
      <c r="IKJ32" s="662"/>
      <c r="IKK32" s="662"/>
      <c r="IKL32" s="662"/>
      <c r="IKM32" s="662"/>
      <c r="IKN32" s="662"/>
      <c r="IKO32" s="662"/>
      <c r="IKP32" s="662"/>
      <c r="IKQ32" s="662"/>
      <c r="IKR32" s="662"/>
      <c r="IKS32" s="662"/>
      <c r="IKT32" s="662"/>
      <c r="IKU32" s="662"/>
      <c r="IKV32" s="662"/>
      <c r="IKW32" s="662"/>
      <c r="IKX32" s="662"/>
      <c r="IKY32" s="662"/>
      <c r="IKZ32" s="662"/>
      <c r="ILA32" s="662"/>
      <c r="ILB32" s="662"/>
      <c r="ILC32" s="662"/>
      <c r="ILD32" s="662"/>
      <c r="ILE32" s="662"/>
      <c r="ILF32" s="662"/>
      <c r="ILG32" s="662"/>
      <c r="ILH32" s="662"/>
      <c r="ILI32" s="662"/>
      <c r="ILJ32" s="662"/>
      <c r="ILK32" s="662"/>
      <c r="ILL32" s="662"/>
      <c r="ILM32" s="662"/>
      <c r="ILN32" s="662"/>
      <c r="ILO32" s="662"/>
      <c r="ILP32" s="662"/>
      <c r="ILQ32" s="662"/>
      <c r="ILR32" s="662"/>
      <c r="ILS32" s="662"/>
      <c r="ILT32" s="662"/>
      <c r="ILU32" s="662"/>
      <c r="ILV32" s="662"/>
      <c r="ILW32" s="662"/>
      <c r="ILX32" s="662"/>
      <c r="ILY32" s="662"/>
      <c r="ILZ32" s="662"/>
      <c r="IMA32" s="662"/>
      <c r="IMB32" s="662"/>
      <c r="IMC32" s="662"/>
      <c r="IMD32" s="662"/>
      <c r="IME32" s="662"/>
      <c r="IMF32" s="662"/>
      <c r="IMG32" s="662"/>
      <c r="IMH32" s="662"/>
      <c r="IMI32" s="662"/>
      <c r="IMJ32" s="662"/>
      <c r="IMK32" s="662"/>
      <c r="IML32" s="662"/>
      <c r="IMM32" s="662"/>
      <c r="IMN32" s="662"/>
      <c r="IMO32" s="662"/>
      <c r="IMP32" s="662"/>
      <c r="IMQ32" s="662"/>
      <c r="IMR32" s="662"/>
      <c r="IMS32" s="662"/>
      <c r="IMT32" s="662"/>
      <c r="IMU32" s="662"/>
      <c r="IMV32" s="662"/>
      <c r="IMW32" s="662"/>
      <c r="IMX32" s="662"/>
      <c r="IMY32" s="662"/>
      <c r="IMZ32" s="662"/>
      <c r="INA32" s="662"/>
      <c r="INB32" s="662"/>
      <c r="INC32" s="662"/>
      <c r="IND32" s="662"/>
      <c r="INE32" s="662"/>
      <c r="INF32" s="662"/>
      <c r="ING32" s="662"/>
      <c r="INH32" s="662"/>
      <c r="INI32" s="662"/>
      <c r="INJ32" s="662"/>
      <c r="INK32" s="662"/>
      <c r="INL32" s="662"/>
      <c r="INM32" s="662"/>
      <c r="INN32" s="662"/>
      <c r="INO32" s="662"/>
      <c r="INP32" s="662"/>
      <c r="INQ32" s="662"/>
      <c r="INR32" s="662"/>
      <c r="INS32" s="662"/>
      <c r="INT32" s="662"/>
      <c r="INU32" s="662"/>
      <c r="INV32" s="662"/>
      <c r="INW32" s="662"/>
      <c r="INX32" s="662"/>
      <c r="INY32" s="662"/>
      <c r="INZ32" s="662"/>
      <c r="IOA32" s="662"/>
      <c r="IOB32" s="662"/>
      <c r="IOC32" s="662"/>
      <c r="IOD32" s="662"/>
      <c r="IOE32" s="662"/>
      <c r="IOF32" s="662"/>
      <c r="IOG32" s="662"/>
      <c r="IOH32" s="662"/>
      <c r="IOI32" s="662"/>
      <c r="IOJ32" s="662"/>
      <c r="IOK32" s="662"/>
      <c r="IOL32" s="662"/>
      <c r="IOM32" s="662"/>
      <c r="ION32" s="662"/>
      <c r="IOO32" s="662"/>
      <c r="IOP32" s="662"/>
      <c r="IOQ32" s="662"/>
      <c r="IOR32" s="662"/>
      <c r="IOS32" s="662"/>
      <c r="IOT32" s="662"/>
      <c r="IOU32" s="662"/>
      <c r="IOV32" s="662"/>
      <c r="IOW32" s="662"/>
      <c r="IOX32" s="662"/>
      <c r="IOY32" s="662"/>
      <c r="IOZ32" s="662"/>
      <c r="IPA32" s="662"/>
      <c r="IPB32" s="662"/>
      <c r="IPC32" s="662"/>
      <c r="IPD32" s="662"/>
      <c r="IPE32" s="662"/>
      <c r="IPF32" s="662"/>
      <c r="IPG32" s="662"/>
      <c r="IPH32" s="662"/>
      <c r="IPI32" s="662"/>
      <c r="IPJ32" s="662"/>
      <c r="IPK32" s="662"/>
      <c r="IPL32" s="662"/>
      <c r="IPM32" s="662"/>
      <c r="IPN32" s="662"/>
      <c r="IPO32" s="662"/>
      <c r="IPP32" s="662"/>
      <c r="IPQ32" s="662"/>
      <c r="IPR32" s="662"/>
      <c r="IPS32" s="662"/>
      <c r="IPT32" s="662"/>
      <c r="IPU32" s="662"/>
      <c r="IPV32" s="662"/>
      <c r="IPW32" s="662"/>
      <c r="IPX32" s="662"/>
      <c r="IPY32" s="662"/>
      <c r="IPZ32" s="662"/>
      <c r="IQA32" s="662"/>
      <c r="IQB32" s="662"/>
      <c r="IQC32" s="662"/>
      <c r="IQD32" s="662"/>
      <c r="IQE32" s="662"/>
      <c r="IQF32" s="662"/>
      <c r="IQG32" s="662"/>
      <c r="IQH32" s="662"/>
      <c r="IQI32" s="662"/>
      <c r="IQJ32" s="662"/>
      <c r="IQK32" s="662"/>
      <c r="IQL32" s="662"/>
      <c r="IQM32" s="662"/>
      <c r="IQN32" s="662"/>
      <c r="IQO32" s="662"/>
      <c r="IQP32" s="662"/>
      <c r="IQQ32" s="662"/>
      <c r="IQR32" s="662"/>
      <c r="IQS32" s="662"/>
      <c r="IQT32" s="662"/>
      <c r="IQU32" s="662"/>
      <c r="IQV32" s="662"/>
      <c r="IQW32" s="662"/>
      <c r="IQX32" s="662"/>
      <c r="IQY32" s="662"/>
      <c r="IQZ32" s="662"/>
      <c r="IRA32" s="662"/>
      <c r="IRB32" s="662"/>
      <c r="IRC32" s="662"/>
      <c r="IRD32" s="662"/>
      <c r="IRE32" s="662"/>
      <c r="IRF32" s="662"/>
      <c r="IRG32" s="662"/>
      <c r="IRH32" s="662"/>
      <c r="IRI32" s="662"/>
      <c r="IRJ32" s="662"/>
      <c r="IRK32" s="662"/>
      <c r="IRL32" s="662"/>
      <c r="IRM32" s="662"/>
      <c r="IRN32" s="662"/>
      <c r="IRO32" s="662"/>
      <c r="IRP32" s="662"/>
      <c r="IRQ32" s="662"/>
      <c r="IRR32" s="662"/>
      <c r="IRS32" s="662"/>
      <c r="IRT32" s="662"/>
      <c r="IRU32" s="662"/>
      <c r="IRV32" s="662"/>
      <c r="IRW32" s="662"/>
      <c r="IRX32" s="662"/>
      <c r="IRY32" s="662"/>
      <c r="IRZ32" s="662"/>
      <c r="ISA32" s="662"/>
      <c r="ISB32" s="662"/>
      <c r="ISC32" s="662"/>
      <c r="ISD32" s="662"/>
      <c r="ISE32" s="662"/>
      <c r="ISF32" s="662"/>
      <c r="ISG32" s="662"/>
      <c r="ISH32" s="662"/>
      <c r="ISI32" s="662"/>
      <c r="ISJ32" s="662"/>
      <c r="ISK32" s="662"/>
      <c r="ISL32" s="662"/>
      <c r="ISM32" s="662"/>
      <c r="ISN32" s="662"/>
      <c r="ISO32" s="662"/>
      <c r="ISP32" s="662"/>
      <c r="ISQ32" s="662"/>
      <c r="ISR32" s="662"/>
      <c r="ISS32" s="662"/>
      <c r="IST32" s="662"/>
      <c r="ISU32" s="662"/>
      <c r="ISV32" s="662"/>
      <c r="ISW32" s="662"/>
      <c r="ISX32" s="662"/>
      <c r="ISY32" s="662"/>
      <c r="ISZ32" s="662"/>
      <c r="ITA32" s="662"/>
      <c r="ITB32" s="662"/>
      <c r="ITC32" s="662"/>
      <c r="ITD32" s="662"/>
      <c r="ITE32" s="662"/>
      <c r="ITF32" s="662"/>
      <c r="ITG32" s="662"/>
      <c r="ITH32" s="662"/>
      <c r="ITI32" s="662"/>
      <c r="ITJ32" s="662"/>
      <c r="ITK32" s="662"/>
      <c r="ITL32" s="662"/>
      <c r="ITM32" s="662"/>
      <c r="ITN32" s="662"/>
      <c r="ITO32" s="662"/>
      <c r="ITP32" s="662"/>
      <c r="ITQ32" s="662"/>
      <c r="ITR32" s="662"/>
      <c r="ITS32" s="662"/>
      <c r="ITT32" s="662"/>
      <c r="ITU32" s="662"/>
      <c r="ITV32" s="662"/>
      <c r="ITW32" s="662"/>
      <c r="ITX32" s="662"/>
      <c r="ITY32" s="662"/>
      <c r="ITZ32" s="662"/>
      <c r="IUA32" s="662"/>
      <c r="IUB32" s="662"/>
      <c r="IUC32" s="662"/>
      <c r="IUD32" s="662"/>
      <c r="IUE32" s="662"/>
      <c r="IUF32" s="662"/>
      <c r="IUG32" s="662"/>
      <c r="IUH32" s="662"/>
      <c r="IUI32" s="662"/>
      <c r="IUJ32" s="662"/>
      <c r="IUK32" s="662"/>
      <c r="IUL32" s="662"/>
      <c r="IUM32" s="662"/>
      <c r="IUN32" s="662"/>
      <c r="IUO32" s="662"/>
      <c r="IUP32" s="662"/>
      <c r="IUQ32" s="662"/>
      <c r="IUR32" s="662"/>
      <c r="IUS32" s="662"/>
      <c r="IUT32" s="662"/>
      <c r="IUU32" s="662"/>
      <c r="IUV32" s="662"/>
      <c r="IUW32" s="662"/>
      <c r="IUX32" s="662"/>
      <c r="IUY32" s="662"/>
      <c r="IUZ32" s="662"/>
      <c r="IVA32" s="662"/>
      <c r="IVB32" s="662"/>
      <c r="IVC32" s="662"/>
      <c r="IVD32" s="662"/>
      <c r="IVE32" s="662"/>
      <c r="IVF32" s="662"/>
      <c r="IVG32" s="662"/>
      <c r="IVH32" s="662"/>
      <c r="IVI32" s="662"/>
      <c r="IVJ32" s="662"/>
      <c r="IVK32" s="662"/>
      <c r="IVL32" s="662"/>
      <c r="IVM32" s="662"/>
      <c r="IVN32" s="662"/>
      <c r="IVO32" s="662"/>
      <c r="IVP32" s="662"/>
      <c r="IVQ32" s="662"/>
      <c r="IVR32" s="662"/>
      <c r="IVS32" s="662"/>
      <c r="IVT32" s="662"/>
      <c r="IVU32" s="662"/>
      <c r="IVV32" s="662"/>
      <c r="IVW32" s="662"/>
      <c r="IVX32" s="662"/>
      <c r="IVY32" s="662"/>
      <c r="IVZ32" s="662"/>
      <c r="IWA32" s="662"/>
      <c r="IWB32" s="662"/>
      <c r="IWC32" s="662"/>
      <c r="IWD32" s="662"/>
      <c r="IWE32" s="662"/>
      <c r="IWF32" s="662"/>
      <c r="IWG32" s="662"/>
      <c r="IWH32" s="662"/>
      <c r="IWI32" s="662"/>
      <c r="IWJ32" s="662"/>
      <c r="IWK32" s="662"/>
      <c r="IWL32" s="662"/>
      <c r="IWM32" s="662"/>
      <c r="IWN32" s="662"/>
      <c r="IWO32" s="662"/>
      <c r="IWP32" s="662"/>
      <c r="IWQ32" s="662"/>
      <c r="IWR32" s="662"/>
      <c r="IWS32" s="662"/>
      <c r="IWT32" s="662"/>
      <c r="IWU32" s="662"/>
      <c r="IWV32" s="662"/>
      <c r="IWW32" s="662"/>
      <c r="IWX32" s="662"/>
      <c r="IWY32" s="662"/>
      <c r="IWZ32" s="662"/>
      <c r="IXA32" s="662"/>
      <c r="IXB32" s="662"/>
      <c r="IXC32" s="662"/>
      <c r="IXD32" s="662"/>
      <c r="IXE32" s="662"/>
      <c r="IXF32" s="662"/>
      <c r="IXG32" s="662"/>
      <c r="IXH32" s="662"/>
      <c r="IXI32" s="662"/>
      <c r="IXJ32" s="662"/>
      <c r="IXK32" s="662"/>
      <c r="IXL32" s="662"/>
      <c r="IXM32" s="662"/>
      <c r="IXN32" s="662"/>
      <c r="IXO32" s="662"/>
      <c r="IXP32" s="662"/>
      <c r="IXQ32" s="662"/>
      <c r="IXR32" s="662"/>
      <c r="IXS32" s="662"/>
      <c r="IXT32" s="662"/>
      <c r="IXU32" s="662"/>
      <c r="IXV32" s="662"/>
      <c r="IXW32" s="662"/>
      <c r="IXX32" s="662"/>
      <c r="IXY32" s="662"/>
      <c r="IXZ32" s="662"/>
      <c r="IYA32" s="662"/>
      <c r="IYB32" s="662"/>
      <c r="IYC32" s="662"/>
      <c r="IYD32" s="662"/>
      <c r="IYE32" s="662"/>
      <c r="IYF32" s="662"/>
      <c r="IYG32" s="662"/>
      <c r="IYH32" s="662"/>
      <c r="IYI32" s="662"/>
      <c r="IYJ32" s="662"/>
      <c r="IYK32" s="662"/>
      <c r="IYL32" s="662"/>
      <c r="IYM32" s="662"/>
      <c r="IYN32" s="662"/>
      <c r="IYO32" s="662"/>
      <c r="IYP32" s="662"/>
      <c r="IYQ32" s="662"/>
      <c r="IYR32" s="662"/>
      <c r="IYS32" s="662"/>
      <c r="IYT32" s="662"/>
      <c r="IYU32" s="662"/>
      <c r="IYV32" s="662"/>
      <c r="IYW32" s="662"/>
      <c r="IYX32" s="662"/>
      <c r="IYY32" s="662"/>
      <c r="IYZ32" s="662"/>
      <c r="IZA32" s="662"/>
      <c r="IZB32" s="662"/>
      <c r="IZC32" s="662"/>
      <c r="IZD32" s="662"/>
      <c r="IZE32" s="662"/>
      <c r="IZF32" s="662"/>
      <c r="IZG32" s="662"/>
      <c r="IZH32" s="662"/>
      <c r="IZI32" s="662"/>
      <c r="IZJ32" s="662"/>
      <c r="IZK32" s="662"/>
      <c r="IZL32" s="662"/>
      <c r="IZM32" s="662"/>
      <c r="IZN32" s="662"/>
      <c r="IZO32" s="662"/>
      <c r="IZP32" s="662"/>
      <c r="IZQ32" s="662"/>
      <c r="IZR32" s="662"/>
      <c r="IZS32" s="662"/>
      <c r="IZT32" s="662"/>
      <c r="IZU32" s="662"/>
      <c r="IZV32" s="662"/>
      <c r="IZW32" s="662"/>
      <c r="IZX32" s="662"/>
      <c r="IZY32" s="662"/>
      <c r="IZZ32" s="662"/>
      <c r="JAA32" s="662"/>
      <c r="JAB32" s="662"/>
      <c r="JAC32" s="662"/>
      <c r="JAD32" s="662"/>
      <c r="JAE32" s="662"/>
      <c r="JAF32" s="662"/>
      <c r="JAG32" s="662"/>
      <c r="JAH32" s="662"/>
      <c r="JAI32" s="662"/>
      <c r="JAJ32" s="662"/>
      <c r="JAK32" s="662"/>
      <c r="JAL32" s="662"/>
      <c r="JAM32" s="662"/>
      <c r="JAN32" s="662"/>
      <c r="JAO32" s="662"/>
      <c r="JAP32" s="662"/>
      <c r="JAQ32" s="662"/>
      <c r="JAR32" s="662"/>
      <c r="JAS32" s="662"/>
      <c r="JAT32" s="662"/>
      <c r="JAU32" s="662"/>
      <c r="JAV32" s="662"/>
      <c r="JAW32" s="662"/>
      <c r="JAX32" s="662"/>
      <c r="JAY32" s="662"/>
      <c r="JAZ32" s="662"/>
      <c r="JBA32" s="662"/>
      <c r="JBB32" s="662"/>
      <c r="JBC32" s="662"/>
      <c r="JBD32" s="662"/>
      <c r="JBE32" s="662"/>
      <c r="JBF32" s="662"/>
      <c r="JBG32" s="662"/>
      <c r="JBH32" s="662"/>
      <c r="JBI32" s="662"/>
      <c r="JBJ32" s="662"/>
      <c r="JBK32" s="662"/>
      <c r="JBL32" s="662"/>
      <c r="JBM32" s="662"/>
      <c r="JBN32" s="662"/>
      <c r="JBO32" s="662"/>
      <c r="JBP32" s="662"/>
      <c r="JBQ32" s="662"/>
      <c r="JBR32" s="662"/>
      <c r="JBS32" s="662"/>
      <c r="JBT32" s="662"/>
      <c r="JBU32" s="662"/>
      <c r="JBV32" s="662"/>
      <c r="JBW32" s="662"/>
      <c r="JBX32" s="662"/>
      <c r="JBY32" s="662"/>
      <c r="JBZ32" s="662"/>
      <c r="JCA32" s="662"/>
      <c r="JCB32" s="662"/>
      <c r="JCC32" s="662"/>
      <c r="JCD32" s="662"/>
      <c r="JCE32" s="662"/>
      <c r="JCF32" s="662"/>
      <c r="JCG32" s="662"/>
      <c r="JCH32" s="662"/>
      <c r="JCI32" s="662"/>
      <c r="JCJ32" s="662"/>
      <c r="JCK32" s="662"/>
      <c r="JCL32" s="662"/>
      <c r="JCM32" s="662"/>
      <c r="JCN32" s="662"/>
      <c r="JCO32" s="662"/>
      <c r="JCP32" s="662"/>
      <c r="JCQ32" s="662"/>
      <c r="JCR32" s="662"/>
      <c r="JCS32" s="662"/>
      <c r="JCT32" s="662"/>
      <c r="JCU32" s="662"/>
      <c r="JCV32" s="662"/>
      <c r="JCW32" s="662"/>
      <c r="JCX32" s="662"/>
      <c r="JCY32" s="662"/>
      <c r="JCZ32" s="662"/>
      <c r="JDA32" s="662"/>
      <c r="JDB32" s="662"/>
      <c r="JDC32" s="662"/>
      <c r="JDD32" s="662"/>
      <c r="JDE32" s="662"/>
      <c r="JDF32" s="662"/>
      <c r="JDG32" s="662"/>
      <c r="JDH32" s="662"/>
      <c r="JDI32" s="662"/>
      <c r="JDJ32" s="662"/>
      <c r="JDK32" s="662"/>
      <c r="JDL32" s="662"/>
      <c r="JDM32" s="662"/>
      <c r="JDN32" s="662"/>
      <c r="JDO32" s="662"/>
      <c r="JDP32" s="662"/>
      <c r="JDQ32" s="662"/>
      <c r="JDR32" s="662"/>
      <c r="JDS32" s="662"/>
      <c r="JDT32" s="662"/>
      <c r="JDU32" s="662"/>
      <c r="JDV32" s="662"/>
      <c r="JDW32" s="662"/>
      <c r="JDX32" s="662"/>
      <c r="JDY32" s="662"/>
      <c r="JDZ32" s="662"/>
      <c r="JEA32" s="662"/>
      <c r="JEB32" s="662"/>
      <c r="JEC32" s="662"/>
      <c r="JED32" s="662"/>
      <c r="JEE32" s="662"/>
      <c r="JEF32" s="662"/>
      <c r="JEG32" s="662"/>
      <c r="JEH32" s="662"/>
      <c r="JEI32" s="662"/>
      <c r="JEJ32" s="662"/>
      <c r="JEK32" s="662"/>
      <c r="JEL32" s="662"/>
      <c r="JEM32" s="662"/>
      <c r="JEN32" s="662"/>
      <c r="JEO32" s="662"/>
      <c r="JEP32" s="662"/>
      <c r="JEQ32" s="662"/>
      <c r="JER32" s="662"/>
      <c r="JES32" s="662"/>
      <c r="JET32" s="662"/>
      <c r="JEU32" s="662"/>
      <c r="JEV32" s="662"/>
      <c r="JEW32" s="662"/>
      <c r="JEX32" s="662"/>
      <c r="JEY32" s="662"/>
      <c r="JEZ32" s="662"/>
      <c r="JFA32" s="662"/>
      <c r="JFB32" s="662"/>
      <c r="JFC32" s="662"/>
      <c r="JFD32" s="662"/>
      <c r="JFE32" s="662"/>
      <c r="JFF32" s="662"/>
      <c r="JFG32" s="662"/>
      <c r="JFH32" s="662"/>
      <c r="JFI32" s="662"/>
      <c r="JFJ32" s="662"/>
      <c r="JFK32" s="662"/>
      <c r="JFL32" s="662"/>
      <c r="JFM32" s="662"/>
      <c r="JFN32" s="662"/>
      <c r="JFO32" s="662"/>
      <c r="JFP32" s="662"/>
      <c r="JFQ32" s="662"/>
      <c r="JFR32" s="662"/>
      <c r="JFS32" s="662"/>
      <c r="JFT32" s="662"/>
      <c r="JFU32" s="662"/>
      <c r="JFV32" s="662"/>
      <c r="JFW32" s="662"/>
      <c r="JFX32" s="662"/>
      <c r="JFY32" s="662"/>
      <c r="JFZ32" s="662"/>
      <c r="JGA32" s="662"/>
      <c r="JGB32" s="662"/>
      <c r="JGC32" s="662"/>
      <c r="JGD32" s="662"/>
      <c r="JGE32" s="662"/>
      <c r="JGF32" s="662"/>
      <c r="JGG32" s="662"/>
      <c r="JGH32" s="662"/>
      <c r="JGI32" s="662"/>
      <c r="JGJ32" s="662"/>
      <c r="JGK32" s="662"/>
      <c r="JGL32" s="662"/>
      <c r="JGM32" s="662"/>
      <c r="JGN32" s="662"/>
      <c r="JGO32" s="662"/>
      <c r="JGP32" s="662"/>
      <c r="JGQ32" s="662"/>
      <c r="JGR32" s="662"/>
      <c r="JGS32" s="662"/>
      <c r="JGT32" s="662"/>
      <c r="JGU32" s="662"/>
      <c r="JGV32" s="662"/>
      <c r="JGW32" s="662"/>
      <c r="JGX32" s="662"/>
      <c r="JGY32" s="662"/>
      <c r="JGZ32" s="662"/>
      <c r="JHA32" s="662"/>
      <c r="JHB32" s="662"/>
      <c r="JHC32" s="662"/>
      <c r="JHD32" s="662"/>
      <c r="JHE32" s="662"/>
      <c r="JHF32" s="662"/>
      <c r="JHG32" s="662"/>
      <c r="JHH32" s="662"/>
      <c r="JHI32" s="662"/>
      <c r="JHJ32" s="662"/>
      <c r="JHK32" s="662"/>
      <c r="JHL32" s="662"/>
      <c r="JHM32" s="662"/>
      <c r="JHN32" s="662"/>
      <c r="JHO32" s="662"/>
      <c r="JHP32" s="662"/>
      <c r="JHQ32" s="662"/>
      <c r="JHR32" s="662"/>
      <c r="JHS32" s="662"/>
      <c r="JHT32" s="662"/>
      <c r="JHU32" s="662"/>
      <c r="JHV32" s="662"/>
      <c r="JHW32" s="662"/>
      <c r="JHX32" s="662"/>
      <c r="JHY32" s="662"/>
      <c r="JHZ32" s="662"/>
      <c r="JIA32" s="662"/>
      <c r="JIB32" s="662"/>
      <c r="JIC32" s="662"/>
      <c r="JID32" s="662"/>
      <c r="JIE32" s="662"/>
      <c r="JIF32" s="662"/>
      <c r="JIG32" s="662"/>
      <c r="JIH32" s="662"/>
      <c r="JII32" s="662"/>
      <c r="JIJ32" s="662"/>
      <c r="JIK32" s="662"/>
      <c r="JIL32" s="662"/>
      <c r="JIM32" s="662"/>
      <c r="JIN32" s="662"/>
      <c r="JIO32" s="662"/>
      <c r="JIP32" s="662"/>
      <c r="JIQ32" s="662"/>
      <c r="JIR32" s="662"/>
      <c r="JIS32" s="662"/>
      <c r="JIT32" s="662"/>
      <c r="JIU32" s="662"/>
      <c r="JIV32" s="662"/>
      <c r="JIW32" s="662"/>
      <c r="JIX32" s="662"/>
      <c r="JIY32" s="662"/>
      <c r="JIZ32" s="662"/>
      <c r="JJA32" s="662"/>
      <c r="JJB32" s="662"/>
      <c r="JJC32" s="662"/>
      <c r="JJD32" s="662"/>
      <c r="JJE32" s="662"/>
      <c r="JJF32" s="662"/>
      <c r="JJG32" s="662"/>
      <c r="JJH32" s="662"/>
      <c r="JJI32" s="662"/>
      <c r="JJJ32" s="662"/>
      <c r="JJK32" s="662"/>
      <c r="JJL32" s="662"/>
      <c r="JJM32" s="662"/>
      <c r="JJN32" s="662"/>
      <c r="JJO32" s="662"/>
      <c r="JJP32" s="662"/>
      <c r="JJQ32" s="662"/>
      <c r="JJR32" s="662"/>
      <c r="JJS32" s="662"/>
      <c r="JJT32" s="662"/>
      <c r="JJU32" s="662"/>
      <c r="JJV32" s="662"/>
      <c r="JJW32" s="662"/>
      <c r="JJX32" s="662"/>
      <c r="JJY32" s="662"/>
      <c r="JJZ32" s="662"/>
      <c r="JKA32" s="662"/>
      <c r="JKB32" s="662"/>
      <c r="JKC32" s="662"/>
      <c r="JKD32" s="662"/>
      <c r="JKE32" s="662"/>
      <c r="JKF32" s="662"/>
      <c r="JKG32" s="662"/>
      <c r="JKH32" s="662"/>
      <c r="JKI32" s="662"/>
      <c r="JKJ32" s="662"/>
      <c r="JKK32" s="662"/>
      <c r="JKL32" s="662"/>
      <c r="JKM32" s="662"/>
      <c r="JKN32" s="662"/>
      <c r="JKO32" s="662"/>
      <c r="JKP32" s="662"/>
      <c r="JKQ32" s="662"/>
      <c r="JKR32" s="662"/>
      <c r="JKS32" s="662"/>
      <c r="JKT32" s="662"/>
      <c r="JKU32" s="662"/>
      <c r="JKV32" s="662"/>
      <c r="JKW32" s="662"/>
      <c r="JKX32" s="662"/>
      <c r="JKY32" s="662"/>
      <c r="JKZ32" s="662"/>
      <c r="JLA32" s="662"/>
      <c r="JLB32" s="662"/>
      <c r="JLC32" s="662"/>
      <c r="JLD32" s="662"/>
      <c r="JLE32" s="662"/>
      <c r="JLF32" s="662"/>
      <c r="JLG32" s="662"/>
      <c r="JLH32" s="662"/>
      <c r="JLI32" s="662"/>
      <c r="JLJ32" s="662"/>
      <c r="JLK32" s="662"/>
      <c r="JLL32" s="662"/>
      <c r="JLM32" s="662"/>
      <c r="JLN32" s="662"/>
      <c r="JLO32" s="662"/>
      <c r="JLP32" s="662"/>
      <c r="JLQ32" s="662"/>
      <c r="JLR32" s="662"/>
      <c r="JLS32" s="662"/>
      <c r="JLT32" s="662"/>
      <c r="JLU32" s="662"/>
      <c r="JLV32" s="662"/>
      <c r="JLW32" s="662"/>
      <c r="JLX32" s="662"/>
      <c r="JLY32" s="662"/>
      <c r="JLZ32" s="662"/>
      <c r="JMA32" s="662"/>
      <c r="JMB32" s="662"/>
      <c r="JMC32" s="662"/>
      <c r="JMD32" s="662"/>
      <c r="JME32" s="662"/>
      <c r="JMF32" s="662"/>
      <c r="JMG32" s="662"/>
      <c r="JMH32" s="662"/>
      <c r="JMI32" s="662"/>
      <c r="JMJ32" s="662"/>
      <c r="JMK32" s="662"/>
      <c r="JML32" s="662"/>
      <c r="JMM32" s="662"/>
      <c r="JMN32" s="662"/>
      <c r="JMO32" s="662"/>
      <c r="JMP32" s="662"/>
      <c r="JMQ32" s="662"/>
      <c r="JMR32" s="662"/>
      <c r="JMS32" s="662"/>
      <c r="JMT32" s="662"/>
      <c r="JMU32" s="662"/>
      <c r="JMV32" s="662"/>
      <c r="JMW32" s="662"/>
      <c r="JMX32" s="662"/>
      <c r="JMY32" s="662"/>
      <c r="JMZ32" s="662"/>
      <c r="JNA32" s="662"/>
      <c r="JNB32" s="662"/>
      <c r="JNC32" s="662"/>
      <c r="JND32" s="662"/>
      <c r="JNE32" s="662"/>
      <c r="JNF32" s="662"/>
      <c r="JNG32" s="662"/>
      <c r="JNH32" s="662"/>
      <c r="JNI32" s="662"/>
      <c r="JNJ32" s="662"/>
      <c r="JNK32" s="662"/>
      <c r="JNL32" s="662"/>
      <c r="JNM32" s="662"/>
      <c r="JNN32" s="662"/>
      <c r="JNO32" s="662"/>
      <c r="JNP32" s="662"/>
      <c r="JNQ32" s="662"/>
      <c r="JNR32" s="662"/>
      <c r="JNS32" s="662"/>
      <c r="JNT32" s="662"/>
      <c r="JNU32" s="662"/>
      <c r="JNV32" s="662"/>
      <c r="JNW32" s="662"/>
      <c r="JNX32" s="662"/>
      <c r="JNY32" s="662"/>
      <c r="JNZ32" s="662"/>
      <c r="JOA32" s="662"/>
      <c r="JOB32" s="662"/>
      <c r="JOC32" s="662"/>
      <c r="JOD32" s="662"/>
      <c r="JOE32" s="662"/>
      <c r="JOF32" s="662"/>
      <c r="JOG32" s="662"/>
      <c r="JOH32" s="662"/>
      <c r="JOI32" s="662"/>
      <c r="JOJ32" s="662"/>
      <c r="JOK32" s="662"/>
      <c r="JOL32" s="662"/>
      <c r="JOM32" s="662"/>
      <c r="JON32" s="662"/>
      <c r="JOO32" s="662"/>
      <c r="JOP32" s="662"/>
      <c r="JOQ32" s="662"/>
      <c r="JOR32" s="662"/>
      <c r="JOS32" s="662"/>
      <c r="JOT32" s="662"/>
      <c r="JOU32" s="662"/>
      <c r="JOV32" s="662"/>
      <c r="JOW32" s="662"/>
      <c r="JOX32" s="662"/>
      <c r="JOY32" s="662"/>
      <c r="JOZ32" s="662"/>
      <c r="JPA32" s="662"/>
      <c r="JPB32" s="662"/>
      <c r="JPC32" s="662"/>
      <c r="JPD32" s="662"/>
      <c r="JPE32" s="662"/>
      <c r="JPF32" s="662"/>
      <c r="JPG32" s="662"/>
      <c r="JPH32" s="662"/>
      <c r="JPI32" s="662"/>
      <c r="JPJ32" s="662"/>
      <c r="JPK32" s="662"/>
      <c r="JPL32" s="662"/>
      <c r="JPM32" s="662"/>
      <c r="JPN32" s="662"/>
      <c r="JPO32" s="662"/>
      <c r="JPP32" s="662"/>
      <c r="JPQ32" s="662"/>
      <c r="JPR32" s="662"/>
      <c r="JPS32" s="662"/>
      <c r="JPT32" s="662"/>
      <c r="JPU32" s="662"/>
      <c r="JPV32" s="662"/>
      <c r="JPW32" s="662"/>
      <c r="JPX32" s="662"/>
      <c r="JPY32" s="662"/>
      <c r="JPZ32" s="662"/>
      <c r="JQA32" s="662"/>
      <c r="JQB32" s="662"/>
      <c r="JQC32" s="662"/>
      <c r="JQD32" s="662"/>
      <c r="JQE32" s="662"/>
      <c r="JQF32" s="662"/>
      <c r="JQG32" s="662"/>
      <c r="JQH32" s="662"/>
      <c r="JQI32" s="662"/>
      <c r="JQJ32" s="662"/>
      <c r="JQK32" s="662"/>
      <c r="JQL32" s="662"/>
      <c r="JQM32" s="662"/>
      <c r="JQN32" s="662"/>
      <c r="JQO32" s="662"/>
      <c r="JQP32" s="662"/>
      <c r="JQQ32" s="662"/>
      <c r="JQR32" s="662"/>
      <c r="JQS32" s="662"/>
      <c r="JQT32" s="662"/>
      <c r="JQU32" s="662"/>
      <c r="JQV32" s="662"/>
      <c r="JQW32" s="662"/>
      <c r="JQX32" s="662"/>
      <c r="JQY32" s="662"/>
      <c r="JQZ32" s="662"/>
      <c r="JRA32" s="662"/>
      <c r="JRB32" s="662"/>
      <c r="JRC32" s="662"/>
      <c r="JRD32" s="662"/>
      <c r="JRE32" s="662"/>
      <c r="JRF32" s="662"/>
      <c r="JRG32" s="662"/>
      <c r="JRH32" s="662"/>
      <c r="JRI32" s="662"/>
      <c r="JRJ32" s="662"/>
      <c r="JRK32" s="662"/>
      <c r="JRL32" s="662"/>
      <c r="JRM32" s="662"/>
      <c r="JRN32" s="662"/>
      <c r="JRO32" s="662"/>
      <c r="JRP32" s="662"/>
      <c r="JRQ32" s="662"/>
      <c r="JRR32" s="662"/>
      <c r="JRS32" s="662"/>
      <c r="JRT32" s="662"/>
      <c r="JRU32" s="662"/>
      <c r="JRV32" s="662"/>
      <c r="JRW32" s="662"/>
      <c r="JRX32" s="662"/>
      <c r="JRY32" s="662"/>
      <c r="JRZ32" s="662"/>
      <c r="JSA32" s="662"/>
      <c r="JSB32" s="662"/>
      <c r="JSC32" s="662"/>
      <c r="JSD32" s="662"/>
      <c r="JSE32" s="662"/>
      <c r="JSF32" s="662"/>
      <c r="JSG32" s="662"/>
      <c r="JSH32" s="662"/>
      <c r="JSI32" s="662"/>
      <c r="JSJ32" s="662"/>
      <c r="JSK32" s="662"/>
      <c r="JSL32" s="662"/>
      <c r="JSM32" s="662"/>
      <c r="JSN32" s="662"/>
      <c r="JSO32" s="662"/>
      <c r="JSP32" s="662"/>
      <c r="JSQ32" s="662"/>
      <c r="JSR32" s="662"/>
      <c r="JSS32" s="662"/>
      <c r="JST32" s="662"/>
      <c r="JSU32" s="662"/>
      <c r="JSV32" s="662"/>
      <c r="JSW32" s="662"/>
      <c r="JSX32" s="662"/>
      <c r="JSY32" s="662"/>
      <c r="JSZ32" s="662"/>
      <c r="JTA32" s="662"/>
      <c r="JTB32" s="662"/>
      <c r="JTC32" s="662"/>
      <c r="JTD32" s="662"/>
      <c r="JTE32" s="662"/>
      <c r="JTF32" s="662"/>
      <c r="JTG32" s="662"/>
      <c r="JTH32" s="662"/>
      <c r="JTI32" s="662"/>
      <c r="JTJ32" s="662"/>
      <c r="JTK32" s="662"/>
      <c r="JTL32" s="662"/>
      <c r="JTM32" s="662"/>
      <c r="JTN32" s="662"/>
      <c r="JTO32" s="662"/>
      <c r="JTP32" s="662"/>
      <c r="JTQ32" s="662"/>
      <c r="JTR32" s="662"/>
      <c r="JTS32" s="662"/>
      <c r="JTT32" s="662"/>
      <c r="JTU32" s="662"/>
      <c r="JTV32" s="662"/>
      <c r="JTW32" s="662"/>
      <c r="JTX32" s="662"/>
      <c r="JTY32" s="662"/>
      <c r="JTZ32" s="662"/>
      <c r="JUA32" s="662"/>
      <c r="JUB32" s="662"/>
      <c r="JUC32" s="662"/>
      <c r="JUD32" s="662"/>
      <c r="JUE32" s="662"/>
      <c r="JUF32" s="662"/>
      <c r="JUG32" s="662"/>
      <c r="JUH32" s="662"/>
      <c r="JUI32" s="662"/>
      <c r="JUJ32" s="662"/>
      <c r="JUK32" s="662"/>
      <c r="JUL32" s="662"/>
      <c r="JUM32" s="662"/>
      <c r="JUN32" s="662"/>
      <c r="JUO32" s="662"/>
      <c r="JUP32" s="662"/>
      <c r="JUQ32" s="662"/>
      <c r="JUR32" s="662"/>
      <c r="JUS32" s="662"/>
      <c r="JUT32" s="662"/>
      <c r="JUU32" s="662"/>
      <c r="JUV32" s="662"/>
      <c r="JUW32" s="662"/>
      <c r="JUX32" s="662"/>
      <c r="JUY32" s="662"/>
      <c r="JUZ32" s="662"/>
      <c r="JVA32" s="662"/>
      <c r="JVB32" s="662"/>
      <c r="JVC32" s="662"/>
      <c r="JVD32" s="662"/>
      <c r="JVE32" s="662"/>
      <c r="JVF32" s="662"/>
      <c r="JVG32" s="662"/>
      <c r="JVH32" s="662"/>
      <c r="JVI32" s="662"/>
      <c r="JVJ32" s="662"/>
      <c r="JVK32" s="662"/>
      <c r="JVL32" s="662"/>
      <c r="JVM32" s="662"/>
      <c r="JVN32" s="662"/>
      <c r="JVO32" s="662"/>
      <c r="JVP32" s="662"/>
      <c r="JVQ32" s="662"/>
      <c r="JVR32" s="662"/>
      <c r="JVS32" s="662"/>
      <c r="JVT32" s="662"/>
      <c r="JVU32" s="662"/>
      <c r="JVV32" s="662"/>
      <c r="JVW32" s="662"/>
      <c r="JVX32" s="662"/>
      <c r="JVY32" s="662"/>
      <c r="JVZ32" s="662"/>
      <c r="JWA32" s="662"/>
      <c r="JWB32" s="662"/>
      <c r="JWC32" s="662"/>
      <c r="JWD32" s="662"/>
      <c r="JWE32" s="662"/>
      <c r="JWF32" s="662"/>
      <c r="JWG32" s="662"/>
      <c r="JWH32" s="662"/>
      <c r="JWI32" s="662"/>
      <c r="JWJ32" s="662"/>
      <c r="JWK32" s="662"/>
      <c r="JWL32" s="662"/>
      <c r="JWM32" s="662"/>
      <c r="JWN32" s="662"/>
      <c r="JWO32" s="662"/>
      <c r="JWP32" s="662"/>
      <c r="JWQ32" s="662"/>
      <c r="JWR32" s="662"/>
      <c r="JWS32" s="662"/>
      <c r="JWT32" s="662"/>
      <c r="JWU32" s="662"/>
      <c r="JWV32" s="662"/>
      <c r="JWW32" s="662"/>
      <c r="JWX32" s="662"/>
      <c r="JWY32" s="662"/>
      <c r="JWZ32" s="662"/>
      <c r="JXA32" s="662"/>
      <c r="JXB32" s="662"/>
      <c r="JXC32" s="662"/>
      <c r="JXD32" s="662"/>
      <c r="JXE32" s="662"/>
      <c r="JXF32" s="662"/>
      <c r="JXG32" s="662"/>
      <c r="JXH32" s="662"/>
      <c r="JXI32" s="662"/>
      <c r="JXJ32" s="662"/>
      <c r="JXK32" s="662"/>
      <c r="JXL32" s="662"/>
      <c r="JXM32" s="662"/>
      <c r="JXN32" s="662"/>
      <c r="JXO32" s="662"/>
      <c r="JXP32" s="662"/>
      <c r="JXQ32" s="662"/>
      <c r="JXR32" s="662"/>
      <c r="JXS32" s="662"/>
      <c r="JXT32" s="662"/>
      <c r="JXU32" s="662"/>
      <c r="JXV32" s="662"/>
      <c r="JXW32" s="662"/>
      <c r="JXX32" s="662"/>
      <c r="JXY32" s="662"/>
      <c r="JXZ32" s="662"/>
      <c r="JYA32" s="662"/>
      <c r="JYB32" s="662"/>
      <c r="JYC32" s="662"/>
      <c r="JYD32" s="662"/>
      <c r="JYE32" s="662"/>
      <c r="JYF32" s="662"/>
      <c r="JYG32" s="662"/>
      <c r="JYH32" s="662"/>
      <c r="JYI32" s="662"/>
      <c r="JYJ32" s="662"/>
      <c r="JYK32" s="662"/>
      <c r="JYL32" s="662"/>
      <c r="JYM32" s="662"/>
      <c r="JYN32" s="662"/>
      <c r="JYO32" s="662"/>
      <c r="JYP32" s="662"/>
      <c r="JYQ32" s="662"/>
      <c r="JYR32" s="662"/>
      <c r="JYS32" s="662"/>
      <c r="JYT32" s="662"/>
      <c r="JYU32" s="662"/>
      <c r="JYV32" s="662"/>
      <c r="JYW32" s="662"/>
      <c r="JYX32" s="662"/>
      <c r="JYY32" s="662"/>
      <c r="JYZ32" s="662"/>
      <c r="JZA32" s="662"/>
      <c r="JZB32" s="662"/>
      <c r="JZC32" s="662"/>
      <c r="JZD32" s="662"/>
      <c r="JZE32" s="662"/>
      <c r="JZF32" s="662"/>
      <c r="JZG32" s="662"/>
      <c r="JZH32" s="662"/>
      <c r="JZI32" s="662"/>
      <c r="JZJ32" s="662"/>
      <c r="JZK32" s="662"/>
      <c r="JZL32" s="662"/>
      <c r="JZM32" s="662"/>
      <c r="JZN32" s="662"/>
      <c r="JZO32" s="662"/>
      <c r="JZP32" s="662"/>
      <c r="JZQ32" s="662"/>
      <c r="JZR32" s="662"/>
      <c r="JZS32" s="662"/>
      <c r="JZT32" s="662"/>
      <c r="JZU32" s="662"/>
      <c r="JZV32" s="662"/>
      <c r="JZW32" s="662"/>
      <c r="JZX32" s="662"/>
      <c r="JZY32" s="662"/>
      <c r="JZZ32" s="662"/>
      <c r="KAA32" s="662"/>
      <c r="KAB32" s="662"/>
      <c r="KAC32" s="662"/>
      <c r="KAD32" s="662"/>
      <c r="KAE32" s="662"/>
      <c r="KAF32" s="662"/>
      <c r="KAG32" s="662"/>
      <c r="KAH32" s="662"/>
      <c r="KAI32" s="662"/>
      <c r="KAJ32" s="662"/>
      <c r="KAK32" s="662"/>
      <c r="KAL32" s="662"/>
      <c r="KAM32" s="662"/>
      <c r="KAN32" s="662"/>
      <c r="KAO32" s="662"/>
      <c r="KAP32" s="662"/>
      <c r="KAQ32" s="662"/>
      <c r="KAR32" s="662"/>
      <c r="KAS32" s="662"/>
      <c r="KAT32" s="662"/>
      <c r="KAU32" s="662"/>
      <c r="KAV32" s="662"/>
      <c r="KAW32" s="662"/>
      <c r="KAX32" s="662"/>
      <c r="KAY32" s="662"/>
      <c r="KAZ32" s="662"/>
      <c r="KBA32" s="662"/>
      <c r="KBB32" s="662"/>
      <c r="KBC32" s="662"/>
      <c r="KBD32" s="662"/>
      <c r="KBE32" s="662"/>
      <c r="KBF32" s="662"/>
      <c r="KBG32" s="662"/>
      <c r="KBH32" s="662"/>
      <c r="KBI32" s="662"/>
      <c r="KBJ32" s="662"/>
      <c r="KBK32" s="662"/>
      <c r="KBL32" s="662"/>
      <c r="KBM32" s="662"/>
      <c r="KBN32" s="662"/>
      <c r="KBO32" s="662"/>
      <c r="KBP32" s="662"/>
      <c r="KBQ32" s="662"/>
      <c r="KBR32" s="662"/>
      <c r="KBS32" s="662"/>
      <c r="KBT32" s="662"/>
      <c r="KBU32" s="662"/>
      <c r="KBV32" s="662"/>
      <c r="KBW32" s="662"/>
      <c r="KBX32" s="662"/>
      <c r="KBY32" s="662"/>
      <c r="KBZ32" s="662"/>
      <c r="KCA32" s="662"/>
      <c r="KCB32" s="662"/>
      <c r="KCC32" s="662"/>
      <c r="KCD32" s="662"/>
      <c r="KCE32" s="662"/>
      <c r="KCF32" s="662"/>
      <c r="KCG32" s="662"/>
      <c r="KCH32" s="662"/>
      <c r="KCI32" s="662"/>
      <c r="KCJ32" s="662"/>
      <c r="KCK32" s="662"/>
      <c r="KCL32" s="662"/>
      <c r="KCM32" s="662"/>
      <c r="KCN32" s="662"/>
      <c r="KCO32" s="662"/>
      <c r="KCP32" s="662"/>
      <c r="KCQ32" s="662"/>
      <c r="KCR32" s="662"/>
      <c r="KCS32" s="662"/>
      <c r="KCT32" s="662"/>
      <c r="KCU32" s="662"/>
      <c r="KCV32" s="662"/>
      <c r="KCW32" s="662"/>
      <c r="KCX32" s="662"/>
      <c r="KCY32" s="662"/>
      <c r="KCZ32" s="662"/>
      <c r="KDA32" s="662"/>
      <c r="KDB32" s="662"/>
      <c r="KDC32" s="662"/>
      <c r="KDD32" s="662"/>
      <c r="KDE32" s="662"/>
      <c r="KDF32" s="662"/>
      <c r="KDG32" s="662"/>
      <c r="KDH32" s="662"/>
      <c r="KDI32" s="662"/>
      <c r="KDJ32" s="662"/>
      <c r="KDK32" s="662"/>
      <c r="KDL32" s="662"/>
      <c r="KDM32" s="662"/>
      <c r="KDN32" s="662"/>
      <c r="KDO32" s="662"/>
      <c r="KDP32" s="662"/>
      <c r="KDQ32" s="662"/>
      <c r="KDR32" s="662"/>
      <c r="KDS32" s="662"/>
      <c r="KDT32" s="662"/>
      <c r="KDU32" s="662"/>
      <c r="KDV32" s="662"/>
      <c r="KDW32" s="662"/>
      <c r="KDX32" s="662"/>
      <c r="KDY32" s="662"/>
      <c r="KDZ32" s="662"/>
      <c r="KEA32" s="662"/>
      <c r="KEB32" s="662"/>
      <c r="KEC32" s="662"/>
      <c r="KED32" s="662"/>
      <c r="KEE32" s="662"/>
      <c r="KEF32" s="662"/>
      <c r="KEG32" s="662"/>
      <c r="KEH32" s="662"/>
      <c r="KEI32" s="662"/>
      <c r="KEJ32" s="662"/>
      <c r="KEK32" s="662"/>
      <c r="KEL32" s="662"/>
      <c r="KEM32" s="662"/>
      <c r="KEN32" s="662"/>
      <c r="KEO32" s="662"/>
      <c r="KEP32" s="662"/>
      <c r="KEQ32" s="662"/>
      <c r="KER32" s="662"/>
      <c r="KES32" s="662"/>
      <c r="KET32" s="662"/>
      <c r="KEU32" s="662"/>
      <c r="KEV32" s="662"/>
      <c r="KEW32" s="662"/>
      <c r="KEX32" s="662"/>
      <c r="KEY32" s="662"/>
      <c r="KEZ32" s="662"/>
      <c r="KFA32" s="662"/>
      <c r="KFB32" s="662"/>
      <c r="KFC32" s="662"/>
      <c r="KFD32" s="662"/>
      <c r="KFE32" s="662"/>
      <c r="KFF32" s="662"/>
      <c r="KFG32" s="662"/>
      <c r="KFH32" s="662"/>
      <c r="KFI32" s="662"/>
      <c r="KFJ32" s="662"/>
      <c r="KFK32" s="662"/>
      <c r="KFL32" s="662"/>
      <c r="KFM32" s="662"/>
      <c r="KFN32" s="662"/>
      <c r="KFO32" s="662"/>
      <c r="KFP32" s="662"/>
      <c r="KFQ32" s="662"/>
      <c r="KFR32" s="662"/>
      <c r="KFS32" s="662"/>
      <c r="KFT32" s="662"/>
      <c r="KFU32" s="662"/>
      <c r="KFV32" s="662"/>
      <c r="KFW32" s="662"/>
      <c r="KFX32" s="662"/>
      <c r="KFY32" s="662"/>
      <c r="KFZ32" s="662"/>
      <c r="KGA32" s="662"/>
      <c r="KGB32" s="662"/>
      <c r="KGC32" s="662"/>
      <c r="KGD32" s="662"/>
      <c r="KGE32" s="662"/>
      <c r="KGF32" s="662"/>
      <c r="KGG32" s="662"/>
      <c r="KGH32" s="662"/>
      <c r="KGI32" s="662"/>
      <c r="KGJ32" s="662"/>
      <c r="KGK32" s="662"/>
      <c r="KGL32" s="662"/>
      <c r="KGM32" s="662"/>
      <c r="KGN32" s="662"/>
      <c r="KGO32" s="662"/>
      <c r="KGP32" s="662"/>
      <c r="KGQ32" s="662"/>
      <c r="KGR32" s="662"/>
      <c r="KGS32" s="662"/>
      <c r="KGT32" s="662"/>
      <c r="KGU32" s="662"/>
      <c r="KGV32" s="662"/>
      <c r="KGW32" s="662"/>
      <c r="KGX32" s="662"/>
      <c r="KGY32" s="662"/>
      <c r="KGZ32" s="662"/>
      <c r="KHA32" s="662"/>
      <c r="KHB32" s="662"/>
      <c r="KHC32" s="662"/>
      <c r="KHD32" s="662"/>
      <c r="KHE32" s="662"/>
      <c r="KHF32" s="662"/>
      <c r="KHG32" s="662"/>
      <c r="KHH32" s="662"/>
      <c r="KHI32" s="662"/>
      <c r="KHJ32" s="662"/>
      <c r="KHK32" s="662"/>
      <c r="KHL32" s="662"/>
      <c r="KHM32" s="662"/>
      <c r="KHN32" s="662"/>
      <c r="KHO32" s="662"/>
      <c r="KHP32" s="662"/>
      <c r="KHQ32" s="662"/>
      <c r="KHR32" s="662"/>
      <c r="KHS32" s="662"/>
      <c r="KHT32" s="662"/>
      <c r="KHU32" s="662"/>
      <c r="KHV32" s="662"/>
      <c r="KHW32" s="662"/>
      <c r="KHX32" s="662"/>
      <c r="KHY32" s="662"/>
      <c r="KHZ32" s="662"/>
      <c r="KIA32" s="662"/>
      <c r="KIB32" s="662"/>
      <c r="KIC32" s="662"/>
      <c r="KID32" s="662"/>
      <c r="KIE32" s="662"/>
      <c r="KIF32" s="662"/>
      <c r="KIG32" s="662"/>
      <c r="KIH32" s="662"/>
      <c r="KII32" s="662"/>
      <c r="KIJ32" s="662"/>
      <c r="KIK32" s="662"/>
      <c r="KIL32" s="662"/>
      <c r="KIM32" s="662"/>
      <c r="KIN32" s="662"/>
      <c r="KIO32" s="662"/>
      <c r="KIP32" s="662"/>
      <c r="KIQ32" s="662"/>
      <c r="KIR32" s="662"/>
      <c r="KIS32" s="662"/>
      <c r="KIT32" s="662"/>
      <c r="KIU32" s="662"/>
      <c r="KIV32" s="662"/>
      <c r="KIW32" s="662"/>
      <c r="KIX32" s="662"/>
      <c r="KIY32" s="662"/>
      <c r="KIZ32" s="662"/>
      <c r="KJA32" s="662"/>
      <c r="KJB32" s="662"/>
      <c r="KJC32" s="662"/>
      <c r="KJD32" s="662"/>
      <c r="KJE32" s="662"/>
      <c r="KJF32" s="662"/>
      <c r="KJG32" s="662"/>
      <c r="KJH32" s="662"/>
      <c r="KJI32" s="662"/>
      <c r="KJJ32" s="662"/>
      <c r="KJK32" s="662"/>
      <c r="KJL32" s="662"/>
      <c r="KJM32" s="662"/>
      <c r="KJN32" s="662"/>
      <c r="KJO32" s="662"/>
      <c r="KJP32" s="662"/>
      <c r="KJQ32" s="662"/>
      <c r="KJR32" s="662"/>
      <c r="KJS32" s="662"/>
      <c r="KJT32" s="662"/>
      <c r="KJU32" s="662"/>
      <c r="KJV32" s="662"/>
      <c r="KJW32" s="662"/>
      <c r="KJX32" s="662"/>
      <c r="KJY32" s="662"/>
      <c r="KJZ32" s="662"/>
      <c r="KKA32" s="662"/>
      <c r="KKB32" s="662"/>
      <c r="KKC32" s="662"/>
      <c r="KKD32" s="662"/>
      <c r="KKE32" s="662"/>
      <c r="KKF32" s="662"/>
      <c r="KKG32" s="662"/>
      <c r="KKH32" s="662"/>
      <c r="KKI32" s="662"/>
      <c r="KKJ32" s="662"/>
      <c r="KKK32" s="662"/>
      <c r="KKL32" s="662"/>
      <c r="KKM32" s="662"/>
      <c r="KKN32" s="662"/>
      <c r="KKO32" s="662"/>
      <c r="KKP32" s="662"/>
      <c r="KKQ32" s="662"/>
      <c r="KKR32" s="662"/>
      <c r="KKS32" s="662"/>
      <c r="KKT32" s="662"/>
      <c r="KKU32" s="662"/>
      <c r="KKV32" s="662"/>
      <c r="KKW32" s="662"/>
      <c r="KKX32" s="662"/>
      <c r="KKY32" s="662"/>
      <c r="KKZ32" s="662"/>
      <c r="KLA32" s="662"/>
      <c r="KLB32" s="662"/>
      <c r="KLC32" s="662"/>
      <c r="KLD32" s="662"/>
      <c r="KLE32" s="662"/>
      <c r="KLF32" s="662"/>
      <c r="KLG32" s="662"/>
      <c r="KLH32" s="662"/>
      <c r="KLI32" s="662"/>
      <c r="KLJ32" s="662"/>
      <c r="KLK32" s="662"/>
      <c r="KLL32" s="662"/>
      <c r="KLM32" s="662"/>
      <c r="KLN32" s="662"/>
      <c r="KLO32" s="662"/>
      <c r="KLP32" s="662"/>
      <c r="KLQ32" s="662"/>
      <c r="KLR32" s="662"/>
      <c r="KLS32" s="662"/>
      <c r="KLT32" s="662"/>
      <c r="KLU32" s="662"/>
      <c r="KLV32" s="662"/>
      <c r="KLW32" s="662"/>
      <c r="KLX32" s="662"/>
      <c r="KLY32" s="662"/>
      <c r="KLZ32" s="662"/>
      <c r="KMA32" s="662"/>
      <c r="KMB32" s="662"/>
      <c r="KMC32" s="662"/>
      <c r="KMD32" s="662"/>
      <c r="KME32" s="662"/>
      <c r="KMF32" s="662"/>
      <c r="KMG32" s="662"/>
      <c r="KMH32" s="662"/>
      <c r="KMI32" s="662"/>
      <c r="KMJ32" s="662"/>
      <c r="KMK32" s="662"/>
      <c r="KML32" s="662"/>
      <c r="KMM32" s="662"/>
      <c r="KMN32" s="662"/>
      <c r="KMO32" s="662"/>
      <c r="KMP32" s="662"/>
      <c r="KMQ32" s="662"/>
      <c r="KMR32" s="662"/>
      <c r="KMS32" s="662"/>
      <c r="KMT32" s="662"/>
      <c r="KMU32" s="662"/>
      <c r="KMV32" s="662"/>
      <c r="KMW32" s="662"/>
      <c r="KMX32" s="662"/>
      <c r="KMY32" s="662"/>
      <c r="KMZ32" s="662"/>
      <c r="KNA32" s="662"/>
      <c r="KNB32" s="662"/>
      <c r="KNC32" s="662"/>
      <c r="KND32" s="662"/>
      <c r="KNE32" s="662"/>
      <c r="KNF32" s="662"/>
      <c r="KNG32" s="662"/>
      <c r="KNH32" s="662"/>
      <c r="KNI32" s="662"/>
      <c r="KNJ32" s="662"/>
      <c r="KNK32" s="662"/>
      <c r="KNL32" s="662"/>
      <c r="KNM32" s="662"/>
      <c r="KNN32" s="662"/>
      <c r="KNO32" s="662"/>
      <c r="KNP32" s="662"/>
      <c r="KNQ32" s="662"/>
      <c r="KNR32" s="662"/>
      <c r="KNS32" s="662"/>
      <c r="KNT32" s="662"/>
      <c r="KNU32" s="662"/>
      <c r="KNV32" s="662"/>
      <c r="KNW32" s="662"/>
      <c r="KNX32" s="662"/>
      <c r="KNY32" s="662"/>
      <c r="KNZ32" s="662"/>
      <c r="KOA32" s="662"/>
      <c r="KOB32" s="662"/>
      <c r="KOC32" s="662"/>
      <c r="KOD32" s="662"/>
      <c r="KOE32" s="662"/>
      <c r="KOF32" s="662"/>
      <c r="KOG32" s="662"/>
      <c r="KOH32" s="662"/>
      <c r="KOI32" s="662"/>
      <c r="KOJ32" s="662"/>
      <c r="KOK32" s="662"/>
      <c r="KOL32" s="662"/>
      <c r="KOM32" s="662"/>
      <c r="KON32" s="662"/>
      <c r="KOO32" s="662"/>
      <c r="KOP32" s="662"/>
      <c r="KOQ32" s="662"/>
      <c r="KOR32" s="662"/>
      <c r="KOS32" s="662"/>
      <c r="KOT32" s="662"/>
      <c r="KOU32" s="662"/>
      <c r="KOV32" s="662"/>
      <c r="KOW32" s="662"/>
      <c r="KOX32" s="662"/>
      <c r="KOY32" s="662"/>
      <c r="KOZ32" s="662"/>
      <c r="KPA32" s="662"/>
      <c r="KPB32" s="662"/>
      <c r="KPC32" s="662"/>
      <c r="KPD32" s="662"/>
      <c r="KPE32" s="662"/>
      <c r="KPF32" s="662"/>
      <c r="KPG32" s="662"/>
      <c r="KPH32" s="662"/>
      <c r="KPI32" s="662"/>
      <c r="KPJ32" s="662"/>
      <c r="KPK32" s="662"/>
      <c r="KPL32" s="662"/>
      <c r="KPM32" s="662"/>
      <c r="KPN32" s="662"/>
      <c r="KPO32" s="662"/>
      <c r="KPP32" s="662"/>
      <c r="KPQ32" s="662"/>
      <c r="KPR32" s="662"/>
      <c r="KPS32" s="662"/>
      <c r="KPT32" s="662"/>
      <c r="KPU32" s="662"/>
      <c r="KPV32" s="662"/>
      <c r="KPW32" s="662"/>
      <c r="KPX32" s="662"/>
      <c r="KPY32" s="662"/>
      <c r="KPZ32" s="662"/>
      <c r="KQA32" s="662"/>
      <c r="KQB32" s="662"/>
      <c r="KQC32" s="662"/>
      <c r="KQD32" s="662"/>
      <c r="KQE32" s="662"/>
      <c r="KQF32" s="662"/>
      <c r="KQG32" s="662"/>
      <c r="KQH32" s="662"/>
      <c r="KQI32" s="662"/>
      <c r="KQJ32" s="662"/>
      <c r="KQK32" s="662"/>
      <c r="KQL32" s="662"/>
      <c r="KQM32" s="662"/>
      <c r="KQN32" s="662"/>
      <c r="KQO32" s="662"/>
      <c r="KQP32" s="662"/>
      <c r="KQQ32" s="662"/>
      <c r="KQR32" s="662"/>
      <c r="KQS32" s="662"/>
      <c r="KQT32" s="662"/>
      <c r="KQU32" s="662"/>
      <c r="KQV32" s="662"/>
      <c r="KQW32" s="662"/>
      <c r="KQX32" s="662"/>
      <c r="KQY32" s="662"/>
      <c r="KQZ32" s="662"/>
      <c r="KRA32" s="662"/>
      <c r="KRB32" s="662"/>
      <c r="KRC32" s="662"/>
      <c r="KRD32" s="662"/>
      <c r="KRE32" s="662"/>
      <c r="KRF32" s="662"/>
      <c r="KRG32" s="662"/>
      <c r="KRH32" s="662"/>
      <c r="KRI32" s="662"/>
      <c r="KRJ32" s="662"/>
      <c r="KRK32" s="662"/>
      <c r="KRL32" s="662"/>
      <c r="KRM32" s="662"/>
      <c r="KRN32" s="662"/>
      <c r="KRO32" s="662"/>
      <c r="KRP32" s="662"/>
      <c r="KRQ32" s="662"/>
      <c r="KRR32" s="662"/>
      <c r="KRS32" s="662"/>
      <c r="KRT32" s="662"/>
      <c r="KRU32" s="662"/>
      <c r="KRV32" s="662"/>
      <c r="KRW32" s="662"/>
      <c r="KRX32" s="662"/>
      <c r="KRY32" s="662"/>
      <c r="KRZ32" s="662"/>
      <c r="KSA32" s="662"/>
      <c r="KSB32" s="662"/>
      <c r="KSC32" s="662"/>
      <c r="KSD32" s="662"/>
      <c r="KSE32" s="662"/>
      <c r="KSF32" s="662"/>
      <c r="KSG32" s="662"/>
      <c r="KSH32" s="662"/>
      <c r="KSI32" s="662"/>
      <c r="KSJ32" s="662"/>
      <c r="KSK32" s="662"/>
      <c r="KSL32" s="662"/>
      <c r="KSM32" s="662"/>
      <c r="KSN32" s="662"/>
      <c r="KSO32" s="662"/>
      <c r="KSP32" s="662"/>
      <c r="KSQ32" s="662"/>
      <c r="KSR32" s="662"/>
      <c r="KSS32" s="662"/>
      <c r="KST32" s="662"/>
      <c r="KSU32" s="662"/>
      <c r="KSV32" s="662"/>
      <c r="KSW32" s="662"/>
      <c r="KSX32" s="662"/>
      <c r="KSY32" s="662"/>
      <c r="KSZ32" s="662"/>
      <c r="KTA32" s="662"/>
      <c r="KTB32" s="662"/>
      <c r="KTC32" s="662"/>
      <c r="KTD32" s="662"/>
      <c r="KTE32" s="662"/>
      <c r="KTF32" s="662"/>
      <c r="KTG32" s="662"/>
      <c r="KTH32" s="662"/>
      <c r="KTI32" s="662"/>
      <c r="KTJ32" s="662"/>
      <c r="KTK32" s="662"/>
      <c r="KTL32" s="662"/>
      <c r="KTM32" s="662"/>
      <c r="KTN32" s="662"/>
      <c r="KTO32" s="662"/>
      <c r="KTP32" s="662"/>
      <c r="KTQ32" s="662"/>
      <c r="KTR32" s="662"/>
      <c r="KTS32" s="662"/>
      <c r="KTT32" s="662"/>
      <c r="KTU32" s="662"/>
      <c r="KTV32" s="662"/>
      <c r="KTW32" s="662"/>
      <c r="KTX32" s="662"/>
      <c r="KTY32" s="662"/>
      <c r="KTZ32" s="662"/>
      <c r="KUA32" s="662"/>
      <c r="KUB32" s="662"/>
      <c r="KUC32" s="662"/>
      <c r="KUD32" s="662"/>
      <c r="KUE32" s="662"/>
      <c r="KUF32" s="662"/>
      <c r="KUG32" s="662"/>
      <c r="KUH32" s="662"/>
      <c r="KUI32" s="662"/>
      <c r="KUJ32" s="662"/>
      <c r="KUK32" s="662"/>
      <c r="KUL32" s="662"/>
      <c r="KUM32" s="662"/>
      <c r="KUN32" s="662"/>
      <c r="KUO32" s="662"/>
      <c r="KUP32" s="662"/>
      <c r="KUQ32" s="662"/>
      <c r="KUR32" s="662"/>
      <c r="KUS32" s="662"/>
      <c r="KUT32" s="662"/>
      <c r="KUU32" s="662"/>
      <c r="KUV32" s="662"/>
      <c r="KUW32" s="662"/>
      <c r="KUX32" s="662"/>
      <c r="KUY32" s="662"/>
      <c r="KUZ32" s="662"/>
      <c r="KVA32" s="662"/>
      <c r="KVB32" s="662"/>
      <c r="KVC32" s="662"/>
      <c r="KVD32" s="662"/>
      <c r="KVE32" s="662"/>
      <c r="KVF32" s="662"/>
      <c r="KVG32" s="662"/>
      <c r="KVH32" s="662"/>
      <c r="KVI32" s="662"/>
      <c r="KVJ32" s="662"/>
      <c r="KVK32" s="662"/>
      <c r="KVL32" s="662"/>
      <c r="KVM32" s="662"/>
      <c r="KVN32" s="662"/>
      <c r="KVO32" s="662"/>
      <c r="KVP32" s="662"/>
      <c r="KVQ32" s="662"/>
      <c r="KVR32" s="662"/>
      <c r="KVS32" s="662"/>
      <c r="KVT32" s="662"/>
      <c r="KVU32" s="662"/>
      <c r="KVV32" s="662"/>
      <c r="KVW32" s="662"/>
      <c r="KVX32" s="662"/>
      <c r="KVY32" s="662"/>
      <c r="KVZ32" s="662"/>
      <c r="KWA32" s="662"/>
      <c r="KWB32" s="662"/>
      <c r="KWC32" s="662"/>
      <c r="KWD32" s="662"/>
      <c r="KWE32" s="662"/>
      <c r="KWF32" s="662"/>
      <c r="KWG32" s="662"/>
      <c r="KWH32" s="662"/>
      <c r="KWI32" s="662"/>
      <c r="KWJ32" s="662"/>
      <c r="KWK32" s="662"/>
      <c r="KWL32" s="662"/>
      <c r="KWM32" s="662"/>
      <c r="KWN32" s="662"/>
      <c r="KWO32" s="662"/>
      <c r="KWP32" s="662"/>
      <c r="KWQ32" s="662"/>
      <c r="KWR32" s="662"/>
      <c r="KWS32" s="662"/>
      <c r="KWT32" s="662"/>
      <c r="KWU32" s="662"/>
      <c r="KWV32" s="662"/>
      <c r="KWW32" s="662"/>
      <c r="KWX32" s="662"/>
      <c r="KWY32" s="662"/>
      <c r="KWZ32" s="662"/>
      <c r="KXA32" s="662"/>
      <c r="KXB32" s="662"/>
      <c r="KXC32" s="662"/>
      <c r="KXD32" s="662"/>
      <c r="KXE32" s="662"/>
      <c r="KXF32" s="662"/>
      <c r="KXG32" s="662"/>
      <c r="KXH32" s="662"/>
      <c r="KXI32" s="662"/>
      <c r="KXJ32" s="662"/>
      <c r="KXK32" s="662"/>
      <c r="KXL32" s="662"/>
      <c r="KXM32" s="662"/>
      <c r="KXN32" s="662"/>
      <c r="KXO32" s="662"/>
      <c r="KXP32" s="662"/>
      <c r="KXQ32" s="662"/>
      <c r="KXR32" s="662"/>
      <c r="KXS32" s="662"/>
      <c r="KXT32" s="662"/>
      <c r="KXU32" s="662"/>
      <c r="KXV32" s="662"/>
      <c r="KXW32" s="662"/>
      <c r="KXX32" s="662"/>
      <c r="KXY32" s="662"/>
      <c r="KXZ32" s="662"/>
      <c r="KYA32" s="662"/>
      <c r="KYB32" s="662"/>
      <c r="KYC32" s="662"/>
      <c r="KYD32" s="662"/>
      <c r="KYE32" s="662"/>
      <c r="KYF32" s="662"/>
      <c r="KYG32" s="662"/>
      <c r="KYH32" s="662"/>
      <c r="KYI32" s="662"/>
      <c r="KYJ32" s="662"/>
      <c r="KYK32" s="662"/>
      <c r="KYL32" s="662"/>
      <c r="KYM32" s="662"/>
      <c r="KYN32" s="662"/>
      <c r="KYO32" s="662"/>
      <c r="KYP32" s="662"/>
      <c r="KYQ32" s="662"/>
      <c r="KYR32" s="662"/>
      <c r="KYS32" s="662"/>
      <c r="KYT32" s="662"/>
      <c r="KYU32" s="662"/>
      <c r="KYV32" s="662"/>
      <c r="KYW32" s="662"/>
      <c r="KYX32" s="662"/>
      <c r="KYY32" s="662"/>
      <c r="KYZ32" s="662"/>
      <c r="KZA32" s="662"/>
      <c r="KZB32" s="662"/>
      <c r="KZC32" s="662"/>
      <c r="KZD32" s="662"/>
      <c r="KZE32" s="662"/>
      <c r="KZF32" s="662"/>
      <c r="KZG32" s="662"/>
      <c r="KZH32" s="662"/>
      <c r="KZI32" s="662"/>
      <c r="KZJ32" s="662"/>
      <c r="KZK32" s="662"/>
      <c r="KZL32" s="662"/>
      <c r="KZM32" s="662"/>
      <c r="KZN32" s="662"/>
      <c r="KZO32" s="662"/>
      <c r="KZP32" s="662"/>
      <c r="KZQ32" s="662"/>
      <c r="KZR32" s="662"/>
      <c r="KZS32" s="662"/>
      <c r="KZT32" s="662"/>
      <c r="KZU32" s="662"/>
      <c r="KZV32" s="662"/>
      <c r="KZW32" s="662"/>
      <c r="KZX32" s="662"/>
      <c r="KZY32" s="662"/>
      <c r="KZZ32" s="662"/>
      <c r="LAA32" s="662"/>
      <c r="LAB32" s="662"/>
      <c r="LAC32" s="662"/>
      <c r="LAD32" s="662"/>
      <c r="LAE32" s="662"/>
      <c r="LAF32" s="662"/>
      <c r="LAG32" s="662"/>
      <c r="LAH32" s="662"/>
      <c r="LAI32" s="662"/>
      <c r="LAJ32" s="662"/>
      <c r="LAK32" s="662"/>
      <c r="LAL32" s="662"/>
      <c r="LAM32" s="662"/>
      <c r="LAN32" s="662"/>
      <c r="LAO32" s="662"/>
      <c r="LAP32" s="662"/>
      <c r="LAQ32" s="662"/>
      <c r="LAR32" s="662"/>
      <c r="LAS32" s="662"/>
      <c r="LAT32" s="662"/>
      <c r="LAU32" s="662"/>
      <c r="LAV32" s="662"/>
      <c r="LAW32" s="662"/>
      <c r="LAX32" s="662"/>
      <c r="LAY32" s="662"/>
      <c r="LAZ32" s="662"/>
      <c r="LBA32" s="662"/>
      <c r="LBB32" s="662"/>
      <c r="LBC32" s="662"/>
      <c r="LBD32" s="662"/>
      <c r="LBE32" s="662"/>
      <c r="LBF32" s="662"/>
      <c r="LBG32" s="662"/>
      <c r="LBH32" s="662"/>
      <c r="LBI32" s="662"/>
      <c r="LBJ32" s="662"/>
      <c r="LBK32" s="662"/>
      <c r="LBL32" s="662"/>
      <c r="LBM32" s="662"/>
      <c r="LBN32" s="662"/>
      <c r="LBO32" s="662"/>
      <c r="LBP32" s="662"/>
      <c r="LBQ32" s="662"/>
      <c r="LBR32" s="662"/>
      <c r="LBS32" s="662"/>
      <c r="LBT32" s="662"/>
      <c r="LBU32" s="662"/>
      <c r="LBV32" s="662"/>
      <c r="LBW32" s="662"/>
      <c r="LBX32" s="662"/>
      <c r="LBY32" s="662"/>
      <c r="LBZ32" s="662"/>
      <c r="LCA32" s="662"/>
      <c r="LCB32" s="662"/>
      <c r="LCC32" s="662"/>
      <c r="LCD32" s="662"/>
      <c r="LCE32" s="662"/>
      <c r="LCF32" s="662"/>
      <c r="LCG32" s="662"/>
      <c r="LCH32" s="662"/>
      <c r="LCI32" s="662"/>
      <c r="LCJ32" s="662"/>
      <c r="LCK32" s="662"/>
      <c r="LCL32" s="662"/>
      <c r="LCM32" s="662"/>
      <c r="LCN32" s="662"/>
      <c r="LCO32" s="662"/>
      <c r="LCP32" s="662"/>
      <c r="LCQ32" s="662"/>
      <c r="LCR32" s="662"/>
      <c r="LCS32" s="662"/>
      <c r="LCT32" s="662"/>
      <c r="LCU32" s="662"/>
      <c r="LCV32" s="662"/>
      <c r="LCW32" s="662"/>
      <c r="LCX32" s="662"/>
      <c r="LCY32" s="662"/>
      <c r="LCZ32" s="662"/>
      <c r="LDA32" s="662"/>
      <c r="LDB32" s="662"/>
      <c r="LDC32" s="662"/>
      <c r="LDD32" s="662"/>
      <c r="LDE32" s="662"/>
      <c r="LDF32" s="662"/>
      <c r="LDG32" s="662"/>
      <c r="LDH32" s="662"/>
      <c r="LDI32" s="662"/>
      <c r="LDJ32" s="662"/>
      <c r="LDK32" s="662"/>
      <c r="LDL32" s="662"/>
      <c r="LDM32" s="662"/>
      <c r="LDN32" s="662"/>
      <c r="LDO32" s="662"/>
      <c r="LDP32" s="662"/>
      <c r="LDQ32" s="662"/>
      <c r="LDR32" s="662"/>
      <c r="LDS32" s="662"/>
      <c r="LDT32" s="662"/>
      <c r="LDU32" s="662"/>
      <c r="LDV32" s="662"/>
      <c r="LDW32" s="662"/>
      <c r="LDX32" s="662"/>
      <c r="LDY32" s="662"/>
      <c r="LDZ32" s="662"/>
      <c r="LEA32" s="662"/>
      <c r="LEB32" s="662"/>
      <c r="LEC32" s="662"/>
      <c r="LED32" s="662"/>
      <c r="LEE32" s="662"/>
      <c r="LEF32" s="662"/>
      <c r="LEG32" s="662"/>
      <c r="LEH32" s="662"/>
      <c r="LEI32" s="662"/>
      <c r="LEJ32" s="662"/>
      <c r="LEK32" s="662"/>
      <c r="LEL32" s="662"/>
      <c r="LEM32" s="662"/>
      <c r="LEN32" s="662"/>
      <c r="LEO32" s="662"/>
      <c r="LEP32" s="662"/>
      <c r="LEQ32" s="662"/>
      <c r="LER32" s="662"/>
      <c r="LES32" s="662"/>
      <c r="LET32" s="662"/>
      <c r="LEU32" s="662"/>
      <c r="LEV32" s="662"/>
      <c r="LEW32" s="662"/>
      <c r="LEX32" s="662"/>
      <c r="LEY32" s="662"/>
      <c r="LEZ32" s="662"/>
      <c r="LFA32" s="662"/>
      <c r="LFB32" s="662"/>
      <c r="LFC32" s="662"/>
      <c r="LFD32" s="662"/>
      <c r="LFE32" s="662"/>
      <c r="LFF32" s="662"/>
      <c r="LFG32" s="662"/>
      <c r="LFH32" s="662"/>
      <c r="LFI32" s="662"/>
      <c r="LFJ32" s="662"/>
      <c r="LFK32" s="662"/>
      <c r="LFL32" s="662"/>
      <c r="LFM32" s="662"/>
      <c r="LFN32" s="662"/>
      <c r="LFO32" s="662"/>
      <c r="LFP32" s="662"/>
      <c r="LFQ32" s="662"/>
      <c r="LFR32" s="662"/>
      <c r="LFS32" s="662"/>
      <c r="LFT32" s="662"/>
      <c r="LFU32" s="662"/>
      <c r="LFV32" s="662"/>
      <c r="LFW32" s="662"/>
      <c r="LFX32" s="662"/>
      <c r="LFY32" s="662"/>
      <c r="LFZ32" s="662"/>
      <c r="LGA32" s="662"/>
      <c r="LGB32" s="662"/>
      <c r="LGC32" s="662"/>
      <c r="LGD32" s="662"/>
      <c r="LGE32" s="662"/>
      <c r="LGF32" s="662"/>
      <c r="LGG32" s="662"/>
      <c r="LGH32" s="662"/>
      <c r="LGI32" s="662"/>
      <c r="LGJ32" s="662"/>
      <c r="LGK32" s="662"/>
      <c r="LGL32" s="662"/>
      <c r="LGM32" s="662"/>
      <c r="LGN32" s="662"/>
      <c r="LGO32" s="662"/>
      <c r="LGP32" s="662"/>
      <c r="LGQ32" s="662"/>
      <c r="LGR32" s="662"/>
      <c r="LGS32" s="662"/>
      <c r="LGT32" s="662"/>
      <c r="LGU32" s="662"/>
      <c r="LGV32" s="662"/>
      <c r="LGW32" s="662"/>
      <c r="LGX32" s="662"/>
      <c r="LGY32" s="662"/>
      <c r="LGZ32" s="662"/>
      <c r="LHA32" s="662"/>
      <c r="LHB32" s="662"/>
      <c r="LHC32" s="662"/>
      <c r="LHD32" s="662"/>
      <c r="LHE32" s="662"/>
      <c r="LHF32" s="662"/>
      <c r="LHG32" s="662"/>
      <c r="LHH32" s="662"/>
      <c r="LHI32" s="662"/>
      <c r="LHJ32" s="662"/>
      <c r="LHK32" s="662"/>
      <c r="LHL32" s="662"/>
      <c r="LHM32" s="662"/>
      <c r="LHN32" s="662"/>
      <c r="LHO32" s="662"/>
      <c r="LHP32" s="662"/>
      <c r="LHQ32" s="662"/>
      <c r="LHR32" s="662"/>
      <c r="LHS32" s="662"/>
      <c r="LHT32" s="662"/>
      <c r="LHU32" s="662"/>
      <c r="LHV32" s="662"/>
      <c r="LHW32" s="662"/>
      <c r="LHX32" s="662"/>
      <c r="LHY32" s="662"/>
      <c r="LHZ32" s="662"/>
      <c r="LIA32" s="662"/>
      <c r="LIB32" s="662"/>
      <c r="LIC32" s="662"/>
      <c r="LID32" s="662"/>
      <c r="LIE32" s="662"/>
      <c r="LIF32" s="662"/>
      <c r="LIG32" s="662"/>
      <c r="LIH32" s="662"/>
      <c r="LII32" s="662"/>
      <c r="LIJ32" s="662"/>
      <c r="LIK32" s="662"/>
      <c r="LIL32" s="662"/>
      <c r="LIM32" s="662"/>
      <c r="LIN32" s="662"/>
      <c r="LIO32" s="662"/>
      <c r="LIP32" s="662"/>
      <c r="LIQ32" s="662"/>
      <c r="LIR32" s="662"/>
      <c r="LIS32" s="662"/>
      <c r="LIT32" s="662"/>
      <c r="LIU32" s="662"/>
      <c r="LIV32" s="662"/>
      <c r="LIW32" s="662"/>
      <c r="LIX32" s="662"/>
      <c r="LIY32" s="662"/>
      <c r="LIZ32" s="662"/>
      <c r="LJA32" s="662"/>
      <c r="LJB32" s="662"/>
      <c r="LJC32" s="662"/>
      <c r="LJD32" s="662"/>
      <c r="LJE32" s="662"/>
      <c r="LJF32" s="662"/>
      <c r="LJG32" s="662"/>
      <c r="LJH32" s="662"/>
      <c r="LJI32" s="662"/>
      <c r="LJJ32" s="662"/>
      <c r="LJK32" s="662"/>
      <c r="LJL32" s="662"/>
      <c r="LJM32" s="662"/>
      <c r="LJN32" s="662"/>
      <c r="LJO32" s="662"/>
      <c r="LJP32" s="662"/>
      <c r="LJQ32" s="662"/>
      <c r="LJR32" s="662"/>
      <c r="LJS32" s="662"/>
      <c r="LJT32" s="662"/>
      <c r="LJU32" s="662"/>
      <c r="LJV32" s="662"/>
      <c r="LJW32" s="662"/>
      <c r="LJX32" s="662"/>
      <c r="LJY32" s="662"/>
      <c r="LJZ32" s="662"/>
      <c r="LKA32" s="662"/>
      <c r="LKB32" s="662"/>
      <c r="LKC32" s="662"/>
      <c r="LKD32" s="662"/>
      <c r="LKE32" s="662"/>
      <c r="LKF32" s="662"/>
      <c r="LKG32" s="662"/>
      <c r="LKH32" s="662"/>
      <c r="LKI32" s="662"/>
      <c r="LKJ32" s="662"/>
      <c r="LKK32" s="662"/>
      <c r="LKL32" s="662"/>
      <c r="LKM32" s="662"/>
      <c r="LKN32" s="662"/>
      <c r="LKO32" s="662"/>
      <c r="LKP32" s="662"/>
      <c r="LKQ32" s="662"/>
      <c r="LKR32" s="662"/>
      <c r="LKS32" s="662"/>
      <c r="LKT32" s="662"/>
      <c r="LKU32" s="662"/>
      <c r="LKV32" s="662"/>
      <c r="LKW32" s="662"/>
      <c r="LKX32" s="662"/>
      <c r="LKY32" s="662"/>
      <c r="LKZ32" s="662"/>
      <c r="LLA32" s="662"/>
      <c r="LLB32" s="662"/>
      <c r="LLC32" s="662"/>
      <c r="LLD32" s="662"/>
      <c r="LLE32" s="662"/>
      <c r="LLF32" s="662"/>
      <c r="LLG32" s="662"/>
      <c r="LLH32" s="662"/>
      <c r="LLI32" s="662"/>
      <c r="LLJ32" s="662"/>
      <c r="LLK32" s="662"/>
      <c r="LLL32" s="662"/>
      <c r="LLM32" s="662"/>
      <c r="LLN32" s="662"/>
      <c r="LLO32" s="662"/>
      <c r="LLP32" s="662"/>
      <c r="LLQ32" s="662"/>
      <c r="LLR32" s="662"/>
      <c r="LLS32" s="662"/>
      <c r="LLT32" s="662"/>
      <c r="LLU32" s="662"/>
      <c r="LLV32" s="662"/>
      <c r="LLW32" s="662"/>
      <c r="LLX32" s="662"/>
      <c r="LLY32" s="662"/>
      <c r="LLZ32" s="662"/>
      <c r="LMA32" s="662"/>
      <c r="LMB32" s="662"/>
      <c r="LMC32" s="662"/>
      <c r="LMD32" s="662"/>
      <c r="LME32" s="662"/>
      <c r="LMF32" s="662"/>
      <c r="LMG32" s="662"/>
      <c r="LMH32" s="662"/>
      <c r="LMI32" s="662"/>
      <c r="LMJ32" s="662"/>
      <c r="LMK32" s="662"/>
      <c r="LML32" s="662"/>
      <c r="LMM32" s="662"/>
      <c r="LMN32" s="662"/>
      <c r="LMO32" s="662"/>
      <c r="LMP32" s="662"/>
      <c r="LMQ32" s="662"/>
      <c r="LMR32" s="662"/>
      <c r="LMS32" s="662"/>
      <c r="LMT32" s="662"/>
      <c r="LMU32" s="662"/>
      <c r="LMV32" s="662"/>
      <c r="LMW32" s="662"/>
      <c r="LMX32" s="662"/>
      <c r="LMY32" s="662"/>
      <c r="LMZ32" s="662"/>
      <c r="LNA32" s="662"/>
      <c r="LNB32" s="662"/>
      <c r="LNC32" s="662"/>
      <c r="LND32" s="662"/>
      <c r="LNE32" s="662"/>
      <c r="LNF32" s="662"/>
      <c r="LNG32" s="662"/>
      <c r="LNH32" s="662"/>
      <c r="LNI32" s="662"/>
      <c r="LNJ32" s="662"/>
      <c r="LNK32" s="662"/>
      <c r="LNL32" s="662"/>
      <c r="LNM32" s="662"/>
      <c r="LNN32" s="662"/>
      <c r="LNO32" s="662"/>
      <c r="LNP32" s="662"/>
      <c r="LNQ32" s="662"/>
      <c r="LNR32" s="662"/>
      <c r="LNS32" s="662"/>
      <c r="LNT32" s="662"/>
      <c r="LNU32" s="662"/>
      <c r="LNV32" s="662"/>
      <c r="LNW32" s="662"/>
      <c r="LNX32" s="662"/>
      <c r="LNY32" s="662"/>
      <c r="LNZ32" s="662"/>
      <c r="LOA32" s="662"/>
      <c r="LOB32" s="662"/>
      <c r="LOC32" s="662"/>
      <c r="LOD32" s="662"/>
      <c r="LOE32" s="662"/>
      <c r="LOF32" s="662"/>
      <c r="LOG32" s="662"/>
      <c r="LOH32" s="662"/>
      <c r="LOI32" s="662"/>
      <c r="LOJ32" s="662"/>
      <c r="LOK32" s="662"/>
      <c r="LOL32" s="662"/>
      <c r="LOM32" s="662"/>
      <c r="LON32" s="662"/>
      <c r="LOO32" s="662"/>
      <c r="LOP32" s="662"/>
      <c r="LOQ32" s="662"/>
      <c r="LOR32" s="662"/>
      <c r="LOS32" s="662"/>
      <c r="LOT32" s="662"/>
      <c r="LOU32" s="662"/>
      <c r="LOV32" s="662"/>
      <c r="LOW32" s="662"/>
      <c r="LOX32" s="662"/>
      <c r="LOY32" s="662"/>
      <c r="LOZ32" s="662"/>
      <c r="LPA32" s="662"/>
      <c r="LPB32" s="662"/>
      <c r="LPC32" s="662"/>
      <c r="LPD32" s="662"/>
      <c r="LPE32" s="662"/>
      <c r="LPF32" s="662"/>
      <c r="LPG32" s="662"/>
      <c r="LPH32" s="662"/>
      <c r="LPI32" s="662"/>
      <c r="LPJ32" s="662"/>
      <c r="LPK32" s="662"/>
      <c r="LPL32" s="662"/>
      <c r="LPM32" s="662"/>
      <c r="LPN32" s="662"/>
      <c r="LPO32" s="662"/>
      <c r="LPP32" s="662"/>
      <c r="LPQ32" s="662"/>
      <c r="LPR32" s="662"/>
      <c r="LPS32" s="662"/>
      <c r="LPT32" s="662"/>
      <c r="LPU32" s="662"/>
      <c r="LPV32" s="662"/>
      <c r="LPW32" s="662"/>
      <c r="LPX32" s="662"/>
      <c r="LPY32" s="662"/>
      <c r="LPZ32" s="662"/>
      <c r="LQA32" s="662"/>
      <c r="LQB32" s="662"/>
      <c r="LQC32" s="662"/>
      <c r="LQD32" s="662"/>
      <c r="LQE32" s="662"/>
      <c r="LQF32" s="662"/>
      <c r="LQG32" s="662"/>
      <c r="LQH32" s="662"/>
      <c r="LQI32" s="662"/>
      <c r="LQJ32" s="662"/>
      <c r="LQK32" s="662"/>
      <c r="LQL32" s="662"/>
      <c r="LQM32" s="662"/>
      <c r="LQN32" s="662"/>
      <c r="LQO32" s="662"/>
      <c r="LQP32" s="662"/>
      <c r="LQQ32" s="662"/>
      <c r="LQR32" s="662"/>
      <c r="LQS32" s="662"/>
      <c r="LQT32" s="662"/>
      <c r="LQU32" s="662"/>
      <c r="LQV32" s="662"/>
      <c r="LQW32" s="662"/>
      <c r="LQX32" s="662"/>
      <c r="LQY32" s="662"/>
      <c r="LQZ32" s="662"/>
      <c r="LRA32" s="662"/>
      <c r="LRB32" s="662"/>
      <c r="LRC32" s="662"/>
      <c r="LRD32" s="662"/>
      <c r="LRE32" s="662"/>
      <c r="LRF32" s="662"/>
      <c r="LRG32" s="662"/>
      <c r="LRH32" s="662"/>
      <c r="LRI32" s="662"/>
      <c r="LRJ32" s="662"/>
      <c r="LRK32" s="662"/>
      <c r="LRL32" s="662"/>
      <c r="LRM32" s="662"/>
      <c r="LRN32" s="662"/>
      <c r="LRO32" s="662"/>
      <c r="LRP32" s="662"/>
      <c r="LRQ32" s="662"/>
      <c r="LRR32" s="662"/>
      <c r="LRS32" s="662"/>
      <c r="LRT32" s="662"/>
      <c r="LRU32" s="662"/>
      <c r="LRV32" s="662"/>
      <c r="LRW32" s="662"/>
      <c r="LRX32" s="662"/>
      <c r="LRY32" s="662"/>
      <c r="LRZ32" s="662"/>
      <c r="LSA32" s="662"/>
      <c r="LSB32" s="662"/>
      <c r="LSC32" s="662"/>
      <c r="LSD32" s="662"/>
      <c r="LSE32" s="662"/>
      <c r="LSF32" s="662"/>
      <c r="LSG32" s="662"/>
      <c r="LSH32" s="662"/>
      <c r="LSI32" s="662"/>
      <c r="LSJ32" s="662"/>
      <c r="LSK32" s="662"/>
      <c r="LSL32" s="662"/>
      <c r="LSM32" s="662"/>
      <c r="LSN32" s="662"/>
      <c r="LSO32" s="662"/>
      <c r="LSP32" s="662"/>
      <c r="LSQ32" s="662"/>
      <c r="LSR32" s="662"/>
      <c r="LSS32" s="662"/>
      <c r="LST32" s="662"/>
      <c r="LSU32" s="662"/>
      <c r="LSV32" s="662"/>
      <c r="LSW32" s="662"/>
      <c r="LSX32" s="662"/>
      <c r="LSY32" s="662"/>
      <c r="LSZ32" s="662"/>
      <c r="LTA32" s="662"/>
      <c r="LTB32" s="662"/>
      <c r="LTC32" s="662"/>
      <c r="LTD32" s="662"/>
      <c r="LTE32" s="662"/>
      <c r="LTF32" s="662"/>
      <c r="LTG32" s="662"/>
      <c r="LTH32" s="662"/>
      <c r="LTI32" s="662"/>
      <c r="LTJ32" s="662"/>
      <c r="LTK32" s="662"/>
      <c r="LTL32" s="662"/>
      <c r="LTM32" s="662"/>
      <c r="LTN32" s="662"/>
      <c r="LTO32" s="662"/>
      <c r="LTP32" s="662"/>
      <c r="LTQ32" s="662"/>
      <c r="LTR32" s="662"/>
      <c r="LTS32" s="662"/>
      <c r="LTT32" s="662"/>
      <c r="LTU32" s="662"/>
      <c r="LTV32" s="662"/>
      <c r="LTW32" s="662"/>
      <c r="LTX32" s="662"/>
      <c r="LTY32" s="662"/>
      <c r="LTZ32" s="662"/>
      <c r="LUA32" s="662"/>
      <c r="LUB32" s="662"/>
      <c r="LUC32" s="662"/>
      <c r="LUD32" s="662"/>
      <c r="LUE32" s="662"/>
      <c r="LUF32" s="662"/>
      <c r="LUG32" s="662"/>
      <c r="LUH32" s="662"/>
      <c r="LUI32" s="662"/>
      <c r="LUJ32" s="662"/>
      <c r="LUK32" s="662"/>
      <c r="LUL32" s="662"/>
      <c r="LUM32" s="662"/>
      <c r="LUN32" s="662"/>
      <c r="LUO32" s="662"/>
      <c r="LUP32" s="662"/>
      <c r="LUQ32" s="662"/>
      <c r="LUR32" s="662"/>
      <c r="LUS32" s="662"/>
      <c r="LUT32" s="662"/>
      <c r="LUU32" s="662"/>
      <c r="LUV32" s="662"/>
      <c r="LUW32" s="662"/>
      <c r="LUX32" s="662"/>
      <c r="LUY32" s="662"/>
      <c r="LUZ32" s="662"/>
      <c r="LVA32" s="662"/>
      <c r="LVB32" s="662"/>
      <c r="LVC32" s="662"/>
      <c r="LVD32" s="662"/>
      <c r="LVE32" s="662"/>
      <c r="LVF32" s="662"/>
      <c r="LVG32" s="662"/>
      <c r="LVH32" s="662"/>
      <c r="LVI32" s="662"/>
      <c r="LVJ32" s="662"/>
      <c r="LVK32" s="662"/>
      <c r="LVL32" s="662"/>
      <c r="LVM32" s="662"/>
      <c r="LVN32" s="662"/>
      <c r="LVO32" s="662"/>
      <c r="LVP32" s="662"/>
      <c r="LVQ32" s="662"/>
      <c r="LVR32" s="662"/>
      <c r="LVS32" s="662"/>
      <c r="LVT32" s="662"/>
      <c r="LVU32" s="662"/>
      <c r="LVV32" s="662"/>
      <c r="LVW32" s="662"/>
      <c r="LVX32" s="662"/>
      <c r="LVY32" s="662"/>
      <c r="LVZ32" s="662"/>
      <c r="LWA32" s="662"/>
      <c r="LWB32" s="662"/>
      <c r="LWC32" s="662"/>
      <c r="LWD32" s="662"/>
      <c r="LWE32" s="662"/>
      <c r="LWF32" s="662"/>
      <c r="LWG32" s="662"/>
      <c r="LWH32" s="662"/>
      <c r="LWI32" s="662"/>
      <c r="LWJ32" s="662"/>
      <c r="LWK32" s="662"/>
      <c r="LWL32" s="662"/>
      <c r="LWM32" s="662"/>
      <c r="LWN32" s="662"/>
      <c r="LWO32" s="662"/>
      <c r="LWP32" s="662"/>
      <c r="LWQ32" s="662"/>
      <c r="LWR32" s="662"/>
      <c r="LWS32" s="662"/>
      <c r="LWT32" s="662"/>
      <c r="LWU32" s="662"/>
      <c r="LWV32" s="662"/>
      <c r="LWW32" s="662"/>
      <c r="LWX32" s="662"/>
      <c r="LWY32" s="662"/>
      <c r="LWZ32" s="662"/>
      <c r="LXA32" s="662"/>
      <c r="LXB32" s="662"/>
      <c r="LXC32" s="662"/>
      <c r="LXD32" s="662"/>
      <c r="LXE32" s="662"/>
      <c r="LXF32" s="662"/>
      <c r="LXG32" s="662"/>
      <c r="LXH32" s="662"/>
      <c r="LXI32" s="662"/>
      <c r="LXJ32" s="662"/>
      <c r="LXK32" s="662"/>
      <c r="LXL32" s="662"/>
      <c r="LXM32" s="662"/>
      <c r="LXN32" s="662"/>
      <c r="LXO32" s="662"/>
      <c r="LXP32" s="662"/>
      <c r="LXQ32" s="662"/>
      <c r="LXR32" s="662"/>
      <c r="LXS32" s="662"/>
      <c r="LXT32" s="662"/>
      <c r="LXU32" s="662"/>
      <c r="LXV32" s="662"/>
      <c r="LXW32" s="662"/>
      <c r="LXX32" s="662"/>
      <c r="LXY32" s="662"/>
      <c r="LXZ32" s="662"/>
      <c r="LYA32" s="662"/>
      <c r="LYB32" s="662"/>
      <c r="LYC32" s="662"/>
      <c r="LYD32" s="662"/>
      <c r="LYE32" s="662"/>
      <c r="LYF32" s="662"/>
      <c r="LYG32" s="662"/>
      <c r="LYH32" s="662"/>
      <c r="LYI32" s="662"/>
      <c r="LYJ32" s="662"/>
      <c r="LYK32" s="662"/>
      <c r="LYL32" s="662"/>
      <c r="LYM32" s="662"/>
      <c r="LYN32" s="662"/>
      <c r="LYO32" s="662"/>
      <c r="LYP32" s="662"/>
      <c r="LYQ32" s="662"/>
      <c r="LYR32" s="662"/>
      <c r="LYS32" s="662"/>
      <c r="LYT32" s="662"/>
      <c r="LYU32" s="662"/>
      <c r="LYV32" s="662"/>
      <c r="LYW32" s="662"/>
      <c r="LYX32" s="662"/>
      <c r="LYY32" s="662"/>
      <c r="LYZ32" s="662"/>
      <c r="LZA32" s="662"/>
      <c r="LZB32" s="662"/>
      <c r="LZC32" s="662"/>
      <c r="LZD32" s="662"/>
      <c r="LZE32" s="662"/>
      <c r="LZF32" s="662"/>
      <c r="LZG32" s="662"/>
      <c r="LZH32" s="662"/>
      <c r="LZI32" s="662"/>
      <c r="LZJ32" s="662"/>
      <c r="LZK32" s="662"/>
      <c r="LZL32" s="662"/>
      <c r="LZM32" s="662"/>
      <c r="LZN32" s="662"/>
      <c r="LZO32" s="662"/>
      <c r="LZP32" s="662"/>
      <c r="LZQ32" s="662"/>
      <c r="LZR32" s="662"/>
      <c r="LZS32" s="662"/>
      <c r="LZT32" s="662"/>
      <c r="LZU32" s="662"/>
      <c r="LZV32" s="662"/>
      <c r="LZW32" s="662"/>
      <c r="LZX32" s="662"/>
      <c r="LZY32" s="662"/>
      <c r="LZZ32" s="662"/>
      <c r="MAA32" s="662"/>
      <c r="MAB32" s="662"/>
      <c r="MAC32" s="662"/>
      <c r="MAD32" s="662"/>
      <c r="MAE32" s="662"/>
      <c r="MAF32" s="662"/>
      <c r="MAG32" s="662"/>
      <c r="MAH32" s="662"/>
      <c r="MAI32" s="662"/>
      <c r="MAJ32" s="662"/>
      <c r="MAK32" s="662"/>
      <c r="MAL32" s="662"/>
      <c r="MAM32" s="662"/>
      <c r="MAN32" s="662"/>
      <c r="MAO32" s="662"/>
      <c r="MAP32" s="662"/>
      <c r="MAQ32" s="662"/>
      <c r="MAR32" s="662"/>
      <c r="MAS32" s="662"/>
      <c r="MAT32" s="662"/>
      <c r="MAU32" s="662"/>
      <c r="MAV32" s="662"/>
      <c r="MAW32" s="662"/>
      <c r="MAX32" s="662"/>
      <c r="MAY32" s="662"/>
      <c r="MAZ32" s="662"/>
      <c r="MBA32" s="662"/>
      <c r="MBB32" s="662"/>
      <c r="MBC32" s="662"/>
      <c r="MBD32" s="662"/>
      <c r="MBE32" s="662"/>
      <c r="MBF32" s="662"/>
      <c r="MBG32" s="662"/>
      <c r="MBH32" s="662"/>
      <c r="MBI32" s="662"/>
      <c r="MBJ32" s="662"/>
      <c r="MBK32" s="662"/>
      <c r="MBL32" s="662"/>
      <c r="MBM32" s="662"/>
      <c r="MBN32" s="662"/>
      <c r="MBO32" s="662"/>
      <c r="MBP32" s="662"/>
      <c r="MBQ32" s="662"/>
      <c r="MBR32" s="662"/>
      <c r="MBS32" s="662"/>
      <c r="MBT32" s="662"/>
      <c r="MBU32" s="662"/>
      <c r="MBV32" s="662"/>
      <c r="MBW32" s="662"/>
      <c r="MBX32" s="662"/>
      <c r="MBY32" s="662"/>
      <c r="MBZ32" s="662"/>
      <c r="MCA32" s="662"/>
      <c r="MCB32" s="662"/>
      <c r="MCC32" s="662"/>
      <c r="MCD32" s="662"/>
      <c r="MCE32" s="662"/>
      <c r="MCF32" s="662"/>
      <c r="MCG32" s="662"/>
      <c r="MCH32" s="662"/>
      <c r="MCI32" s="662"/>
      <c r="MCJ32" s="662"/>
      <c r="MCK32" s="662"/>
      <c r="MCL32" s="662"/>
      <c r="MCM32" s="662"/>
      <c r="MCN32" s="662"/>
      <c r="MCO32" s="662"/>
      <c r="MCP32" s="662"/>
      <c r="MCQ32" s="662"/>
      <c r="MCR32" s="662"/>
      <c r="MCS32" s="662"/>
      <c r="MCT32" s="662"/>
      <c r="MCU32" s="662"/>
      <c r="MCV32" s="662"/>
      <c r="MCW32" s="662"/>
      <c r="MCX32" s="662"/>
      <c r="MCY32" s="662"/>
      <c r="MCZ32" s="662"/>
      <c r="MDA32" s="662"/>
      <c r="MDB32" s="662"/>
      <c r="MDC32" s="662"/>
      <c r="MDD32" s="662"/>
      <c r="MDE32" s="662"/>
      <c r="MDF32" s="662"/>
      <c r="MDG32" s="662"/>
      <c r="MDH32" s="662"/>
      <c r="MDI32" s="662"/>
      <c r="MDJ32" s="662"/>
      <c r="MDK32" s="662"/>
      <c r="MDL32" s="662"/>
      <c r="MDM32" s="662"/>
      <c r="MDN32" s="662"/>
      <c r="MDO32" s="662"/>
      <c r="MDP32" s="662"/>
      <c r="MDQ32" s="662"/>
      <c r="MDR32" s="662"/>
      <c r="MDS32" s="662"/>
      <c r="MDT32" s="662"/>
      <c r="MDU32" s="662"/>
      <c r="MDV32" s="662"/>
      <c r="MDW32" s="662"/>
      <c r="MDX32" s="662"/>
      <c r="MDY32" s="662"/>
      <c r="MDZ32" s="662"/>
      <c r="MEA32" s="662"/>
      <c r="MEB32" s="662"/>
      <c r="MEC32" s="662"/>
      <c r="MED32" s="662"/>
      <c r="MEE32" s="662"/>
      <c r="MEF32" s="662"/>
      <c r="MEG32" s="662"/>
      <c r="MEH32" s="662"/>
      <c r="MEI32" s="662"/>
      <c r="MEJ32" s="662"/>
      <c r="MEK32" s="662"/>
      <c r="MEL32" s="662"/>
      <c r="MEM32" s="662"/>
      <c r="MEN32" s="662"/>
      <c r="MEO32" s="662"/>
      <c r="MEP32" s="662"/>
      <c r="MEQ32" s="662"/>
      <c r="MER32" s="662"/>
      <c r="MES32" s="662"/>
      <c r="MET32" s="662"/>
      <c r="MEU32" s="662"/>
      <c r="MEV32" s="662"/>
      <c r="MEW32" s="662"/>
      <c r="MEX32" s="662"/>
      <c r="MEY32" s="662"/>
      <c r="MEZ32" s="662"/>
      <c r="MFA32" s="662"/>
      <c r="MFB32" s="662"/>
      <c r="MFC32" s="662"/>
      <c r="MFD32" s="662"/>
      <c r="MFE32" s="662"/>
      <c r="MFF32" s="662"/>
      <c r="MFG32" s="662"/>
      <c r="MFH32" s="662"/>
      <c r="MFI32" s="662"/>
      <c r="MFJ32" s="662"/>
      <c r="MFK32" s="662"/>
      <c r="MFL32" s="662"/>
      <c r="MFM32" s="662"/>
      <c r="MFN32" s="662"/>
      <c r="MFO32" s="662"/>
      <c r="MFP32" s="662"/>
      <c r="MFQ32" s="662"/>
      <c r="MFR32" s="662"/>
      <c r="MFS32" s="662"/>
      <c r="MFT32" s="662"/>
      <c r="MFU32" s="662"/>
      <c r="MFV32" s="662"/>
      <c r="MFW32" s="662"/>
      <c r="MFX32" s="662"/>
      <c r="MFY32" s="662"/>
      <c r="MFZ32" s="662"/>
      <c r="MGA32" s="662"/>
      <c r="MGB32" s="662"/>
      <c r="MGC32" s="662"/>
      <c r="MGD32" s="662"/>
      <c r="MGE32" s="662"/>
      <c r="MGF32" s="662"/>
      <c r="MGG32" s="662"/>
      <c r="MGH32" s="662"/>
      <c r="MGI32" s="662"/>
      <c r="MGJ32" s="662"/>
      <c r="MGK32" s="662"/>
      <c r="MGL32" s="662"/>
      <c r="MGM32" s="662"/>
      <c r="MGN32" s="662"/>
      <c r="MGO32" s="662"/>
      <c r="MGP32" s="662"/>
      <c r="MGQ32" s="662"/>
      <c r="MGR32" s="662"/>
      <c r="MGS32" s="662"/>
      <c r="MGT32" s="662"/>
      <c r="MGU32" s="662"/>
      <c r="MGV32" s="662"/>
      <c r="MGW32" s="662"/>
      <c r="MGX32" s="662"/>
      <c r="MGY32" s="662"/>
      <c r="MGZ32" s="662"/>
      <c r="MHA32" s="662"/>
      <c r="MHB32" s="662"/>
      <c r="MHC32" s="662"/>
      <c r="MHD32" s="662"/>
      <c r="MHE32" s="662"/>
      <c r="MHF32" s="662"/>
      <c r="MHG32" s="662"/>
      <c r="MHH32" s="662"/>
      <c r="MHI32" s="662"/>
      <c r="MHJ32" s="662"/>
      <c r="MHK32" s="662"/>
      <c r="MHL32" s="662"/>
      <c r="MHM32" s="662"/>
      <c r="MHN32" s="662"/>
      <c r="MHO32" s="662"/>
      <c r="MHP32" s="662"/>
      <c r="MHQ32" s="662"/>
      <c r="MHR32" s="662"/>
      <c r="MHS32" s="662"/>
      <c r="MHT32" s="662"/>
      <c r="MHU32" s="662"/>
      <c r="MHV32" s="662"/>
      <c r="MHW32" s="662"/>
      <c r="MHX32" s="662"/>
      <c r="MHY32" s="662"/>
      <c r="MHZ32" s="662"/>
      <c r="MIA32" s="662"/>
      <c r="MIB32" s="662"/>
      <c r="MIC32" s="662"/>
      <c r="MID32" s="662"/>
      <c r="MIE32" s="662"/>
      <c r="MIF32" s="662"/>
      <c r="MIG32" s="662"/>
      <c r="MIH32" s="662"/>
      <c r="MII32" s="662"/>
      <c r="MIJ32" s="662"/>
      <c r="MIK32" s="662"/>
      <c r="MIL32" s="662"/>
      <c r="MIM32" s="662"/>
      <c r="MIN32" s="662"/>
      <c r="MIO32" s="662"/>
      <c r="MIP32" s="662"/>
      <c r="MIQ32" s="662"/>
      <c r="MIR32" s="662"/>
      <c r="MIS32" s="662"/>
      <c r="MIT32" s="662"/>
      <c r="MIU32" s="662"/>
      <c r="MIV32" s="662"/>
      <c r="MIW32" s="662"/>
      <c r="MIX32" s="662"/>
      <c r="MIY32" s="662"/>
      <c r="MIZ32" s="662"/>
      <c r="MJA32" s="662"/>
      <c r="MJB32" s="662"/>
      <c r="MJC32" s="662"/>
      <c r="MJD32" s="662"/>
      <c r="MJE32" s="662"/>
      <c r="MJF32" s="662"/>
      <c r="MJG32" s="662"/>
      <c r="MJH32" s="662"/>
      <c r="MJI32" s="662"/>
      <c r="MJJ32" s="662"/>
      <c r="MJK32" s="662"/>
      <c r="MJL32" s="662"/>
      <c r="MJM32" s="662"/>
      <c r="MJN32" s="662"/>
      <c r="MJO32" s="662"/>
      <c r="MJP32" s="662"/>
      <c r="MJQ32" s="662"/>
      <c r="MJR32" s="662"/>
      <c r="MJS32" s="662"/>
      <c r="MJT32" s="662"/>
      <c r="MJU32" s="662"/>
      <c r="MJV32" s="662"/>
      <c r="MJW32" s="662"/>
      <c r="MJX32" s="662"/>
      <c r="MJY32" s="662"/>
      <c r="MJZ32" s="662"/>
      <c r="MKA32" s="662"/>
      <c r="MKB32" s="662"/>
      <c r="MKC32" s="662"/>
      <c r="MKD32" s="662"/>
      <c r="MKE32" s="662"/>
      <c r="MKF32" s="662"/>
      <c r="MKG32" s="662"/>
      <c r="MKH32" s="662"/>
      <c r="MKI32" s="662"/>
      <c r="MKJ32" s="662"/>
      <c r="MKK32" s="662"/>
      <c r="MKL32" s="662"/>
      <c r="MKM32" s="662"/>
      <c r="MKN32" s="662"/>
      <c r="MKO32" s="662"/>
      <c r="MKP32" s="662"/>
      <c r="MKQ32" s="662"/>
      <c r="MKR32" s="662"/>
      <c r="MKS32" s="662"/>
      <c r="MKT32" s="662"/>
      <c r="MKU32" s="662"/>
      <c r="MKV32" s="662"/>
      <c r="MKW32" s="662"/>
      <c r="MKX32" s="662"/>
      <c r="MKY32" s="662"/>
      <c r="MKZ32" s="662"/>
      <c r="MLA32" s="662"/>
      <c r="MLB32" s="662"/>
      <c r="MLC32" s="662"/>
      <c r="MLD32" s="662"/>
      <c r="MLE32" s="662"/>
      <c r="MLF32" s="662"/>
      <c r="MLG32" s="662"/>
      <c r="MLH32" s="662"/>
      <c r="MLI32" s="662"/>
      <c r="MLJ32" s="662"/>
      <c r="MLK32" s="662"/>
      <c r="MLL32" s="662"/>
      <c r="MLM32" s="662"/>
      <c r="MLN32" s="662"/>
      <c r="MLO32" s="662"/>
      <c r="MLP32" s="662"/>
      <c r="MLQ32" s="662"/>
      <c r="MLR32" s="662"/>
      <c r="MLS32" s="662"/>
      <c r="MLT32" s="662"/>
      <c r="MLU32" s="662"/>
      <c r="MLV32" s="662"/>
      <c r="MLW32" s="662"/>
      <c r="MLX32" s="662"/>
      <c r="MLY32" s="662"/>
      <c r="MLZ32" s="662"/>
      <c r="MMA32" s="662"/>
      <c r="MMB32" s="662"/>
      <c r="MMC32" s="662"/>
      <c r="MMD32" s="662"/>
      <c r="MME32" s="662"/>
      <c r="MMF32" s="662"/>
      <c r="MMG32" s="662"/>
      <c r="MMH32" s="662"/>
      <c r="MMI32" s="662"/>
      <c r="MMJ32" s="662"/>
      <c r="MMK32" s="662"/>
      <c r="MML32" s="662"/>
      <c r="MMM32" s="662"/>
      <c r="MMN32" s="662"/>
      <c r="MMO32" s="662"/>
      <c r="MMP32" s="662"/>
      <c r="MMQ32" s="662"/>
      <c r="MMR32" s="662"/>
      <c r="MMS32" s="662"/>
      <c r="MMT32" s="662"/>
      <c r="MMU32" s="662"/>
      <c r="MMV32" s="662"/>
      <c r="MMW32" s="662"/>
      <c r="MMX32" s="662"/>
      <c r="MMY32" s="662"/>
      <c r="MMZ32" s="662"/>
      <c r="MNA32" s="662"/>
      <c r="MNB32" s="662"/>
      <c r="MNC32" s="662"/>
      <c r="MND32" s="662"/>
      <c r="MNE32" s="662"/>
      <c r="MNF32" s="662"/>
      <c r="MNG32" s="662"/>
      <c r="MNH32" s="662"/>
      <c r="MNI32" s="662"/>
      <c r="MNJ32" s="662"/>
      <c r="MNK32" s="662"/>
      <c r="MNL32" s="662"/>
      <c r="MNM32" s="662"/>
      <c r="MNN32" s="662"/>
      <c r="MNO32" s="662"/>
      <c r="MNP32" s="662"/>
      <c r="MNQ32" s="662"/>
      <c r="MNR32" s="662"/>
      <c r="MNS32" s="662"/>
      <c r="MNT32" s="662"/>
      <c r="MNU32" s="662"/>
      <c r="MNV32" s="662"/>
      <c r="MNW32" s="662"/>
      <c r="MNX32" s="662"/>
      <c r="MNY32" s="662"/>
      <c r="MNZ32" s="662"/>
      <c r="MOA32" s="662"/>
      <c r="MOB32" s="662"/>
      <c r="MOC32" s="662"/>
      <c r="MOD32" s="662"/>
      <c r="MOE32" s="662"/>
      <c r="MOF32" s="662"/>
      <c r="MOG32" s="662"/>
      <c r="MOH32" s="662"/>
      <c r="MOI32" s="662"/>
      <c r="MOJ32" s="662"/>
      <c r="MOK32" s="662"/>
      <c r="MOL32" s="662"/>
      <c r="MOM32" s="662"/>
      <c r="MON32" s="662"/>
      <c r="MOO32" s="662"/>
      <c r="MOP32" s="662"/>
      <c r="MOQ32" s="662"/>
      <c r="MOR32" s="662"/>
      <c r="MOS32" s="662"/>
      <c r="MOT32" s="662"/>
      <c r="MOU32" s="662"/>
      <c r="MOV32" s="662"/>
      <c r="MOW32" s="662"/>
      <c r="MOX32" s="662"/>
      <c r="MOY32" s="662"/>
      <c r="MOZ32" s="662"/>
      <c r="MPA32" s="662"/>
      <c r="MPB32" s="662"/>
      <c r="MPC32" s="662"/>
      <c r="MPD32" s="662"/>
      <c r="MPE32" s="662"/>
      <c r="MPF32" s="662"/>
      <c r="MPG32" s="662"/>
      <c r="MPH32" s="662"/>
      <c r="MPI32" s="662"/>
      <c r="MPJ32" s="662"/>
      <c r="MPK32" s="662"/>
      <c r="MPL32" s="662"/>
      <c r="MPM32" s="662"/>
      <c r="MPN32" s="662"/>
      <c r="MPO32" s="662"/>
      <c r="MPP32" s="662"/>
      <c r="MPQ32" s="662"/>
      <c r="MPR32" s="662"/>
      <c r="MPS32" s="662"/>
      <c r="MPT32" s="662"/>
      <c r="MPU32" s="662"/>
      <c r="MPV32" s="662"/>
      <c r="MPW32" s="662"/>
      <c r="MPX32" s="662"/>
      <c r="MPY32" s="662"/>
      <c r="MPZ32" s="662"/>
      <c r="MQA32" s="662"/>
      <c r="MQB32" s="662"/>
      <c r="MQC32" s="662"/>
      <c r="MQD32" s="662"/>
      <c r="MQE32" s="662"/>
      <c r="MQF32" s="662"/>
      <c r="MQG32" s="662"/>
      <c r="MQH32" s="662"/>
      <c r="MQI32" s="662"/>
      <c r="MQJ32" s="662"/>
      <c r="MQK32" s="662"/>
      <c r="MQL32" s="662"/>
      <c r="MQM32" s="662"/>
      <c r="MQN32" s="662"/>
      <c r="MQO32" s="662"/>
      <c r="MQP32" s="662"/>
      <c r="MQQ32" s="662"/>
      <c r="MQR32" s="662"/>
      <c r="MQS32" s="662"/>
      <c r="MQT32" s="662"/>
      <c r="MQU32" s="662"/>
      <c r="MQV32" s="662"/>
      <c r="MQW32" s="662"/>
      <c r="MQX32" s="662"/>
      <c r="MQY32" s="662"/>
      <c r="MQZ32" s="662"/>
      <c r="MRA32" s="662"/>
      <c r="MRB32" s="662"/>
      <c r="MRC32" s="662"/>
      <c r="MRD32" s="662"/>
      <c r="MRE32" s="662"/>
      <c r="MRF32" s="662"/>
      <c r="MRG32" s="662"/>
      <c r="MRH32" s="662"/>
      <c r="MRI32" s="662"/>
      <c r="MRJ32" s="662"/>
      <c r="MRK32" s="662"/>
      <c r="MRL32" s="662"/>
      <c r="MRM32" s="662"/>
      <c r="MRN32" s="662"/>
      <c r="MRO32" s="662"/>
      <c r="MRP32" s="662"/>
      <c r="MRQ32" s="662"/>
      <c r="MRR32" s="662"/>
      <c r="MRS32" s="662"/>
      <c r="MRT32" s="662"/>
      <c r="MRU32" s="662"/>
      <c r="MRV32" s="662"/>
      <c r="MRW32" s="662"/>
      <c r="MRX32" s="662"/>
      <c r="MRY32" s="662"/>
      <c r="MRZ32" s="662"/>
      <c r="MSA32" s="662"/>
      <c r="MSB32" s="662"/>
      <c r="MSC32" s="662"/>
      <c r="MSD32" s="662"/>
      <c r="MSE32" s="662"/>
      <c r="MSF32" s="662"/>
      <c r="MSG32" s="662"/>
      <c r="MSH32" s="662"/>
      <c r="MSI32" s="662"/>
      <c r="MSJ32" s="662"/>
      <c r="MSK32" s="662"/>
      <c r="MSL32" s="662"/>
      <c r="MSM32" s="662"/>
      <c r="MSN32" s="662"/>
      <c r="MSO32" s="662"/>
      <c r="MSP32" s="662"/>
      <c r="MSQ32" s="662"/>
      <c r="MSR32" s="662"/>
      <c r="MSS32" s="662"/>
      <c r="MST32" s="662"/>
      <c r="MSU32" s="662"/>
      <c r="MSV32" s="662"/>
      <c r="MSW32" s="662"/>
      <c r="MSX32" s="662"/>
      <c r="MSY32" s="662"/>
      <c r="MSZ32" s="662"/>
      <c r="MTA32" s="662"/>
      <c r="MTB32" s="662"/>
      <c r="MTC32" s="662"/>
      <c r="MTD32" s="662"/>
      <c r="MTE32" s="662"/>
      <c r="MTF32" s="662"/>
      <c r="MTG32" s="662"/>
      <c r="MTH32" s="662"/>
      <c r="MTI32" s="662"/>
      <c r="MTJ32" s="662"/>
      <c r="MTK32" s="662"/>
      <c r="MTL32" s="662"/>
      <c r="MTM32" s="662"/>
      <c r="MTN32" s="662"/>
      <c r="MTO32" s="662"/>
      <c r="MTP32" s="662"/>
      <c r="MTQ32" s="662"/>
      <c r="MTR32" s="662"/>
      <c r="MTS32" s="662"/>
      <c r="MTT32" s="662"/>
      <c r="MTU32" s="662"/>
      <c r="MTV32" s="662"/>
      <c r="MTW32" s="662"/>
      <c r="MTX32" s="662"/>
      <c r="MTY32" s="662"/>
      <c r="MTZ32" s="662"/>
      <c r="MUA32" s="662"/>
      <c r="MUB32" s="662"/>
      <c r="MUC32" s="662"/>
      <c r="MUD32" s="662"/>
      <c r="MUE32" s="662"/>
      <c r="MUF32" s="662"/>
      <c r="MUG32" s="662"/>
      <c r="MUH32" s="662"/>
      <c r="MUI32" s="662"/>
      <c r="MUJ32" s="662"/>
      <c r="MUK32" s="662"/>
      <c r="MUL32" s="662"/>
      <c r="MUM32" s="662"/>
      <c r="MUN32" s="662"/>
      <c r="MUO32" s="662"/>
      <c r="MUP32" s="662"/>
      <c r="MUQ32" s="662"/>
      <c r="MUR32" s="662"/>
      <c r="MUS32" s="662"/>
      <c r="MUT32" s="662"/>
      <c r="MUU32" s="662"/>
      <c r="MUV32" s="662"/>
      <c r="MUW32" s="662"/>
      <c r="MUX32" s="662"/>
      <c r="MUY32" s="662"/>
      <c r="MUZ32" s="662"/>
      <c r="MVA32" s="662"/>
      <c r="MVB32" s="662"/>
      <c r="MVC32" s="662"/>
      <c r="MVD32" s="662"/>
      <c r="MVE32" s="662"/>
      <c r="MVF32" s="662"/>
      <c r="MVG32" s="662"/>
      <c r="MVH32" s="662"/>
      <c r="MVI32" s="662"/>
      <c r="MVJ32" s="662"/>
      <c r="MVK32" s="662"/>
      <c r="MVL32" s="662"/>
      <c r="MVM32" s="662"/>
      <c r="MVN32" s="662"/>
      <c r="MVO32" s="662"/>
      <c r="MVP32" s="662"/>
      <c r="MVQ32" s="662"/>
      <c r="MVR32" s="662"/>
      <c r="MVS32" s="662"/>
      <c r="MVT32" s="662"/>
      <c r="MVU32" s="662"/>
      <c r="MVV32" s="662"/>
      <c r="MVW32" s="662"/>
      <c r="MVX32" s="662"/>
      <c r="MVY32" s="662"/>
      <c r="MVZ32" s="662"/>
      <c r="MWA32" s="662"/>
      <c r="MWB32" s="662"/>
      <c r="MWC32" s="662"/>
      <c r="MWD32" s="662"/>
      <c r="MWE32" s="662"/>
      <c r="MWF32" s="662"/>
      <c r="MWG32" s="662"/>
      <c r="MWH32" s="662"/>
      <c r="MWI32" s="662"/>
      <c r="MWJ32" s="662"/>
      <c r="MWK32" s="662"/>
      <c r="MWL32" s="662"/>
      <c r="MWM32" s="662"/>
      <c r="MWN32" s="662"/>
      <c r="MWO32" s="662"/>
      <c r="MWP32" s="662"/>
      <c r="MWQ32" s="662"/>
      <c r="MWR32" s="662"/>
      <c r="MWS32" s="662"/>
      <c r="MWT32" s="662"/>
      <c r="MWU32" s="662"/>
      <c r="MWV32" s="662"/>
      <c r="MWW32" s="662"/>
      <c r="MWX32" s="662"/>
      <c r="MWY32" s="662"/>
      <c r="MWZ32" s="662"/>
      <c r="MXA32" s="662"/>
      <c r="MXB32" s="662"/>
      <c r="MXC32" s="662"/>
      <c r="MXD32" s="662"/>
      <c r="MXE32" s="662"/>
      <c r="MXF32" s="662"/>
      <c r="MXG32" s="662"/>
      <c r="MXH32" s="662"/>
      <c r="MXI32" s="662"/>
      <c r="MXJ32" s="662"/>
      <c r="MXK32" s="662"/>
      <c r="MXL32" s="662"/>
      <c r="MXM32" s="662"/>
      <c r="MXN32" s="662"/>
      <c r="MXO32" s="662"/>
      <c r="MXP32" s="662"/>
      <c r="MXQ32" s="662"/>
      <c r="MXR32" s="662"/>
      <c r="MXS32" s="662"/>
      <c r="MXT32" s="662"/>
      <c r="MXU32" s="662"/>
      <c r="MXV32" s="662"/>
      <c r="MXW32" s="662"/>
      <c r="MXX32" s="662"/>
      <c r="MXY32" s="662"/>
      <c r="MXZ32" s="662"/>
      <c r="MYA32" s="662"/>
      <c r="MYB32" s="662"/>
      <c r="MYC32" s="662"/>
      <c r="MYD32" s="662"/>
      <c r="MYE32" s="662"/>
      <c r="MYF32" s="662"/>
      <c r="MYG32" s="662"/>
      <c r="MYH32" s="662"/>
      <c r="MYI32" s="662"/>
      <c r="MYJ32" s="662"/>
      <c r="MYK32" s="662"/>
      <c r="MYL32" s="662"/>
      <c r="MYM32" s="662"/>
      <c r="MYN32" s="662"/>
      <c r="MYO32" s="662"/>
      <c r="MYP32" s="662"/>
      <c r="MYQ32" s="662"/>
      <c r="MYR32" s="662"/>
      <c r="MYS32" s="662"/>
      <c r="MYT32" s="662"/>
      <c r="MYU32" s="662"/>
      <c r="MYV32" s="662"/>
      <c r="MYW32" s="662"/>
      <c r="MYX32" s="662"/>
      <c r="MYY32" s="662"/>
      <c r="MYZ32" s="662"/>
      <c r="MZA32" s="662"/>
      <c r="MZB32" s="662"/>
      <c r="MZC32" s="662"/>
      <c r="MZD32" s="662"/>
      <c r="MZE32" s="662"/>
      <c r="MZF32" s="662"/>
      <c r="MZG32" s="662"/>
      <c r="MZH32" s="662"/>
      <c r="MZI32" s="662"/>
      <c r="MZJ32" s="662"/>
      <c r="MZK32" s="662"/>
      <c r="MZL32" s="662"/>
      <c r="MZM32" s="662"/>
      <c r="MZN32" s="662"/>
      <c r="MZO32" s="662"/>
      <c r="MZP32" s="662"/>
      <c r="MZQ32" s="662"/>
      <c r="MZR32" s="662"/>
      <c r="MZS32" s="662"/>
      <c r="MZT32" s="662"/>
      <c r="MZU32" s="662"/>
      <c r="MZV32" s="662"/>
      <c r="MZW32" s="662"/>
      <c r="MZX32" s="662"/>
      <c r="MZY32" s="662"/>
      <c r="MZZ32" s="662"/>
      <c r="NAA32" s="662"/>
      <c r="NAB32" s="662"/>
      <c r="NAC32" s="662"/>
      <c r="NAD32" s="662"/>
      <c r="NAE32" s="662"/>
      <c r="NAF32" s="662"/>
      <c r="NAG32" s="662"/>
      <c r="NAH32" s="662"/>
      <c r="NAI32" s="662"/>
      <c r="NAJ32" s="662"/>
      <c r="NAK32" s="662"/>
      <c r="NAL32" s="662"/>
      <c r="NAM32" s="662"/>
      <c r="NAN32" s="662"/>
      <c r="NAO32" s="662"/>
      <c r="NAP32" s="662"/>
      <c r="NAQ32" s="662"/>
      <c r="NAR32" s="662"/>
      <c r="NAS32" s="662"/>
      <c r="NAT32" s="662"/>
      <c r="NAU32" s="662"/>
      <c r="NAV32" s="662"/>
      <c r="NAW32" s="662"/>
      <c r="NAX32" s="662"/>
      <c r="NAY32" s="662"/>
      <c r="NAZ32" s="662"/>
      <c r="NBA32" s="662"/>
      <c r="NBB32" s="662"/>
      <c r="NBC32" s="662"/>
      <c r="NBD32" s="662"/>
      <c r="NBE32" s="662"/>
      <c r="NBF32" s="662"/>
      <c r="NBG32" s="662"/>
      <c r="NBH32" s="662"/>
      <c r="NBI32" s="662"/>
      <c r="NBJ32" s="662"/>
      <c r="NBK32" s="662"/>
      <c r="NBL32" s="662"/>
      <c r="NBM32" s="662"/>
      <c r="NBN32" s="662"/>
      <c r="NBO32" s="662"/>
      <c r="NBP32" s="662"/>
      <c r="NBQ32" s="662"/>
      <c r="NBR32" s="662"/>
      <c r="NBS32" s="662"/>
      <c r="NBT32" s="662"/>
      <c r="NBU32" s="662"/>
      <c r="NBV32" s="662"/>
      <c r="NBW32" s="662"/>
      <c r="NBX32" s="662"/>
      <c r="NBY32" s="662"/>
      <c r="NBZ32" s="662"/>
      <c r="NCA32" s="662"/>
      <c r="NCB32" s="662"/>
      <c r="NCC32" s="662"/>
      <c r="NCD32" s="662"/>
      <c r="NCE32" s="662"/>
      <c r="NCF32" s="662"/>
      <c r="NCG32" s="662"/>
      <c r="NCH32" s="662"/>
      <c r="NCI32" s="662"/>
      <c r="NCJ32" s="662"/>
      <c r="NCK32" s="662"/>
      <c r="NCL32" s="662"/>
      <c r="NCM32" s="662"/>
      <c r="NCN32" s="662"/>
      <c r="NCO32" s="662"/>
      <c r="NCP32" s="662"/>
      <c r="NCQ32" s="662"/>
      <c r="NCR32" s="662"/>
      <c r="NCS32" s="662"/>
      <c r="NCT32" s="662"/>
      <c r="NCU32" s="662"/>
      <c r="NCV32" s="662"/>
      <c r="NCW32" s="662"/>
      <c r="NCX32" s="662"/>
      <c r="NCY32" s="662"/>
      <c r="NCZ32" s="662"/>
      <c r="NDA32" s="662"/>
      <c r="NDB32" s="662"/>
      <c r="NDC32" s="662"/>
      <c r="NDD32" s="662"/>
      <c r="NDE32" s="662"/>
      <c r="NDF32" s="662"/>
      <c r="NDG32" s="662"/>
      <c r="NDH32" s="662"/>
      <c r="NDI32" s="662"/>
      <c r="NDJ32" s="662"/>
      <c r="NDK32" s="662"/>
      <c r="NDL32" s="662"/>
      <c r="NDM32" s="662"/>
      <c r="NDN32" s="662"/>
      <c r="NDO32" s="662"/>
      <c r="NDP32" s="662"/>
      <c r="NDQ32" s="662"/>
      <c r="NDR32" s="662"/>
      <c r="NDS32" s="662"/>
      <c r="NDT32" s="662"/>
      <c r="NDU32" s="662"/>
      <c r="NDV32" s="662"/>
      <c r="NDW32" s="662"/>
      <c r="NDX32" s="662"/>
      <c r="NDY32" s="662"/>
      <c r="NDZ32" s="662"/>
      <c r="NEA32" s="662"/>
      <c r="NEB32" s="662"/>
      <c r="NEC32" s="662"/>
      <c r="NED32" s="662"/>
      <c r="NEE32" s="662"/>
      <c r="NEF32" s="662"/>
      <c r="NEG32" s="662"/>
      <c r="NEH32" s="662"/>
      <c r="NEI32" s="662"/>
      <c r="NEJ32" s="662"/>
      <c r="NEK32" s="662"/>
      <c r="NEL32" s="662"/>
      <c r="NEM32" s="662"/>
      <c r="NEN32" s="662"/>
      <c r="NEO32" s="662"/>
      <c r="NEP32" s="662"/>
      <c r="NEQ32" s="662"/>
      <c r="NER32" s="662"/>
      <c r="NES32" s="662"/>
      <c r="NET32" s="662"/>
      <c r="NEU32" s="662"/>
      <c r="NEV32" s="662"/>
      <c r="NEW32" s="662"/>
      <c r="NEX32" s="662"/>
      <c r="NEY32" s="662"/>
      <c r="NEZ32" s="662"/>
      <c r="NFA32" s="662"/>
      <c r="NFB32" s="662"/>
      <c r="NFC32" s="662"/>
      <c r="NFD32" s="662"/>
      <c r="NFE32" s="662"/>
      <c r="NFF32" s="662"/>
      <c r="NFG32" s="662"/>
      <c r="NFH32" s="662"/>
      <c r="NFI32" s="662"/>
      <c r="NFJ32" s="662"/>
      <c r="NFK32" s="662"/>
      <c r="NFL32" s="662"/>
      <c r="NFM32" s="662"/>
      <c r="NFN32" s="662"/>
      <c r="NFO32" s="662"/>
      <c r="NFP32" s="662"/>
      <c r="NFQ32" s="662"/>
      <c r="NFR32" s="662"/>
      <c r="NFS32" s="662"/>
      <c r="NFT32" s="662"/>
      <c r="NFU32" s="662"/>
      <c r="NFV32" s="662"/>
      <c r="NFW32" s="662"/>
      <c r="NFX32" s="662"/>
      <c r="NFY32" s="662"/>
      <c r="NFZ32" s="662"/>
      <c r="NGA32" s="662"/>
      <c r="NGB32" s="662"/>
      <c r="NGC32" s="662"/>
      <c r="NGD32" s="662"/>
      <c r="NGE32" s="662"/>
      <c r="NGF32" s="662"/>
      <c r="NGG32" s="662"/>
      <c r="NGH32" s="662"/>
      <c r="NGI32" s="662"/>
      <c r="NGJ32" s="662"/>
      <c r="NGK32" s="662"/>
      <c r="NGL32" s="662"/>
      <c r="NGM32" s="662"/>
      <c r="NGN32" s="662"/>
      <c r="NGO32" s="662"/>
      <c r="NGP32" s="662"/>
      <c r="NGQ32" s="662"/>
      <c r="NGR32" s="662"/>
      <c r="NGS32" s="662"/>
      <c r="NGT32" s="662"/>
      <c r="NGU32" s="662"/>
      <c r="NGV32" s="662"/>
      <c r="NGW32" s="662"/>
      <c r="NGX32" s="662"/>
      <c r="NGY32" s="662"/>
      <c r="NGZ32" s="662"/>
      <c r="NHA32" s="662"/>
      <c r="NHB32" s="662"/>
      <c r="NHC32" s="662"/>
      <c r="NHD32" s="662"/>
      <c r="NHE32" s="662"/>
      <c r="NHF32" s="662"/>
      <c r="NHG32" s="662"/>
      <c r="NHH32" s="662"/>
      <c r="NHI32" s="662"/>
      <c r="NHJ32" s="662"/>
      <c r="NHK32" s="662"/>
      <c r="NHL32" s="662"/>
      <c r="NHM32" s="662"/>
      <c r="NHN32" s="662"/>
      <c r="NHO32" s="662"/>
      <c r="NHP32" s="662"/>
      <c r="NHQ32" s="662"/>
      <c r="NHR32" s="662"/>
      <c r="NHS32" s="662"/>
      <c r="NHT32" s="662"/>
      <c r="NHU32" s="662"/>
      <c r="NHV32" s="662"/>
      <c r="NHW32" s="662"/>
      <c r="NHX32" s="662"/>
      <c r="NHY32" s="662"/>
      <c r="NHZ32" s="662"/>
      <c r="NIA32" s="662"/>
      <c r="NIB32" s="662"/>
      <c r="NIC32" s="662"/>
      <c r="NID32" s="662"/>
      <c r="NIE32" s="662"/>
      <c r="NIF32" s="662"/>
      <c r="NIG32" s="662"/>
      <c r="NIH32" s="662"/>
      <c r="NII32" s="662"/>
      <c r="NIJ32" s="662"/>
      <c r="NIK32" s="662"/>
      <c r="NIL32" s="662"/>
      <c r="NIM32" s="662"/>
      <c r="NIN32" s="662"/>
      <c r="NIO32" s="662"/>
      <c r="NIP32" s="662"/>
      <c r="NIQ32" s="662"/>
      <c r="NIR32" s="662"/>
      <c r="NIS32" s="662"/>
      <c r="NIT32" s="662"/>
      <c r="NIU32" s="662"/>
      <c r="NIV32" s="662"/>
      <c r="NIW32" s="662"/>
      <c r="NIX32" s="662"/>
      <c r="NIY32" s="662"/>
      <c r="NIZ32" s="662"/>
      <c r="NJA32" s="662"/>
      <c r="NJB32" s="662"/>
      <c r="NJC32" s="662"/>
      <c r="NJD32" s="662"/>
      <c r="NJE32" s="662"/>
      <c r="NJF32" s="662"/>
      <c r="NJG32" s="662"/>
      <c r="NJH32" s="662"/>
      <c r="NJI32" s="662"/>
      <c r="NJJ32" s="662"/>
      <c r="NJK32" s="662"/>
      <c r="NJL32" s="662"/>
      <c r="NJM32" s="662"/>
      <c r="NJN32" s="662"/>
      <c r="NJO32" s="662"/>
      <c r="NJP32" s="662"/>
      <c r="NJQ32" s="662"/>
      <c r="NJR32" s="662"/>
      <c r="NJS32" s="662"/>
      <c r="NJT32" s="662"/>
      <c r="NJU32" s="662"/>
      <c r="NJV32" s="662"/>
      <c r="NJW32" s="662"/>
      <c r="NJX32" s="662"/>
      <c r="NJY32" s="662"/>
      <c r="NJZ32" s="662"/>
      <c r="NKA32" s="662"/>
      <c r="NKB32" s="662"/>
      <c r="NKC32" s="662"/>
      <c r="NKD32" s="662"/>
      <c r="NKE32" s="662"/>
      <c r="NKF32" s="662"/>
      <c r="NKG32" s="662"/>
      <c r="NKH32" s="662"/>
      <c r="NKI32" s="662"/>
      <c r="NKJ32" s="662"/>
      <c r="NKK32" s="662"/>
      <c r="NKL32" s="662"/>
      <c r="NKM32" s="662"/>
      <c r="NKN32" s="662"/>
      <c r="NKO32" s="662"/>
      <c r="NKP32" s="662"/>
      <c r="NKQ32" s="662"/>
      <c r="NKR32" s="662"/>
      <c r="NKS32" s="662"/>
      <c r="NKT32" s="662"/>
      <c r="NKU32" s="662"/>
      <c r="NKV32" s="662"/>
      <c r="NKW32" s="662"/>
      <c r="NKX32" s="662"/>
      <c r="NKY32" s="662"/>
      <c r="NKZ32" s="662"/>
      <c r="NLA32" s="662"/>
      <c r="NLB32" s="662"/>
      <c r="NLC32" s="662"/>
      <c r="NLD32" s="662"/>
      <c r="NLE32" s="662"/>
      <c r="NLF32" s="662"/>
      <c r="NLG32" s="662"/>
      <c r="NLH32" s="662"/>
      <c r="NLI32" s="662"/>
      <c r="NLJ32" s="662"/>
      <c r="NLK32" s="662"/>
      <c r="NLL32" s="662"/>
      <c r="NLM32" s="662"/>
      <c r="NLN32" s="662"/>
      <c r="NLO32" s="662"/>
      <c r="NLP32" s="662"/>
      <c r="NLQ32" s="662"/>
      <c r="NLR32" s="662"/>
      <c r="NLS32" s="662"/>
      <c r="NLT32" s="662"/>
      <c r="NLU32" s="662"/>
      <c r="NLV32" s="662"/>
      <c r="NLW32" s="662"/>
      <c r="NLX32" s="662"/>
      <c r="NLY32" s="662"/>
      <c r="NLZ32" s="662"/>
      <c r="NMA32" s="662"/>
      <c r="NMB32" s="662"/>
      <c r="NMC32" s="662"/>
      <c r="NMD32" s="662"/>
      <c r="NME32" s="662"/>
      <c r="NMF32" s="662"/>
      <c r="NMG32" s="662"/>
      <c r="NMH32" s="662"/>
      <c r="NMI32" s="662"/>
      <c r="NMJ32" s="662"/>
      <c r="NMK32" s="662"/>
      <c r="NML32" s="662"/>
      <c r="NMM32" s="662"/>
      <c r="NMN32" s="662"/>
      <c r="NMO32" s="662"/>
      <c r="NMP32" s="662"/>
      <c r="NMQ32" s="662"/>
      <c r="NMR32" s="662"/>
      <c r="NMS32" s="662"/>
      <c r="NMT32" s="662"/>
      <c r="NMU32" s="662"/>
      <c r="NMV32" s="662"/>
      <c r="NMW32" s="662"/>
      <c r="NMX32" s="662"/>
      <c r="NMY32" s="662"/>
      <c r="NMZ32" s="662"/>
      <c r="NNA32" s="662"/>
      <c r="NNB32" s="662"/>
      <c r="NNC32" s="662"/>
      <c r="NND32" s="662"/>
      <c r="NNE32" s="662"/>
      <c r="NNF32" s="662"/>
      <c r="NNG32" s="662"/>
      <c r="NNH32" s="662"/>
      <c r="NNI32" s="662"/>
      <c r="NNJ32" s="662"/>
      <c r="NNK32" s="662"/>
      <c r="NNL32" s="662"/>
      <c r="NNM32" s="662"/>
      <c r="NNN32" s="662"/>
      <c r="NNO32" s="662"/>
      <c r="NNP32" s="662"/>
      <c r="NNQ32" s="662"/>
      <c r="NNR32" s="662"/>
      <c r="NNS32" s="662"/>
      <c r="NNT32" s="662"/>
      <c r="NNU32" s="662"/>
      <c r="NNV32" s="662"/>
      <c r="NNW32" s="662"/>
      <c r="NNX32" s="662"/>
      <c r="NNY32" s="662"/>
      <c r="NNZ32" s="662"/>
      <c r="NOA32" s="662"/>
      <c r="NOB32" s="662"/>
      <c r="NOC32" s="662"/>
      <c r="NOD32" s="662"/>
      <c r="NOE32" s="662"/>
      <c r="NOF32" s="662"/>
      <c r="NOG32" s="662"/>
      <c r="NOH32" s="662"/>
      <c r="NOI32" s="662"/>
      <c r="NOJ32" s="662"/>
      <c r="NOK32" s="662"/>
      <c r="NOL32" s="662"/>
      <c r="NOM32" s="662"/>
      <c r="NON32" s="662"/>
      <c r="NOO32" s="662"/>
      <c r="NOP32" s="662"/>
      <c r="NOQ32" s="662"/>
      <c r="NOR32" s="662"/>
      <c r="NOS32" s="662"/>
      <c r="NOT32" s="662"/>
      <c r="NOU32" s="662"/>
      <c r="NOV32" s="662"/>
      <c r="NOW32" s="662"/>
      <c r="NOX32" s="662"/>
      <c r="NOY32" s="662"/>
      <c r="NOZ32" s="662"/>
      <c r="NPA32" s="662"/>
      <c r="NPB32" s="662"/>
      <c r="NPC32" s="662"/>
      <c r="NPD32" s="662"/>
      <c r="NPE32" s="662"/>
      <c r="NPF32" s="662"/>
      <c r="NPG32" s="662"/>
      <c r="NPH32" s="662"/>
      <c r="NPI32" s="662"/>
      <c r="NPJ32" s="662"/>
      <c r="NPK32" s="662"/>
      <c r="NPL32" s="662"/>
      <c r="NPM32" s="662"/>
      <c r="NPN32" s="662"/>
      <c r="NPO32" s="662"/>
      <c r="NPP32" s="662"/>
      <c r="NPQ32" s="662"/>
      <c r="NPR32" s="662"/>
      <c r="NPS32" s="662"/>
      <c r="NPT32" s="662"/>
      <c r="NPU32" s="662"/>
      <c r="NPV32" s="662"/>
      <c r="NPW32" s="662"/>
      <c r="NPX32" s="662"/>
      <c r="NPY32" s="662"/>
      <c r="NPZ32" s="662"/>
      <c r="NQA32" s="662"/>
      <c r="NQB32" s="662"/>
      <c r="NQC32" s="662"/>
      <c r="NQD32" s="662"/>
      <c r="NQE32" s="662"/>
      <c r="NQF32" s="662"/>
      <c r="NQG32" s="662"/>
      <c r="NQH32" s="662"/>
      <c r="NQI32" s="662"/>
      <c r="NQJ32" s="662"/>
      <c r="NQK32" s="662"/>
      <c r="NQL32" s="662"/>
      <c r="NQM32" s="662"/>
      <c r="NQN32" s="662"/>
      <c r="NQO32" s="662"/>
      <c r="NQP32" s="662"/>
      <c r="NQQ32" s="662"/>
      <c r="NQR32" s="662"/>
      <c r="NQS32" s="662"/>
      <c r="NQT32" s="662"/>
      <c r="NQU32" s="662"/>
      <c r="NQV32" s="662"/>
      <c r="NQW32" s="662"/>
      <c r="NQX32" s="662"/>
      <c r="NQY32" s="662"/>
      <c r="NQZ32" s="662"/>
      <c r="NRA32" s="662"/>
      <c r="NRB32" s="662"/>
      <c r="NRC32" s="662"/>
      <c r="NRD32" s="662"/>
      <c r="NRE32" s="662"/>
      <c r="NRF32" s="662"/>
      <c r="NRG32" s="662"/>
      <c r="NRH32" s="662"/>
      <c r="NRI32" s="662"/>
      <c r="NRJ32" s="662"/>
      <c r="NRK32" s="662"/>
      <c r="NRL32" s="662"/>
      <c r="NRM32" s="662"/>
      <c r="NRN32" s="662"/>
      <c r="NRO32" s="662"/>
      <c r="NRP32" s="662"/>
      <c r="NRQ32" s="662"/>
      <c r="NRR32" s="662"/>
      <c r="NRS32" s="662"/>
      <c r="NRT32" s="662"/>
      <c r="NRU32" s="662"/>
      <c r="NRV32" s="662"/>
      <c r="NRW32" s="662"/>
      <c r="NRX32" s="662"/>
      <c r="NRY32" s="662"/>
      <c r="NRZ32" s="662"/>
      <c r="NSA32" s="662"/>
      <c r="NSB32" s="662"/>
      <c r="NSC32" s="662"/>
      <c r="NSD32" s="662"/>
      <c r="NSE32" s="662"/>
      <c r="NSF32" s="662"/>
      <c r="NSG32" s="662"/>
      <c r="NSH32" s="662"/>
      <c r="NSI32" s="662"/>
      <c r="NSJ32" s="662"/>
      <c r="NSK32" s="662"/>
      <c r="NSL32" s="662"/>
      <c r="NSM32" s="662"/>
      <c r="NSN32" s="662"/>
      <c r="NSO32" s="662"/>
      <c r="NSP32" s="662"/>
      <c r="NSQ32" s="662"/>
      <c r="NSR32" s="662"/>
      <c r="NSS32" s="662"/>
      <c r="NST32" s="662"/>
      <c r="NSU32" s="662"/>
      <c r="NSV32" s="662"/>
      <c r="NSW32" s="662"/>
      <c r="NSX32" s="662"/>
      <c r="NSY32" s="662"/>
      <c r="NSZ32" s="662"/>
      <c r="NTA32" s="662"/>
      <c r="NTB32" s="662"/>
      <c r="NTC32" s="662"/>
      <c r="NTD32" s="662"/>
      <c r="NTE32" s="662"/>
      <c r="NTF32" s="662"/>
      <c r="NTG32" s="662"/>
      <c r="NTH32" s="662"/>
      <c r="NTI32" s="662"/>
      <c r="NTJ32" s="662"/>
      <c r="NTK32" s="662"/>
      <c r="NTL32" s="662"/>
      <c r="NTM32" s="662"/>
      <c r="NTN32" s="662"/>
      <c r="NTO32" s="662"/>
      <c r="NTP32" s="662"/>
      <c r="NTQ32" s="662"/>
      <c r="NTR32" s="662"/>
      <c r="NTS32" s="662"/>
      <c r="NTT32" s="662"/>
      <c r="NTU32" s="662"/>
      <c r="NTV32" s="662"/>
      <c r="NTW32" s="662"/>
      <c r="NTX32" s="662"/>
      <c r="NTY32" s="662"/>
      <c r="NTZ32" s="662"/>
      <c r="NUA32" s="662"/>
      <c r="NUB32" s="662"/>
      <c r="NUC32" s="662"/>
      <c r="NUD32" s="662"/>
      <c r="NUE32" s="662"/>
      <c r="NUF32" s="662"/>
      <c r="NUG32" s="662"/>
      <c r="NUH32" s="662"/>
      <c r="NUI32" s="662"/>
      <c r="NUJ32" s="662"/>
      <c r="NUK32" s="662"/>
      <c r="NUL32" s="662"/>
      <c r="NUM32" s="662"/>
      <c r="NUN32" s="662"/>
      <c r="NUO32" s="662"/>
      <c r="NUP32" s="662"/>
      <c r="NUQ32" s="662"/>
      <c r="NUR32" s="662"/>
      <c r="NUS32" s="662"/>
      <c r="NUT32" s="662"/>
      <c r="NUU32" s="662"/>
      <c r="NUV32" s="662"/>
      <c r="NUW32" s="662"/>
      <c r="NUX32" s="662"/>
      <c r="NUY32" s="662"/>
      <c r="NUZ32" s="662"/>
      <c r="NVA32" s="662"/>
      <c r="NVB32" s="662"/>
      <c r="NVC32" s="662"/>
      <c r="NVD32" s="662"/>
      <c r="NVE32" s="662"/>
      <c r="NVF32" s="662"/>
      <c r="NVG32" s="662"/>
      <c r="NVH32" s="662"/>
      <c r="NVI32" s="662"/>
      <c r="NVJ32" s="662"/>
      <c r="NVK32" s="662"/>
      <c r="NVL32" s="662"/>
      <c r="NVM32" s="662"/>
      <c r="NVN32" s="662"/>
      <c r="NVO32" s="662"/>
      <c r="NVP32" s="662"/>
      <c r="NVQ32" s="662"/>
      <c r="NVR32" s="662"/>
      <c r="NVS32" s="662"/>
      <c r="NVT32" s="662"/>
      <c r="NVU32" s="662"/>
      <c r="NVV32" s="662"/>
      <c r="NVW32" s="662"/>
      <c r="NVX32" s="662"/>
      <c r="NVY32" s="662"/>
      <c r="NVZ32" s="662"/>
      <c r="NWA32" s="662"/>
      <c r="NWB32" s="662"/>
      <c r="NWC32" s="662"/>
      <c r="NWD32" s="662"/>
      <c r="NWE32" s="662"/>
      <c r="NWF32" s="662"/>
      <c r="NWG32" s="662"/>
      <c r="NWH32" s="662"/>
      <c r="NWI32" s="662"/>
      <c r="NWJ32" s="662"/>
      <c r="NWK32" s="662"/>
      <c r="NWL32" s="662"/>
      <c r="NWM32" s="662"/>
      <c r="NWN32" s="662"/>
      <c r="NWO32" s="662"/>
      <c r="NWP32" s="662"/>
      <c r="NWQ32" s="662"/>
      <c r="NWR32" s="662"/>
      <c r="NWS32" s="662"/>
      <c r="NWT32" s="662"/>
      <c r="NWU32" s="662"/>
      <c r="NWV32" s="662"/>
      <c r="NWW32" s="662"/>
      <c r="NWX32" s="662"/>
      <c r="NWY32" s="662"/>
      <c r="NWZ32" s="662"/>
      <c r="NXA32" s="662"/>
      <c r="NXB32" s="662"/>
      <c r="NXC32" s="662"/>
      <c r="NXD32" s="662"/>
      <c r="NXE32" s="662"/>
      <c r="NXF32" s="662"/>
      <c r="NXG32" s="662"/>
      <c r="NXH32" s="662"/>
      <c r="NXI32" s="662"/>
      <c r="NXJ32" s="662"/>
      <c r="NXK32" s="662"/>
      <c r="NXL32" s="662"/>
      <c r="NXM32" s="662"/>
      <c r="NXN32" s="662"/>
      <c r="NXO32" s="662"/>
      <c r="NXP32" s="662"/>
      <c r="NXQ32" s="662"/>
      <c r="NXR32" s="662"/>
      <c r="NXS32" s="662"/>
      <c r="NXT32" s="662"/>
      <c r="NXU32" s="662"/>
      <c r="NXV32" s="662"/>
      <c r="NXW32" s="662"/>
      <c r="NXX32" s="662"/>
      <c r="NXY32" s="662"/>
      <c r="NXZ32" s="662"/>
      <c r="NYA32" s="662"/>
      <c r="NYB32" s="662"/>
      <c r="NYC32" s="662"/>
      <c r="NYD32" s="662"/>
      <c r="NYE32" s="662"/>
      <c r="NYF32" s="662"/>
      <c r="NYG32" s="662"/>
      <c r="NYH32" s="662"/>
      <c r="NYI32" s="662"/>
      <c r="NYJ32" s="662"/>
      <c r="NYK32" s="662"/>
      <c r="NYL32" s="662"/>
      <c r="NYM32" s="662"/>
      <c r="NYN32" s="662"/>
      <c r="NYO32" s="662"/>
      <c r="NYP32" s="662"/>
      <c r="NYQ32" s="662"/>
      <c r="NYR32" s="662"/>
      <c r="NYS32" s="662"/>
      <c r="NYT32" s="662"/>
      <c r="NYU32" s="662"/>
      <c r="NYV32" s="662"/>
      <c r="NYW32" s="662"/>
      <c r="NYX32" s="662"/>
      <c r="NYY32" s="662"/>
      <c r="NYZ32" s="662"/>
      <c r="NZA32" s="662"/>
      <c r="NZB32" s="662"/>
      <c r="NZC32" s="662"/>
      <c r="NZD32" s="662"/>
      <c r="NZE32" s="662"/>
      <c r="NZF32" s="662"/>
      <c r="NZG32" s="662"/>
      <c r="NZH32" s="662"/>
      <c r="NZI32" s="662"/>
      <c r="NZJ32" s="662"/>
      <c r="NZK32" s="662"/>
      <c r="NZL32" s="662"/>
      <c r="NZM32" s="662"/>
      <c r="NZN32" s="662"/>
      <c r="NZO32" s="662"/>
      <c r="NZP32" s="662"/>
      <c r="NZQ32" s="662"/>
      <c r="NZR32" s="662"/>
      <c r="NZS32" s="662"/>
      <c r="NZT32" s="662"/>
      <c r="NZU32" s="662"/>
      <c r="NZV32" s="662"/>
      <c r="NZW32" s="662"/>
      <c r="NZX32" s="662"/>
      <c r="NZY32" s="662"/>
      <c r="NZZ32" s="662"/>
      <c r="OAA32" s="662"/>
      <c r="OAB32" s="662"/>
      <c r="OAC32" s="662"/>
      <c r="OAD32" s="662"/>
      <c r="OAE32" s="662"/>
      <c r="OAF32" s="662"/>
      <c r="OAG32" s="662"/>
      <c r="OAH32" s="662"/>
      <c r="OAI32" s="662"/>
      <c r="OAJ32" s="662"/>
      <c r="OAK32" s="662"/>
      <c r="OAL32" s="662"/>
      <c r="OAM32" s="662"/>
      <c r="OAN32" s="662"/>
      <c r="OAO32" s="662"/>
      <c r="OAP32" s="662"/>
      <c r="OAQ32" s="662"/>
      <c r="OAR32" s="662"/>
      <c r="OAS32" s="662"/>
      <c r="OAT32" s="662"/>
      <c r="OAU32" s="662"/>
      <c r="OAV32" s="662"/>
      <c r="OAW32" s="662"/>
      <c r="OAX32" s="662"/>
      <c r="OAY32" s="662"/>
      <c r="OAZ32" s="662"/>
      <c r="OBA32" s="662"/>
      <c r="OBB32" s="662"/>
      <c r="OBC32" s="662"/>
      <c r="OBD32" s="662"/>
      <c r="OBE32" s="662"/>
      <c r="OBF32" s="662"/>
      <c r="OBG32" s="662"/>
      <c r="OBH32" s="662"/>
      <c r="OBI32" s="662"/>
      <c r="OBJ32" s="662"/>
      <c r="OBK32" s="662"/>
      <c r="OBL32" s="662"/>
      <c r="OBM32" s="662"/>
      <c r="OBN32" s="662"/>
      <c r="OBO32" s="662"/>
      <c r="OBP32" s="662"/>
      <c r="OBQ32" s="662"/>
      <c r="OBR32" s="662"/>
      <c r="OBS32" s="662"/>
      <c r="OBT32" s="662"/>
      <c r="OBU32" s="662"/>
      <c r="OBV32" s="662"/>
      <c r="OBW32" s="662"/>
      <c r="OBX32" s="662"/>
      <c r="OBY32" s="662"/>
      <c r="OBZ32" s="662"/>
      <c r="OCA32" s="662"/>
      <c r="OCB32" s="662"/>
      <c r="OCC32" s="662"/>
      <c r="OCD32" s="662"/>
      <c r="OCE32" s="662"/>
      <c r="OCF32" s="662"/>
      <c r="OCG32" s="662"/>
      <c r="OCH32" s="662"/>
      <c r="OCI32" s="662"/>
      <c r="OCJ32" s="662"/>
      <c r="OCK32" s="662"/>
      <c r="OCL32" s="662"/>
      <c r="OCM32" s="662"/>
      <c r="OCN32" s="662"/>
      <c r="OCO32" s="662"/>
      <c r="OCP32" s="662"/>
      <c r="OCQ32" s="662"/>
      <c r="OCR32" s="662"/>
      <c r="OCS32" s="662"/>
      <c r="OCT32" s="662"/>
      <c r="OCU32" s="662"/>
      <c r="OCV32" s="662"/>
      <c r="OCW32" s="662"/>
      <c r="OCX32" s="662"/>
      <c r="OCY32" s="662"/>
      <c r="OCZ32" s="662"/>
      <c r="ODA32" s="662"/>
      <c r="ODB32" s="662"/>
      <c r="ODC32" s="662"/>
      <c r="ODD32" s="662"/>
      <c r="ODE32" s="662"/>
      <c r="ODF32" s="662"/>
      <c r="ODG32" s="662"/>
      <c r="ODH32" s="662"/>
      <c r="ODI32" s="662"/>
      <c r="ODJ32" s="662"/>
      <c r="ODK32" s="662"/>
      <c r="ODL32" s="662"/>
      <c r="ODM32" s="662"/>
      <c r="ODN32" s="662"/>
      <c r="ODO32" s="662"/>
      <c r="ODP32" s="662"/>
      <c r="ODQ32" s="662"/>
      <c r="ODR32" s="662"/>
      <c r="ODS32" s="662"/>
      <c r="ODT32" s="662"/>
      <c r="ODU32" s="662"/>
      <c r="ODV32" s="662"/>
      <c r="ODW32" s="662"/>
      <c r="ODX32" s="662"/>
      <c r="ODY32" s="662"/>
      <c r="ODZ32" s="662"/>
      <c r="OEA32" s="662"/>
      <c r="OEB32" s="662"/>
      <c r="OEC32" s="662"/>
      <c r="OED32" s="662"/>
      <c r="OEE32" s="662"/>
      <c r="OEF32" s="662"/>
      <c r="OEG32" s="662"/>
      <c r="OEH32" s="662"/>
      <c r="OEI32" s="662"/>
      <c r="OEJ32" s="662"/>
      <c r="OEK32" s="662"/>
      <c r="OEL32" s="662"/>
      <c r="OEM32" s="662"/>
      <c r="OEN32" s="662"/>
      <c r="OEO32" s="662"/>
      <c r="OEP32" s="662"/>
      <c r="OEQ32" s="662"/>
      <c r="OER32" s="662"/>
      <c r="OES32" s="662"/>
      <c r="OET32" s="662"/>
      <c r="OEU32" s="662"/>
      <c r="OEV32" s="662"/>
      <c r="OEW32" s="662"/>
      <c r="OEX32" s="662"/>
      <c r="OEY32" s="662"/>
      <c r="OEZ32" s="662"/>
      <c r="OFA32" s="662"/>
      <c r="OFB32" s="662"/>
      <c r="OFC32" s="662"/>
      <c r="OFD32" s="662"/>
      <c r="OFE32" s="662"/>
      <c r="OFF32" s="662"/>
      <c r="OFG32" s="662"/>
      <c r="OFH32" s="662"/>
      <c r="OFI32" s="662"/>
      <c r="OFJ32" s="662"/>
      <c r="OFK32" s="662"/>
      <c r="OFL32" s="662"/>
      <c r="OFM32" s="662"/>
      <c r="OFN32" s="662"/>
      <c r="OFO32" s="662"/>
      <c r="OFP32" s="662"/>
      <c r="OFQ32" s="662"/>
      <c r="OFR32" s="662"/>
      <c r="OFS32" s="662"/>
      <c r="OFT32" s="662"/>
      <c r="OFU32" s="662"/>
      <c r="OFV32" s="662"/>
      <c r="OFW32" s="662"/>
      <c r="OFX32" s="662"/>
      <c r="OFY32" s="662"/>
      <c r="OFZ32" s="662"/>
      <c r="OGA32" s="662"/>
      <c r="OGB32" s="662"/>
      <c r="OGC32" s="662"/>
      <c r="OGD32" s="662"/>
      <c r="OGE32" s="662"/>
      <c r="OGF32" s="662"/>
      <c r="OGG32" s="662"/>
      <c r="OGH32" s="662"/>
      <c r="OGI32" s="662"/>
      <c r="OGJ32" s="662"/>
      <c r="OGK32" s="662"/>
      <c r="OGL32" s="662"/>
      <c r="OGM32" s="662"/>
      <c r="OGN32" s="662"/>
      <c r="OGO32" s="662"/>
      <c r="OGP32" s="662"/>
      <c r="OGQ32" s="662"/>
      <c r="OGR32" s="662"/>
      <c r="OGS32" s="662"/>
      <c r="OGT32" s="662"/>
      <c r="OGU32" s="662"/>
      <c r="OGV32" s="662"/>
      <c r="OGW32" s="662"/>
      <c r="OGX32" s="662"/>
      <c r="OGY32" s="662"/>
      <c r="OGZ32" s="662"/>
      <c r="OHA32" s="662"/>
      <c r="OHB32" s="662"/>
      <c r="OHC32" s="662"/>
      <c r="OHD32" s="662"/>
      <c r="OHE32" s="662"/>
      <c r="OHF32" s="662"/>
      <c r="OHG32" s="662"/>
      <c r="OHH32" s="662"/>
      <c r="OHI32" s="662"/>
      <c r="OHJ32" s="662"/>
      <c r="OHK32" s="662"/>
      <c r="OHL32" s="662"/>
      <c r="OHM32" s="662"/>
      <c r="OHN32" s="662"/>
      <c r="OHO32" s="662"/>
      <c r="OHP32" s="662"/>
      <c r="OHQ32" s="662"/>
      <c r="OHR32" s="662"/>
      <c r="OHS32" s="662"/>
      <c r="OHT32" s="662"/>
      <c r="OHU32" s="662"/>
      <c r="OHV32" s="662"/>
      <c r="OHW32" s="662"/>
      <c r="OHX32" s="662"/>
      <c r="OHY32" s="662"/>
      <c r="OHZ32" s="662"/>
      <c r="OIA32" s="662"/>
      <c r="OIB32" s="662"/>
      <c r="OIC32" s="662"/>
      <c r="OID32" s="662"/>
      <c r="OIE32" s="662"/>
      <c r="OIF32" s="662"/>
      <c r="OIG32" s="662"/>
      <c r="OIH32" s="662"/>
      <c r="OII32" s="662"/>
      <c r="OIJ32" s="662"/>
      <c r="OIK32" s="662"/>
      <c r="OIL32" s="662"/>
      <c r="OIM32" s="662"/>
      <c r="OIN32" s="662"/>
      <c r="OIO32" s="662"/>
      <c r="OIP32" s="662"/>
      <c r="OIQ32" s="662"/>
      <c r="OIR32" s="662"/>
      <c r="OIS32" s="662"/>
      <c r="OIT32" s="662"/>
      <c r="OIU32" s="662"/>
      <c r="OIV32" s="662"/>
      <c r="OIW32" s="662"/>
      <c r="OIX32" s="662"/>
      <c r="OIY32" s="662"/>
      <c r="OIZ32" s="662"/>
      <c r="OJA32" s="662"/>
      <c r="OJB32" s="662"/>
      <c r="OJC32" s="662"/>
      <c r="OJD32" s="662"/>
      <c r="OJE32" s="662"/>
      <c r="OJF32" s="662"/>
      <c r="OJG32" s="662"/>
      <c r="OJH32" s="662"/>
      <c r="OJI32" s="662"/>
      <c r="OJJ32" s="662"/>
      <c r="OJK32" s="662"/>
      <c r="OJL32" s="662"/>
      <c r="OJM32" s="662"/>
      <c r="OJN32" s="662"/>
      <c r="OJO32" s="662"/>
      <c r="OJP32" s="662"/>
      <c r="OJQ32" s="662"/>
      <c r="OJR32" s="662"/>
      <c r="OJS32" s="662"/>
      <c r="OJT32" s="662"/>
      <c r="OJU32" s="662"/>
      <c r="OJV32" s="662"/>
      <c r="OJW32" s="662"/>
      <c r="OJX32" s="662"/>
      <c r="OJY32" s="662"/>
      <c r="OJZ32" s="662"/>
      <c r="OKA32" s="662"/>
      <c r="OKB32" s="662"/>
      <c r="OKC32" s="662"/>
      <c r="OKD32" s="662"/>
      <c r="OKE32" s="662"/>
      <c r="OKF32" s="662"/>
      <c r="OKG32" s="662"/>
      <c r="OKH32" s="662"/>
      <c r="OKI32" s="662"/>
      <c r="OKJ32" s="662"/>
      <c r="OKK32" s="662"/>
      <c r="OKL32" s="662"/>
      <c r="OKM32" s="662"/>
      <c r="OKN32" s="662"/>
      <c r="OKO32" s="662"/>
      <c r="OKP32" s="662"/>
      <c r="OKQ32" s="662"/>
      <c r="OKR32" s="662"/>
      <c r="OKS32" s="662"/>
      <c r="OKT32" s="662"/>
      <c r="OKU32" s="662"/>
      <c r="OKV32" s="662"/>
      <c r="OKW32" s="662"/>
      <c r="OKX32" s="662"/>
      <c r="OKY32" s="662"/>
      <c r="OKZ32" s="662"/>
      <c r="OLA32" s="662"/>
      <c r="OLB32" s="662"/>
      <c r="OLC32" s="662"/>
      <c r="OLD32" s="662"/>
      <c r="OLE32" s="662"/>
      <c r="OLF32" s="662"/>
      <c r="OLG32" s="662"/>
      <c r="OLH32" s="662"/>
      <c r="OLI32" s="662"/>
      <c r="OLJ32" s="662"/>
      <c r="OLK32" s="662"/>
      <c r="OLL32" s="662"/>
      <c r="OLM32" s="662"/>
      <c r="OLN32" s="662"/>
      <c r="OLO32" s="662"/>
      <c r="OLP32" s="662"/>
      <c r="OLQ32" s="662"/>
      <c r="OLR32" s="662"/>
      <c r="OLS32" s="662"/>
      <c r="OLT32" s="662"/>
      <c r="OLU32" s="662"/>
      <c r="OLV32" s="662"/>
      <c r="OLW32" s="662"/>
      <c r="OLX32" s="662"/>
      <c r="OLY32" s="662"/>
      <c r="OLZ32" s="662"/>
      <c r="OMA32" s="662"/>
      <c r="OMB32" s="662"/>
      <c r="OMC32" s="662"/>
      <c r="OMD32" s="662"/>
      <c r="OME32" s="662"/>
      <c r="OMF32" s="662"/>
      <c r="OMG32" s="662"/>
      <c r="OMH32" s="662"/>
      <c r="OMI32" s="662"/>
      <c r="OMJ32" s="662"/>
      <c r="OMK32" s="662"/>
      <c r="OML32" s="662"/>
      <c r="OMM32" s="662"/>
      <c r="OMN32" s="662"/>
      <c r="OMO32" s="662"/>
      <c r="OMP32" s="662"/>
      <c r="OMQ32" s="662"/>
      <c r="OMR32" s="662"/>
      <c r="OMS32" s="662"/>
      <c r="OMT32" s="662"/>
      <c r="OMU32" s="662"/>
      <c r="OMV32" s="662"/>
      <c r="OMW32" s="662"/>
      <c r="OMX32" s="662"/>
      <c r="OMY32" s="662"/>
      <c r="OMZ32" s="662"/>
      <c r="ONA32" s="662"/>
      <c r="ONB32" s="662"/>
      <c r="ONC32" s="662"/>
      <c r="OND32" s="662"/>
      <c r="ONE32" s="662"/>
      <c r="ONF32" s="662"/>
      <c r="ONG32" s="662"/>
      <c r="ONH32" s="662"/>
      <c r="ONI32" s="662"/>
      <c r="ONJ32" s="662"/>
      <c r="ONK32" s="662"/>
      <c r="ONL32" s="662"/>
      <c r="ONM32" s="662"/>
      <c r="ONN32" s="662"/>
      <c r="ONO32" s="662"/>
      <c r="ONP32" s="662"/>
      <c r="ONQ32" s="662"/>
      <c r="ONR32" s="662"/>
      <c r="ONS32" s="662"/>
      <c r="ONT32" s="662"/>
      <c r="ONU32" s="662"/>
      <c r="ONV32" s="662"/>
      <c r="ONW32" s="662"/>
      <c r="ONX32" s="662"/>
      <c r="ONY32" s="662"/>
      <c r="ONZ32" s="662"/>
      <c r="OOA32" s="662"/>
      <c r="OOB32" s="662"/>
      <c r="OOC32" s="662"/>
      <c r="OOD32" s="662"/>
      <c r="OOE32" s="662"/>
      <c r="OOF32" s="662"/>
      <c r="OOG32" s="662"/>
      <c r="OOH32" s="662"/>
      <c r="OOI32" s="662"/>
      <c r="OOJ32" s="662"/>
      <c r="OOK32" s="662"/>
      <c r="OOL32" s="662"/>
      <c r="OOM32" s="662"/>
      <c r="OON32" s="662"/>
      <c r="OOO32" s="662"/>
      <c r="OOP32" s="662"/>
      <c r="OOQ32" s="662"/>
      <c r="OOR32" s="662"/>
      <c r="OOS32" s="662"/>
      <c r="OOT32" s="662"/>
      <c r="OOU32" s="662"/>
      <c r="OOV32" s="662"/>
      <c r="OOW32" s="662"/>
      <c r="OOX32" s="662"/>
      <c r="OOY32" s="662"/>
      <c r="OOZ32" s="662"/>
      <c r="OPA32" s="662"/>
      <c r="OPB32" s="662"/>
      <c r="OPC32" s="662"/>
      <c r="OPD32" s="662"/>
      <c r="OPE32" s="662"/>
      <c r="OPF32" s="662"/>
      <c r="OPG32" s="662"/>
      <c r="OPH32" s="662"/>
      <c r="OPI32" s="662"/>
      <c r="OPJ32" s="662"/>
      <c r="OPK32" s="662"/>
      <c r="OPL32" s="662"/>
      <c r="OPM32" s="662"/>
      <c r="OPN32" s="662"/>
      <c r="OPO32" s="662"/>
      <c r="OPP32" s="662"/>
      <c r="OPQ32" s="662"/>
      <c r="OPR32" s="662"/>
      <c r="OPS32" s="662"/>
      <c r="OPT32" s="662"/>
      <c r="OPU32" s="662"/>
      <c r="OPV32" s="662"/>
      <c r="OPW32" s="662"/>
      <c r="OPX32" s="662"/>
      <c r="OPY32" s="662"/>
      <c r="OPZ32" s="662"/>
      <c r="OQA32" s="662"/>
      <c r="OQB32" s="662"/>
      <c r="OQC32" s="662"/>
      <c r="OQD32" s="662"/>
      <c r="OQE32" s="662"/>
      <c r="OQF32" s="662"/>
      <c r="OQG32" s="662"/>
      <c r="OQH32" s="662"/>
      <c r="OQI32" s="662"/>
      <c r="OQJ32" s="662"/>
      <c r="OQK32" s="662"/>
      <c r="OQL32" s="662"/>
      <c r="OQM32" s="662"/>
      <c r="OQN32" s="662"/>
      <c r="OQO32" s="662"/>
      <c r="OQP32" s="662"/>
      <c r="OQQ32" s="662"/>
      <c r="OQR32" s="662"/>
      <c r="OQS32" s="662"/>
      <c r="OQT32" s="662"/>
      <c r="OQU32" s="662"/>
      <c r="OQV32" s="662"/>
      <c r="OQW32" s="662"/>
      <c r="OQX32" s="662"/>
      <c r="OQY32" s="662"/>
      <c r="OQZ32" s="662"/>
      <c r="ORA32" s="662"/>
      <c r="ORB32" s="662"/>
      <c r="ORC32" s="662"/>
      <c r="ORD32" s="662"/>
      <c r="ORE32" s="662"/>
      <c r="ORF32" s="662"/>
      <c r="ORG32" s="662"/>
      <c r="ORH32" s="662"/>
      <c r="ORI32" s="662"/>
      <c r="ORJ32" s="662"/>
      <c r="ORK32" s="662"/>
      <c r="ORL32" s="662"/>
      <c r="ORM32" s="662"/>
      <c r="ORN32" s="662"/>
      <c r="ORO32" s="662"/>
      <c r="ORP32" s="662"/>
      <c r="ORQ32" s="662"/>
      <c r="ORR32" s="662"/>
      <c r="ORS32" s="662"/>
      <c r="ORT32" s="662"/>
      <c r="ORU32" s="662"/>
      <c r="ORV32" s="662"/>
      <c r="ORW32" s="662"/>
      <c r="ORX32" s="662"/>
      <c r="ORY32" s="662"/>
      <c r="ORZ32" s="662"/>
      <c r="OSA32" s="662"/>
      <c r="OSB32" s="662"/>
      <c r="OSC32" s="662"/>
      <c r="OSD32" s="662"/>
      <c r="OSE32" s="662"/>
      <c r="OSF32" s="662"/>
      <c r="OSG32" s="662"/>
      <c r="OSH32" s="662"/>
      <c r="OSI32" s="662"/>
      <c r="OSJ32" s="662"/>
      <c r="OSK32" s="662"/>
      <c r="OSL32" s="662"/>
      <c r="OSM32" s="662"/>
      <c r="OSN32" s="662"/>
      <c r="OSO32" s="662"/>
      <c r="OSP32" s="662"/>
      <c r="OSQ32" s="662"/>
      <c r="OSR32" s="662"/>
      <c r="OSS32" s="662"/>
      <c r="OST32" s="662"/>
      <c r="OSU32" s="662"/>
      <c r="OSV32" s="662"/>
      <c r="OSW32" s="662"/>
      <c r="OSX32" s="662"/>
      <c r="OSY32" s="662"/>
      <c r="OSZ32" s="662"/>
      <c r="OTA32" s="662"/>
      <c r="OTB32" s="662"/>
      <c r="OTC32" s="662"/>
      <c r="OTD32" s="662"/>
      <c r="OTE32" s="662"/>
      <c r="OTF32" s="662"/>
      <c r="OTG32" s="662"/>
      <c r="OTH32" s="662"/>
      <c r="OTI32" s="662"/>
      <c r="OTJ32" s="662"/>
      <c r="OTK32" s="662"/>
      <c r="OTL32" s="662"/>
      <c r="OTM32" s="662"/>
      <c r="OTN32" s="662"/>
      <c r="OTO32" s="662"/>
      <c r="OTP32" s="662"/>
      <c r="OTQ32" s="662"/>
      <c r="OTR32" s="662"/>
      <c r="OTS32" s="662"/>
      <c r="OTT32" s="662"/>
      <c r="OTU32" s="662"/>
      <c r="OTV32" s="662"/>
      <c r="OTW32" s="662"/>
      <c r="OTX32" s="662"/>
      <c r="OTY32" s="662"/>
      <c r="OTZ32" s="662"/>
      <c r="OUA32" s="662"/>
      <c r="OUB32" s="662"/>
      <c r="OUC32" s="662"/>
      <c r="OUD32" s="662"/>
      <c r="OUE32" s="662"/>
      <c r="OUF32" s="662"/>
      <c r="OUG32" s="662"/>
      <c r="OUH32" s="662"/>
      <c r="OUI32" s="662"/>
      <c r="OUJ32" s="662"/>
      <c r="OUK32" s="662"/>
      <c r="OUL32" s="662"/>
      <c r="OUM32" s="662"/>
      <c r="OUN32" s="662"/>
      <c r="OUO32" s="662"/>
      <c r="OUP32" s="662"/>
      <c r="OUQ32" s="662"/>
      <c r="OUR32" s="662"/>
      <c r="OUS32" s="662"/>
      <c r="OUT32" s="662"/>
      <c r="OUU32" s="662"/>
      <c r="OUV32" s="662"/>
      <c r="OUW32" s="662"/>
      <c r="OUX32" s="662"/>
      <c r="OUY32" s="662"/>
      <c r="OUZ32" s="662"/>
      <c r="OVA32" s="662"/>
      <c r="OVB32" s="662"/>
      <c r="OVC32" s="662"/>
      <c r="OVD32" s="662"/>
      <c r="OVE32" s="662"/>
      <c r="OVF32" s="662"/>
      <c r="OVG32" s="662"/>
      <c r="OVH32" s="662"/>
      <c r="OVI32" s="662"/>
      <c r="OVJ32" s="662"/>
      <c r="OVK32" s="662"/>
      <c r="OVL32" s="662"/>
      <c r="OVM32" s="662"/>
      <c r="OVN32" s="662"/>
      <c r="OVO32" s="662"/>
      <c r="OVP32" s="662"/>
      <c r="OVQ32" s="662"/>
      <c r="OVR32" s="662"/>
      <c r="OVS32" s="662"/>
      <c r="OVT32" s="662"/>
      <c r="OVU32" s="662"/>
      <c r="OVV32" s="662"/>
      <c r="OVW32" s="662"/>
      <c r="OVX32" s="662"/>
      <c r="OVY32" s="662"/>
      <c r="OVZ32" s="662"/>
      <c r="OWA32" s="662"/>
      <c r="OWB32" s="662"/>
      <c r="OWC32" s="662"/>
      <c r="OWD32" s="662"/>
      <c r="OWE32" s="662"/>
      <c r="OWF32" s="662"/>
      <c r="OWG32" s="662"/>
      <c r="OWH32" s="662"/>
      <c r="OWI32" s="662"/>
      <c r="OWJ32" s="662"/>
      <c r="OWK32" s="662"/>
      <c r="OWL32" s="662"/>
      <c r="OWM32" s="662"/>
      <c r="OWN32" s="662"/>
      <c r="OWO32" s="662"/>
      <c r="OWP32" s="662"/>
      <c r="OWQ32" s="662"/>
      <c r="OWR32" s="662"/>
      <c r="OWS32" s="662"/>
      <c r="OWT32" s="662"/>
      <c r="OWU32" s="662"/>
      <c r="OWV32" s="662"/>
      <c r="OWW32" s="662"/>
      <c r="OWX32" s="662"/>
      <c r="OWY32" s="662"/>
      <c r="OWZ32" s="662"/>
      <c r="OXA32" s="662"/>
      <c r="OXB32" s="662"/>
      <c r="OXC32" s="662"/>
      <c r="OXD32" s="662"/>
      <c r="OXE32" s="662"/>
      <c r="OXF32" s="662"/>
      <c r="OXG32" s="662"/>
      <c r="OXH32" s="662"/>
      <c r="OXI32" s="662"/>
      <c r="OXJ32" s="662"/>
      <c r="OXK32" s="662"/>
      <c r="OXL32" s="662"/>
      <c r="OXM32" s="662"/>
      <c r="OXN32" s="662"/>
      <c r="OXO32" s="662"/>
      <c r="OXP32" s="662"/>
      <c r="OXQ32" s="662"/>
      <c r="OXR32" s="662"/>
      <c r="OXS32" s="662"/>
      <c r="OXT32" s="662"/>
      <c r="OXU32" s="662"/>
      <c r="OXV32" s="662"/>
      <c r="OXW32" s="662"/>
      <c r="OXX32" s="662"/>
      <c r="OXY32" s="662"/>
      <c r="OXZ32" s="662"/>
      <c r="OYA32" s="662"/>
      <c r="OYB32" s="662"/>
      <c r="OYC32" s="662"/>
      <c r="OYD32" s="662"/>
      <c r="OYE32" s="662"/>
      <c r="OYF32" s="662"/>
      <c r="OYG32" s="662"/>
      <c r="OYH32" s="662"/>
      <c r="OYI32" s="662"/>
      <c r="OYJ32" s="662"/>
      <c r="OYK32" s="662"/>
      <c r="OYL32" s="662"/>
      <c r="OYM32" s="662"/>
      <c r="OYN32" s="662"/>
      <c r="OYO32" s="662"/>
      <c r="OYP32" s="662"/>
      <c r="OYQ32" s="662"/>
      <c r="OYR32" s="662"/>
      <c r="OYS32" s="662"/>
      <c r="OYT32" s="662"/>
      <c r="OYU32" s="662"/>
      <c r="OYV32" s="662"/>
      <c r="OYW32" s="662"/>
      <c r="OYX32" s="662"/>
      <c r="OYY32" s="662"/>
      <c r="OYZ32" s="662"/>
      <c r="OZA32" s="662"/>
      <c r="OZB32" s="662"/>
      <c r="OZC32" s="662"/>
      <c r="OZD32" s="662"/>
      <c r="OZE32" s="662"/>
      <c r="OZF32" s="662"/>
      <c r="OZG32" s="662"/>
      <c r="OZH32" s="662"/>
      <c r="OZI32" s="662"/>
      <c r="OZJ32" s="662"/>
      <c r="OZK32" s="662"/>
      <c r="OZL32" s="662"/>
      <c r="OZM32" s="662"/>
      <c r="OZN32" s="662"/>
      <c r="OZO32" s="662"/>
      <c r="OZP32" s="662"/>
      <c r="OZQ32" s="662"/>
      <c r="OZR32" s="662"/>
      <c r="OZS32" s="662"/>
      <c r="OZT32" s="662"/>
      <c r="OZU32" s="662"/>
      <c r="OZV32" s="662"/>
      <c r="OZW32" s="662"/>
      <c r="OZX32" s="662"/>
      <c r="OZY32" s="662"/>
      <c r="OZZ32" s="662"/>
      <c r="PAA32" s="662"/>
      <c r="PAB32" s="662"/>
      <c r="PAC32" s="662"/>
      <c r="PAD32" s="662"/>
      <c r="PAE32" s="662"/>
      <c r="PAF32" s="662"/>
      <c r="PAG32" s="662"/>
      <c r="PAH32" s="662"/>
      <c r="PAI32" s="662"/>
      <c r="PAJ32" s="662"/>
      <c r="PAK32" s="662"/>
      <c r="PAL32" s="662"/>
      <c r="PAM32" s="662"/>
      <c r="PAN32" s="662"/>
      <c r="PAO32" s="662"/>
      <c r="PAP32" s="662"/>
      <c r="PAQ32" s="662"/>
      <c r="PAR32" s="662"/>
      <c r="PAS32" s="662"/>
      <c r="PAT32" s="662"/>
      <c r="PAU32" s="662"/>
      <c r="PAV32" s="662"/>
      <c r="PAW32" s="662"/>
      <c r="PAX32" s="662"/>
      <c r="PAY32" s="662"/>
      <c r="PAZ32" s="662"/>
      <c r="PBA32" s="662"/>
      <c r="PBB32" s="662"/>
      <c r="PBC32" s="662"/>
      <c r="PBD32" s="662"/>
      <c r="PBE32" s="662"/>
      <c r="PBF32" s="662"/>
      <c r="PBG32" s="662"/>
      <c r="PBH32" s="662"/>
      <c r="PBI32" s="662"/>
      <c r="PBJ32" s="662"/>
      <c r="PBK32" s="662"/>
      <c r="PBL32" s="662"/>
      <c r="PBM32" s="662"/>
      <c r="PBN32" s="662"/>
      <c r="PBO32" s="662"/>
      <c r="PBP32" s="662"/>
      <c r="PBQ32" s="662"/>
      <c r="PBR32" s="662"/>
      <c r="PBS32" s="662"/>
      <c r="PBT32" s="662"/>
      <c r="PBU32" s="662"/>
      <c r="PBV32" s="662"/>
      <c r="PBW32" s="662"/>
      <c r="PBX32" s="662"/>
      <c r="PBY32" s="662"/>
      <c r="PBZ32" s="662"/>
      <c r="PCA32" s="662"/>
      <c r="PCB32" s="662"/>
      <c r="PCC32" s="662"/>
      <c r="PCD32" s="662"/>
      <c r="PCE32" s="662"/>
      <c r="PCF32" s="662"/>
      <c r="PCG32" s="662"/>
      <c r="PCH32" s="662"/>
      <c r="PCI32" s="662"/>
      <c r="PCJ32" s="662"/>
      <c r="PCK32" s="662"/>
      <c r="PCL32" s="662"/>
      <c r="PCM32" s="662"/>
      <c r="PCN32" s="662"/>
      <c r="PCO32" s="662"/>
      <c r="PCP32" s="662"/>
      <c r="PCQ32" s="662"/>
      <c r="PCR32" s="662"/>
      <c r="PCS32" s="662"/>
      <c r="PCT32" s="662"/>
      <c r="PCU32" s="662"/>
      <c r="PCV32" s="662"/>
      <c r="PCW32" s="662"/>
      <c r="PCX32" s="662"/>
      <c r="PCY32" s="662"/>
      <c r="PCZ32" s="662"/>
      <c r="PDA32" s="662"/>
      <c r="PDB32" s="662"/>
      <c r="PDC32" s="662"/>
      <c r="PDD32" s="662"/>
      <c r="PDE32" s="662"/>
      <c r="PDF32" s="662"/>
      <c r="PDG32" s="662"/>
      <c r="PDH32" s="662"/>
      <c r="PDI32" s="662"/>
      <c r="PDJ32" s="662"/>
      <c r="PDK32" s="662"/>
      <c r="PDL32" s="662"/>
      <c r="PDM32" s="662"/>
      <c r="PDN32" s="662"/>
      <c r="PDO32" s="662"/>
      <c r="PDP32" s="662"/>
      <c r="PDQ32" s="662"/>
      <c r="PDR32" s="662"/>
      <c r="PDS32" s="662"/>
      <c r="PDT32" s="662"/>
      <c r="PDU32" s="662"/>
      <c r="PDV32" s="662"/>
      <c r="PDW32" s="662"/>
      <c r="PDX32" s="662"/>
      <c r="PDY32" s="662"/>
      <c r="PDZ32" s="662"/>
      <c r="PEA32" s="662"/>
      <c r="PEB32" s="662"/>
      <c r="PEC32" s="662"/>
      <c r="PED32" s="662"/>
      <c r="PEE32" s="662"/>
      <c r="PEF32" s="662"/>
      <c r="PEG32" s="662"/>
      <c r="PEH32" s="662"/>
      <c r="PEI32" s="662"/>
      <c r="PEJ32" s="662"/>
      <c r="PEK32" s="662"/>
      <c r="PEL32" s="662"/>
      <c r="PEM32" s="662"/>
      <c r="PEN32" s="662"/>
      <c r="PEO32" s="662"/>
      <c r="PEP32" s="662"/>
      <c r="PEQ32" s="662"/>
      <c r="PER32" s="662"/>
      <c r="PES32" s="662"/>
      <c r="PET32" s="662"/>
      <c r="PEU32" s="662"/>
      <c r="PEV32" s="662"/>
      <c r="PEW32" s="662"/>
      <c r="PEX32" s="662"/>
      <c r="PEY32" s="662"/>
      <c r="PEZ32" s="662"/>
      <c r="PFA32" s="662"/>
      <c r="PFB32" s="662"/>
      <c r="PFC32" s="662"/>
      <c r="PFD32" s="662"/>
      <c r="PFE32" s="662"/>
      <c r="PFF32" s="662"/>
      <c r="PFG32" s="662"/>
      <c r="PFH32" s="662"/>
      <c r="PFI32" s="662"/>
      <c r="PFJ32" s="662"/>
      <c r="PFK32" s="662"/>
      <c r="PFL32" s="662"/>
      <c r="PFM32" s="662"/>
      <c r="PFN32" s="662"/>
      <c r="PFO32" s="662"/>
      <c r="PFP32" s="662"/>
      <c r="PFQ32" s="662"/>
      <c r="PFR32" s="662"/>
      <c r="PFS32" s="662"/>
      <c r="PFT32" s="662"/>
      <c r="PFU32" s="662"/>
      <c r="PFV32" s="662"/>
      <c r="PFW32" s="662"/>
      <c r="PFX32" s="662"/>
      <c r="PFY32" s="662"/>
      <c r="PFZ32" s="662"/>
      <c r="PGA32" s="662"/>
      <c r="PGB32" s="662"/>
      <c r="PGC32" s="662"/>
      <c r="PGD32" s="662"/>
      <c r="PGE32" s="662"/>
      <c r="PGF32" s="662"/>
      <c r="PGG32" s="662"/>
      <c r="PGH32" s="662"/>
      <c r="PGI32" s="662"/>
      <c r="PGJ32" s="662"/>
      <c r="PGK32" s="662"/>
      <c r="PGL32" s="662"/>
      <c r="PGM32" s="662"/>
      <c r="PGN32" s="662"/>
      <c r="PGO32" s="662"/>
      <c r="PGP32" s="662"/>
      <c r="PGQ32" s="662"/>
      <c r="PGR32" s="662"/>
      <c r="PGS32" s="662"/>
      <c r="PGT32" s="662"/>
      <c r="PGU32" s="662"/>
      <c r="PGV32" s="662"/>
      <c r="PGW32" s="662"/>
      <c r="PGX32" s="662"/>
      <c r="PGY32" s="662"/>
      <c r="PGZ32" s="662"/>
      <c r="PHA32" s="662"/>
      <c r="PHB32" s="662"/>
      <c r="PHC32" s="662"/>
      <c r="PHD32" s="662"/>
      <c r="PHE32" s="662"/>
      <c r="PHF32" s="662"/>
      <c r="PHG32" s="662"/>
      <c r="PHH32" s="662"/>
      <c r="PHI32" s="662"/>
      <c r="PHJ32" s="662"/>
      <c r="PHK32" s="662"/>
      <c r="PHL32" s="662"/>
      <c r="PHM32" s="662"/>
      <c r="PHN32" s="662"/>
      <c r="PHO32" s="662"/>
      <c r="PHP32" s="662"/>
      <c r="PHQ32" s="662"/>
      <c r="PHR32" s="662"/>
      <c r="PHS32" s="662"/>
      <c r="PHT32" s="662"/>
      <c r="PHU32" s="662"/>
      <c r="PHV32" s="662"/>
      <c r="PHW32" s="662"/>
      <c r="PHX32" s="662"/>
      <c r="PHY32" s="662"/>
      <c r="PHZ32" s="662"/>
      <c r="PIA32" s="662"/>
      <c r="PIB32" s="662"/>
      <c r="PIC32" s="662"/>
      <c r="PID32" s="662"/>
      <c r="PIE32" s="662"/>
      <c r="PIF32" s="662"/>
      <c r="PIG32" s="662"/>
      <c r="PIH32" s="662"/>
      <c r="PII32" s="662"/>
      <c r="PIJ32" s="662"/>
      <c r="PIK32" s="662"/>
      <c r="PIL32" s="662"/>
      <c r="PIM32" s="662"/>
      <c r="PIN32" s="662"/>
      <c r="PIO32" s="662"/>
      <c r="PIP32" s="662"/>
      <c r="PIQ32" s="662"/>
      <c r="PIR32" s="662"/>
      <c r="PIS32" s="662"/>
      <c r="PIT32" s="662"/>
      <c r="PIU32" s="662"/>
      <c r="PIV32" s="662"/>
      <c r="PIW32" s="662"/>
      <c r="PIX32" s="662"/>
      <c r="PIY32" s="662"/>
      <c r="PIZ32" s="662"/>
      <c r="PJA32" s="662"/>
      <c r="PJB32" s="662"/>
      <c r="PJC32" s="662"/>
      <c r="PJD32" s="662"/>
      <c r="PJE32" s="662"/>
      <c r="PJF32" s="662"/>
      <c r="PJG32" s="662"/>
      <c r="PJH32" s="662"/>
      <c r="PJI32" s="662"/>
      <c r="PJJ32" s="662"/>
      <c r="PJK32" s="662"/>
      <c r="PJL32" s="662"/>
      <c r="PJM32" s="662"/>
      <c r="PJN32" s="662"/>
      <c r="PJO32" s="662"/>
      <c r="PJP32" s="662"/>
      <c r="PJQ32" s="662"/>
      <c r="PJR32" s="662"/>
      <c r="PJS32" s="662"/>
      <c r="PJT32" s="662"/>
      <c r="PJU32" s="662"/>
      <c r="PJV32" s="662"/>
      <c r="PJW32" s="662"/>
      <c r="PJX32" s="662"/>
      <c r="PJY32" s="662"/>
      <c r="PJZ32" s="662"/>
      <c r="PKA32" s="662"/>
      <c r="PKB32" s="662"/>
      <c r="PKC32" s="662"/>
      <c r="PKD32" s="662"/>
      <c r="PKE32" s="662"/>
      <c r="PKF32" s="662"/>
      <c r="PKG32" s="662"/>
      <c r="PKH32" s="662"/>
      <c r="PKI32" s="662"/>
      <c r="PKJ32" s="662"/>
      <c r="PKK32" s="662"/>
      <c r="PKL32" s="662"/>
      <c r="PKM32" s="662"/>
      <c r="PKN32" s="662"/>
      <c r="PKO32" s="662"/>
      <c r="PKP32" s="662"/>
      <c r="PKQ32" s="662"/>
      <c r="PKR32" s="662"/>
      <c r="PKS32" s="662"/>
      <c r="PKT32" s="662"/>
      <c r="PKU32" s="662"/>
      <c r="PKV32" s="662"/>
      <c r="PKW32" s="662"/>
      <c r="PKX32" s="662"/>
      <c r="PKY32" s="662"/>
      <c r="PKZ32" s="662"/>
      <c r="PLA32" s="662"/>
      <c r="PLB32" s="662"/>
      <c r="PLC32" s="662"/>
      <c r="PLD32" s="662"/>
      <c r="PLE32" s="662"/>
      <c r="PLF32" s="662"/>
      <c r="PLG32" s="662"/>
      <c r="PLH32" s="662"/>
      <c r="PLI32" s="662"/>
      <c r="PLJ32" s="662"/>
      <c r="PLK32" s="662"/>
      <c r="PLL32" s="662"/>
      <c r="PLM32" s="662"/>
      <c r="PLN32" s="662"/>
      <c r="PLO32" s="662"/>
      <c r="PLP32" s="662"/>
      <c r="PLQ32" s="662"/>
      <c r="PLR32" s="662"/>
      <c r="PLS32" s="662"/>
      <c r="PLT32" s="662"/>
      <c r="PLU32" s="662"/>
      <c r="PLV32" s="662"/>
      <c r="PLW32" s="662"/>
      <c r="PLX32" s="662"/>
      <c r="PLY32" s="662"/>
      <c r="PLZ32" s="662"/>
      <c r="PMA32" s="662"/>
      <c r="PMB32" s="662"/>
      <c r="PMC32" s="662"/>
      <c r="PMD32" s="662"/>
      <c r="PME32" s="662"/>
      <c r="PMF32" s="662"/>
      <c r="PMG32" s="662"/>
      <c r="PMH32" s="662"/>
      <c r="PMI32" s="662"/>
      <c r="PMJ32" s="662"/>
      <c r="PMK32" s="662"/>
      <c r="PML32" s="662"/>
      <c r="PMM32" s="662"/>
      <c r="PMN32" s="662"/>
      <c r="PMO32" s="662"/>
      <c r="PMP32" s="662"/>
      <c r="PMQ32" s="662"/>
      <c r="PMR32" s="662"/>
      <c r="PMS32" s="662"/>
      <c r="PMT32" s="662"/>
      <c r="PMU32" s="662"/>
      <c r="PMV32" s="662"/>
      <c r="PMW32" s="662"/>
      <c r="PMX32" s="662"/>
      <c r="PMY32" s="662"/>
      <c r="PMZ32" s="662"/>
      <c r="PNA32" s="662"/>
      <c r="PNB32" s="662"/>
      <c r="PNC32" s="662"/>
      <c r="PND32" s="662"/>
      <c r="PNE32" s="662"/>
      <c r="PNF32" s="662"/>
      <c r="PNG32" s="662"/>
      <c r="PNH32" s="662"/>
      <c r="PNI32" s="662"/>
      <c r="PNJ32" s="662"/>
      <c r="PNK32" s="662"/>
      <c r="PNL32" s="662"/>
      <c r="PNM32" s="662"/>
      <c r="PNN32" s="662"/>
      <c r="PNO32" s="662"/>
      <c r="PNP32" s="662"/>
      <c r="PNQ32" s="662"/>
      <c r="PNR32" s="662"/>
      <c r="PNS32" s="662"/>
      <c r="PNT32" s="662"/>
      <c r="PNU32" s="662"/>
      <c r="PNV32" s="662"/>
      <c r="PNW32" s="662"/>
      <c r="PNX32" s="662"/>
      <c r="PNY32" s="662"/>
      <c r="PNZ32" s="662"/>
      <c r="POA32" s="662"/>
      <c r="POB32" s="662"/>
      <c r="POC32" s="662"/>
      <c r="POD32" s="662"/>
      <c r="POE32" s="662"/>
      <c r="POF32" s="662"/>
      <c r="POG32" s="662"/>
      <c r="POH32" s="662"/>
      <c r="POI32" s="662"/>
      <c r="POJ32" s="662"/>
      <c r="POK32" s="662"/>
      <c r="POL32" s="662"/>
      <c r="POM32" s="662"/>
      <c r="PON32" s="662"/>
      <c r="POO32" s="662"/>
      <c r="POP32" s="662"/>
      <c r="POQ32" s="662"/>
      <c r="POR32" s="662"/>
      <c r="POS32" s="662"/>
      <c r="POT32" s="662"/>
      <c r="POU32" s="662"/>
      <c r="POV32" s="662"/>
      <c r="POW32" s="662"/>
      <c r="POX32" s="662"/>
      <c r="POY32" s="662"/>
      <c r="POZ32" s="662"/>
      <c r="PPA32" s="662"/>
      <c r="PPB32" s="662"/>
      <c r="PPC32" s="662"/>
      <c r="PPD32" s="662"/>
      <c r="PPE32" s="662"/>
      <c r="PPF32" s="662"/>
      <c r="PPG32" s="662"/>
      <c r="PPH32" s="662"/>
      <c r="PPI32" s="662"/>
      <c r="PPJ32" s="662"/>
      <c r="PPK32" s="662"/>
      <c r="PPL32" s="662"/>
      <c r="PPM32" s="662"/>
      <c r="PPN32" s="662"/>
      <c r="PPO32" s="662"/>
      <c r="PPP32" s="662"/>
      <c r="PPQ32" s="662"/>
      <c r="PPR32" s="662"/>
      <c r="PPS32" s="662"/>
      <c r="PPT32" s="662"/>
      <c r="PPU32" s="662"/>
      <c r="PPV32" s="662"/>
      <c r="PPW32" s="662"/>
      <c r="PPX32" s="662"/>
      <c r="PPY32" s="662"/>
      <c r="PPZ32" s="662"/>
      <c r="PQA32" s="662"/>
      <c r="PQB32" s="662"/>
      <c r="PQC32" s="662"/>
      <c r="PQD32" s="662"/>
      <c r="PQE32" s="662"/>
      <c r="PQF32" s="662"/>
      <c r="PQG32" s="662"/>
      <c r="PQH32" s="662"/>
      <c r="PQI32" s="662"/>
      <c r="PQJ32" s="662"/>
      <c r="PQK32" s="662"/>
      <c r="PQL32" s="662"/>
      <c r="PQM32" s="662"/>
      <c r="PQN32" s="662"/>
      <c r="PQO32" s="662"/>
      <c r="PQP32" s="662"/>
      <c r="PQQ32" s="662"/>
      <c r="PQR32" s="662"/>
      <c r="PQS32" s="662"/>
      <c r="PQT32" s="662"/>
      <c r="PQU32" s="662"/>
      <c r="PQV32" s="662"/>
      <c r="PQW32" s="662"/>
      <c r="PQX32" s="662"/>
      <c r="PQY32" s="662"/>
      <c r="PQZ32" s="662"/>
      <c r="PRA32" s="662"/>
      <c r="PRB32" s="662"/>
      <c r="PRC32" s="662"/>
      <c r="PRD32" s="662"/>
      <c r="PRE32" s="662"/>
      <c r="PRF32" s="662"/>
      <c r="PRG32" s="662"/>
      <c r="PRH32" s="662"/>
      <c r="PRI32" s="662"/>
      <c r="PRJ32" s="662"/>
      <c r="PRK32" s="662"/>
      <c r="PRL32" s="662"/>
      <c r="PRM32" s="662"/>
      <c r="PRN32" s="662"/>
      <c r="PRO32" s="662"/>
      <c r="PRP32" s="662"/>
      <c r="PRQ32" s="662"/>
      <c r="PRR32" s="662"/>
      <c r="PRS32" s="662"/>
      <c r="PRT32" s="662"/>
      <c r="PRU32" s="662"/>
      <c r="PRV32" s="662"/>
      <c r="PRW32" s="662"/>
      <c r="PRX32" s="662"/>
      <c r="PRY32" s="662"/>
      <c r="PRZ32" s="662"/>
      <c r="PSA32" s="662"/>
      <c r="PSB32" s="662"/>
      <c r="PSC32" s="662"/>
      <c r="PSD32" s="662"/>
      <c r="PSE32" s="662"/>
      <c r="PSF32" s="662"/>
      <c r="PSG32" s="662"/>
      <c r="PSH32" s="662"/>
      <c r="PSI32" s="662"/>
      <c r="PSJ32" s="662"/>
      <c r="PSK32" s="662"/>
      <c r="PSL32" s="662"/>
      <c r="PSM32" s="662"/>
      <c r="PSN32" s="662"/>
      <c r="PSO32" s="662"/>
      <c r="PSP32" s="662"/>
      <c r="PSQ32" s="662"/>
      <c r="PSR32" s="662"/>
      <c r="PSS32" s="662"/>
      <c r="PST32" s="662"/>
      <c r="PSU32" s="662"/>
      <c r="PSV32" s="662"/>
      <c r="PSW32" s="662"/>
      <c r="PSX32" s="662"/>
      <c r="PSY32" s="662"/>
      <c r="PSZ32" s="662"/>
      <c r="PTA32" s="662"/>
      <c r="PTB32" s="662"/>
      <c r="PTC32" s="662"/>
      <c r="PTD32" s="662"/>
      <c r="PTE32" s="662"/>
      <c r="PTF32" s="662"/>
      <c r="PTG32" s="662"/>
      <c r="PTH32" s="662"/>
      <c r="PTI32" s="662"/>
      <c r="PTJ32" s="662"/>
      <c r="PTK32" s="662"/>
      <c r="PTL32" s="662"/>
      <c r="PTM32" s="662"/>
      <c r="PTN32" s="662"/>
      <c r="PTO32" s="662"/>
      <c r="PTP32" s="662"/>
      <c r="PTQ32" s="662"/>
      <c r="PTR32" s="662"/>
      <c r="PTS32" s="662"/>
      <c r="PTT32" s="662"/>
      <c r="PTU32" s="662"/>
      <c r="PTV32" s="662"/>
      <c r="PTW32" s="662"/>
      <c r="PTX32" s="662"/>
      <c r="PTY32" s="662"/>
      <c r="PTZ32" s="662"/>
      <c r="PUA32" s="662"/>
      <c r="PUB32" s="662"/>
      <c r="PUC32" s="662"/>
      <c r="PUD32" s="662"/>
      <c r="PUE32" s="662"/>
      <c r="PUF32" s="662"/>
      <c r="PUG32" s="662"/>
      <c r="PUH32" s="662"/>
      <c r="PUI32" s="662"/>
      <c r="PUJ32" s="662"/>
      <c r="PUK32" s="662"/>
      <c r="PUL32" s="662"/>
      <c r="PUM32" s="662"/>
      <c r="PUN32" s="662"/>
      <c r="PUO32" s="662"/>
      <c r="PUP32" s="662"/>
      <c r="PUQ32" s="662"/>
      <c r="PUR32" s="662"/>
      <c r="PUS32" s="662"/>
      <c r="PUT32" s="662"/>
      <c r="PUU32" s="662"/>
      <c r="PUV32" s="662"/>
      <c r="PUW32" s="662"/>
      <c r="PUX32" s="662"/>
      <c r="PUY32" s="662"/>
      <c r="PUZ32" s="662"/>
      <c r="PVA32" s="662"/>
      <c r="PVB32" s="662"/>
      <c r="PVC32" s="662"/>
      <c r="PVD32" s="662"/>
      <c r="PVE32" s="662"/>
      <c r="PVF32" s="662"/>
      <c r="PVG32" s="662"/>
      <c r="PVH32" s="662"/>
      <c r="PVI32" s="662"/>
      <c r="PVJ32" s="662"/>
      <c r="PVK32" s="662"/>
      <c r="PVL32" s="662"/>
      <c r="PVM32" s="662"/>
      <c r="PVN32" s="662"/>
      <c r="PVO32" s="662"/>
      <c r="PVP32" s="662"/>
      <c r="PVQ32" s="662"/>
      <c r="PVR32" s="662"/>
      <c r="PVS32" s="662"/>
      <c r="PVT32" s="662"/>
      <c r="PVU32" s="662"/>
      <c r="PVV32" s="662"/>
      <c r="PVW32" s="662"/>
      <c r="PVX32" s="662"/>
      <c r="PVY32" s="662"/>
      <c r="PVZ32" s="662"/>
      <c r="PWA32" s="662"/>
      <c r="PWB32" s="662"/>
      <c r="PWC32" s="662"/>
      <c r="PWD32" s="662"/>
      <c r="PWE32" s="662"/>
      <c r="PWF32" s="662"/>
      <c r="PWG32" s="662"/>
      <c r="PWH32" s="662"/>
      <c r="PWI32" s="662"/>
      <c r="PWJ32" s="662"/>
      <c r="PWK32" s="662"/>
      <c r="PWL32" s="662"/>
      <c r="PWM32" s="662"/>
      <c r="PWN32" s="662"/>
      <c r="PWO32" s="662"/>
      <c r="PWP32" s="662"/>
      <c r="PWQ32" s="662"/>
      <c r="PWR32" s="662"/>
      <c r="PWS32" s="662"/>
      <c r="PWT32" s="662"/>
      <c r="PWU32" s="662"/>
      <c r="PWV32" s="662"/>
      <c r="PWW32" s="662"/>
      <c r="PWX32" s="662"/>
      <c r="PWY32" s="662"/>
      <c r="PWZ32" s="662"/>
      <c r="PXA32" s="662"/>
      <c r="PXB32" s="662"/>
      <c r="PXC32" s="662"/>
      <c r="PXD32" s="662"/>
      <c r="PXE32" s="662"/>
      <c r="PXF32" s="662"/>
      <c r="PXG32" s="662"/>
      <c r="PXH32" s="662"/>
      <c r="PXI32" s="662"/>
      <c r="PXJ32" s="662"/>
      <c r="PXK32" s="662"/>
      <c r="PXL32" s="662"/>
      <c r="PXM32" s="662"/>
      <c r="PXN32" s="662"/>
      <c r="PXO32" s="662"/>
      <c r="PXP32" s="662"/>
      <c r="PXQ32" s="662"/>
      <c r="PXR32" s="662"/>
      <c r="PXS32" s="662"/>
      <c r="PXT32" s="662"/>
      <c r="PXU32" s="662"/>
      <c r="PXV32" s="662"/>
      <c r="PXW32" s="662"/>
      <c r="PXX32" s="662"/>
      <c r="PXY32" s="662"/>
      <c r="PXZ32" s="662"/>
      <c r="PYA32" s="662"/>
      <c r="PYB32" s="662"/>
      <c r="PYC32" s="662"/>
      <c r="PYD32" s="662"/>
      <c r="PYE32" s="662"/>
      <c r="PYF32" s="662"/>
      <c r="PYG32" s="662"/>
      <c r="PYH32" s="662"/>
      <c r="PYI32" s="662"/>
      <c r="PYJ32" s="662"/>
      <c r="PYK32" s="662"/>
      <c r="PYL32" s="662"/>
      <c r="PYM32" s="662"/>
      <c r="PYN32" s="662"/>
      <c r="PYO32" s="662"/>
      <c r="PYP32" s="662"/>
      <c r="PYQ32" s="662"/>
      <c r="PYR32" s="662"/>
      <c r="PYS32" s="662"/>
      <c r="PYT32" s="662"/>
      <c r="PYU32" s="662"/>
      <c r="PYV32" s="662"/>
      <c r="PYW32" s="662"/>
      <c r="PYX32" s="662"/>
      <c r="PYY32" s="662"/>
      <c r="PYZ32" s="662"/>
      <c r="PZA32" s="662"/>
      <c r="PZB32" s="662"/>
      <c r="PZC32" s="662"/>
      <c r="PZD32" s="662"/>
      <c r="PZE32" s="662"/>
      <c r="PZF32" s="662"/>
      <c r="PZG32" s="662"/>
      <c r="PZH32" s="662"/>
      <c r="PZI32" s="662"/>
      <c r="PZJ32" s="662"/>
      <c r="PZK32" s="662"/>
      <c r="PZL32" s="662"/>
      <c r="PZM32" s="662"/>
      <c r="PZN32" s="662"/>
      <c r="PZO32" s="662"/>
      <c r="PZP32" s="662"/>
      <c r="PZQ32" s="662"/>
      <c r="PZR32" s="662"/>
      <c r="PZS32" s="662"/>
      <c r="PZT32" s="662"/>
      <c r="PZU32" s="662"/>
      <c r="PZV32" s="662"/>
      <c r="PZW32" s="662"/>
      <c r="PZX32" s="662"/>
      <c r="PZY32" s="662"/>
      <c r="PZZ32" s="662"/>
      <c r="QAA32" s="662"/>
      <c r="QAB32" s="662"/>
      <c r="QAC32" s="662"/>
      <c r="QAD32" s="662"/>
      <c r="QAE32" s="662"/>
      <c r="QAF32" s="662"/>
      <c r="QAG32" s="662"/>
      <c r="QAH32" s="662"/>
      <c r="QAI32" s="662"/>
      <c r="QAJ32" s="662"/>
      <c r="QAK32" s="662"/>
      <c r="QAL32" s="662"/>
      <c r="QAM32" s="662"/>
      <c r="QAN32" s="662"/>
      <c r="QAO32" s="662"/>
      <c r="QAP32" s="662"/>
      <c r="QAQ32" s="662"/>
      <c r="QAR32" s="662"/>
      <c r="QAS32" s="662"/>
      <c r="QAT32" s="662"/>
      <c r="QAU32" s="662"/>
      <c r="QAV32" s="662"/>
      <c r="QAW32" s="662"/>
      <c r="QAX32" s="662"/>
      <c r="QAY32" s="662"/>
      <c r="QAZ32" s="662"/>
      <c r="QBA32" s="662"/>
      <c r="QBB32" s="662"/>
      <c r="QBC32" s="662"/>
      <c r="QBD32" s="662"/>
      <c r="QBE32" s="662"/>
      <c r="QBF32" s="662"/>
      <c r="QBG32" s="662"/>
      <c r="QBH32" s="662"/>
      <c r="QBI32" s="662"/>
      <c r="QBJ32" s="662"/>
      <c r="QBK32" s="662"/>
      <c r="QBL32" s="662"/>
      <c r="QBM32" s="662"/>
      <c r="QBN32" s="662"/>
      <c r="QBO32" s="662"/>
      <c r="QBP32" s="662"/>
      <c r="QBQ32" s="662"/>
      <c r="QBR32" s="662"/>
      <c r="QBS32" s="662"/>
      <c r="QBT32" s="662"/>
      <c r="QBU32" s="662"/>
      <c r="QBV32" s="662"/>
      <c r="QBW32" s="662"/>
      <c r="QBX32" s="662"/>
      <c r="QBY32" s="662"/>
      <c r="QBZ32" s="662"/>
      <c r="QCA32" s="662"/>
      <c r="QCB32" s="662"/>
      <c r="QCC32" s="662"/>
      <c r="QCD32" s="662"/>
      <c r="QCE32" s="662"/>
      <c r="QCF32" s="662"/>
      <c r="QCG32" s="662"/>
      <c r="QCH32" s="662"/>
      <c r="QCI32" s="662"/>
      <c r="QCJ32" s="662"/>
      <c r="QCK32" s="662"/>
      <c r="QCL32" s="662"/>
      <c r="QCM32" s="662"/>
      <c r="QCN32" s="662"/>
      <c r="QCO32" s="662"/>
      <c r="QCP32" s="662"/>
      <c r="QCQ32" s="662"/>
      <c r="QCR32" s="662"/>
      <c r="QCS32" s="662"/>
      <c r="QCT32" s="662"/>
      <c r="QCU32" s="662"/>
      <c r="QCV32" s="662"/>
      <c r="QCW32" s="662"/>
      <c r="QCX32" s="662"/>
      <c r="QCY32" s="662"/>
      <c r="QCZ32" s="662"/>
      <c r="QDA32" s="662"/>
      <c r="QDB32" s="662"/>
      <c r="QDC32" s="662"/>
      <c r="QDD32" s="662"/>
      <c r="QDE32" s="662"/>
      <c r="QDF32" s="662"/>
      <c r="QDG32" s="662"/>
      <c r="QDH32" s="662"/>
      <c r="QDI32" s="662"/>
      <c r="QDJ32" s="662"/>
      <c r="QDK32" s="662"/>
      <c r="QDL32" s="662"/>
      <c r="QDM32" s="662"/>
      <c r="QDN32" s="662"/>
      <c r="QDO32" s="662"/>
      <c r="QDP32" s="662"/>
      <c r="QDQ32" s="662"/>
      <c r="QDR32" s="662"/>
      <c r="QDS32" s="662"/>
      <c r="QDT32" s="662"/>
      <c r="QDU32" s="662"/>
      <c r="QDV32" s="662"/>
      <c r="QDW32" s="662"/>
      <c r="QDX32" s="662"/>
      <c r="QDY32" s="662"/>
      <c r="QDZ32" s="662"/>
      <c r="QEA32" s="662"/>
      <c r="QEB32" s="662"/>
      <c r="QEC32" s="662"/>
      <c r="QED32" s="662"/>
      <c r="QEE32" s="662"/>
      <c r="QEF32" s="662"/>
      <c r="QEG32" s="662"/>
      <c r="QEH32" s="662"/>
      <c r="QEI32" s="662"/>
      <c r="QEJ32" s="662"/>
      <c r="QEK32" s="662"/>
      <c r="QEL32" s="662"/>
      <c r="QEM32" s="662"/>
      <c r="QEN32" s="662"/>
      <c r="QEO32" s="662"/>
      <c r="QEP32" s="662"/>
      <c r="QEQ32" s="662"/>
      <c r="QER32" s="662"/>
      <c r="QES32" s="662"/>
      <c r="QET32" s="662"/>
      <c r="QEU32" s="662"/>
      <c r="QEV32" s="662"/>
      <c r="QEW32" s="662"/>
      <c r="QEX32" s="662"/>
      <c r="QEY32" s="662"/>
      <c r="QEZ32" s="662"/>
      <c r="QFA32" s="662"/>
      <c r="QFB32" s="662"/>
      <c r="QFC32" s="662"/>
      <c r="QFD32" s="662"/>
      <c r="QFE32" s="662"/>
      <c r="QFF32" s="662"/>
      <c r="QFG32" s="662"/>
      <c r="QFH32" s="662"/>
      <c r="QFI32" s="662"/>
      <c r="QFJ32" s="662"/>
      <c r="QFK32" s="662"/>
      <c r="QFL32" s="662"/>
      <c r="QFM32" s="662"/>
      <c r="QFN32" s="662"/>
      <c r="QFO32" s="662"/>
      <c r="QFP32" s="662"/>
      <c r="QFQ32" s="662"/>
      <c r="QFR32" s="662"/>
      <c r="QFS32" s="662"/>
      <c r="QFT32" s="662"/>
      <c r="QFU32" s="662"/>
      <c r="QFV32" s="662"/>
      <c r="QFW32" s="662"/>
      <c r="QFX32" s="662"/>
      <c r="QFY32" s="662"/>
      <c r="QFZ32" s="662"/>
      <c r="QGA32" s="662"/>
      <c r="QGB32" s="662"/>
      <c r="QGC32" s="662"/>
      <c r="QGD32" s="662"/>
      <c r="QGE32" s="662"/>
      <c r="QGF32" s="662"/>
      <c r="QGG32" s="662"/>
      <c r="QGH32" s="662"/>
      <c r="QGI32" s="662"/>
      <c r="QGJ32" s="662"/>
      <c r="QGK32" s="662"/>
      <c r="QGL32" s="662"/>
      <c r="QGM32" s="662"/>
      <c r="QGN32" s="662"/>
      <c r="QGO32" s="662"/>
      <c r="QGP32" s="662"/>
      <c r="QGQ32" s="662"/>
      <c r="QGR32" s="662"/>
      <c r="QGS32" s="662"/>
      <c r="QGT32" s="662"/>
      <c r="QGU32" s="662"/>
      <c r="QGV32" s="662"/>
      <c r="QGW32" s="662"/>
      <c r="QGX32" s="662"/>
      <c r="QGY32" s="662"/>
      <c r="QGZ32" s="662"/>
      <c r="QHA32" s="662"/>
      <c r="QHB32" s="662"/>
      <c r="QHC32" s="662"/>
      <c r="QHD32" s="662"/>
      <c r="QHE32" s="662"/>
      <c r="QHF32" s="662"/>
      <c r="QHG32" s="662"/>
      <c r="QHH32" s="662"/>
      <c r="QHI32" s="662"/>
      <c r="QHJ32" s="662"/>
      <c r="QHK32" s="662"/>
      <c r="QHL32" s="662"/>
      <c r="QHM32" s="662"/>
      <c r="QHN32" s="662"/>
      <c r="QHO32" s="662"/>
      <c r="QHP32" s="662"/>
      <c r="QHQ32" s="662"/>
      <c r="QHR32" s="662"/>
      <c r="QHS32" s="662"/>
      <c r="QHT32" s="662"/>
      <c r="QHU32" s="662"/>
      <c r="QHV32" s="662"/>
      <c r="QHW32" s="662"/>
      <c r="QHX32" s="662"/>
      <c r="QHY32" s="662"/>
      <c r="QHZ32" s="662"/>
      <c r="QIA32" s="662"/>
      <c r="QIB32" s="662"/>
      <c r="QIC32" s="662"/>
      <c r="QID32" s="662"/>
      <c r="QIE32" s="662"/>
      <c r="QIF32" s="662"/>
      <c r="QIG32" s="662"/>
      <c r="QIH32" s="662"/>
      <c r="QII32" s="662"/>
      <c r="QIJ32" s="662"/>
      <c r="QIK32" s="662"/>
      <c r="QIL32" s="662"/>
      <c r="QIM32" s="662"/>
      <c r="QIN32" s="662"/>
      <c r="QIO32" s="662"/>
      <c r="QIP32" s="662"/>
      <c r="QIQ32" s="662"/>
      <c r="QIR32" s="662"/>
      <c r="QIS32" s="662"/>
      <c r="QIT32" s="662"/>
      <c r="QIU32" s="662"/>
      <c r="QIV32" s="662"/>
      <c r="QIW32" s="662"/>
      <c r="QIX32" s="662"/>
      <c r="QIY32" s="662"/>
      <c r="QIZ32" s="662"/>
      <c r="QJA32" s="662"/>
      <c r="QJB32" s="662"/>
      <c r="QJC32" s="662"/>
      <c r="QJD32" s="662"/>
      <c r="QJE32" s="662"/>
      <c r="QJF32" s="662"/>
      <c r="QJG32" s="662"/>
      <c r="QJH32" s="662"/>
      <c r="QJI32" s="662"/>
      <c r="QJJ32" s="662"/>
      <c r="QJK32" s="662"/>
      <c r="QJL32" s="662"/>
      <c r="QJM32" s="662"/>
      <c r="QJN32" s="662"/>
      <c r="QJO32" s="662"/>
      <c r="QJP32" s="662"/>
      <c r="QJQ32" s="662"/>
      <c r="QJR32" s="662"/>
      <c r="QJS32" s="662"/>
      <c r="QJT32" s="662"/>
      <c r="QJU32" s="662"/>
      <c r="QJV32" s="662"/>
      <c r="QJW32" s="662"/>
      <c r="QJX32" s="662"/>
      <c r="QJY32" s="662"/>
      <c r="QJZ32" s="662"/>
      <c r="QKA32" s="662"/>
      <c r="QKB32" s="662"/>
      <c r="QKC32" s="662"/>
      <c r="QKD32" s="662"/>
      <c r="QKE32" s="662"/>
      <c r="QKF32" s="662"/>
      <c r="QKG32" s="662"/>
      <c r="QKH32" s="662"/>
      <c r="QKI32" s="662"/>
      <c r="QKJ32" s="662"/>
      <c r="QKK32" s="662"/>
      <c r="QKL32" s="662"/>
      <c r="QKM32" s="662"/>
      <c r="QKN32" s="662"/>
      <c r="QKO32" s="662"/>
      <c r="QKP32" s="662"/>
      <c r="QKQ32" s="662"/>
      <c r="QKR32" s="662"/>
      <c r="QKS32" s="662"/>
      <c r="QKT32" s="662"/>
      <c r="QKU32" s="662"/>
      <c r="QKV32" s="662"/>
      <c r="QKW32" s="662"/>
      <c r="QKX32" s="662"/>
      <c r="QKY32" s="662"/>
      <c r="QKZ32" s="662"/>
      <c r="QLA32" s="662"/>
      <c r="QLB32" s="662"/>
      <c r="QLC32" s="662"/>
      <c r="QLD32" s="662"/>
      <c r="QLE32" s="662"/>
      <c r="QLF32" s="662"/>
      <c r="QLG32" s="662"/>
      <c r="QLH32" s="662"/>
      <c r="QLI32" s="662"/>
      <c r="QLJ32" s="662"/>
      <c r="QLK32" s="662"/>
      <c r="QLL32" s="662"/>
      <c r="QLM32" s="662"/>
      <c r="QLN32" s="662"/>
      <c r="QLO32" s="662"/>
      <c r="QLP32" s="662"/>
      <c r="QLQ32" s="662"/>
      <c r="QLR32" s="662"/>
      <c r="QLS32" s="662"/>
      <c r="QLT32" s="662"/>
      <c r="QLU32" s="662"/>
      <c r="QLV32" s="662"/>
      <c r="QLW32" s="662"/>
      <c r="QLX32" s="662"/>
      <c r="QLY32" s="662"/>
      <c r="QLZ32" s="662"/>
      <c r="QMA32" s="662"/>
      <c r="QMB32" s="662"/>
      <c r="QMC32" s="662"/>
      <c r="QMD32" s="662"/>
      <c r="QME32" s="662"/>
      <c r="QMF32" s="662"/>
      <c r="QMG32" s="662"/>
      <c r="QMH32" s="662"/>
      <c r="QMI32" s="662"/>
      <c r="QMJ32" s="662"/>
      <c r="QMK32" s="662"/>
      <c r="QML32" s="662"/>
      <c r="QMM32" s="662"/>
      <c r="QMN32" s="662"/>
      <c r="QMO32" s="662"/>
      <c r="QMP32" s="662"/>
      <c r="QMQ32" s="662"/>
      <c r="QMR32" s="662"/>
      <c r="QMS32" s="662"/>
      <c r="QMT32" s="662"/>
      <c r="QMU32" s="662"/>
      <c r="QMV32" s="662"/>
      <c r="QMW32" s="662"/>
      <c r="QMX32" s="662"/>
      <c r="QMY32" s="662"/>
      <c r="QMZ32" s="662"/>
      <c r="QNA32" s="662"/>
      <c r="QNB32" s="662"/>
      <c r="QNC32" s="662"/>
      <c r="QND32" s="662"/>
      <c r="QNE32" s="662"/>
      <c r="QNF32" s="662"/>
      <c r="QNG32" s="662"/>
      <c r="QNH32" s="662"/>
      <c r="QNI32" s="662"/>
      <c r="QNJ32" s="662"/>
      <c r="QNK32" s="662"/>
      <c r="QNL32" s="662"/>
      <c r="QNM32" s="662"/>
      <c r="QNN32" s="662"/>
      <c r="QNO32" s="662"/>
      <c r="QNP32" s="662"/>
      <c r="QNQ32" s="662"/>
      <c r="QNR32" s="662"/>
      <c r="QNS32" s="662"/>
      <c r="QNT32" s="662"/>
      <c r="QNU32" s="662"/>
      <c r="QNV32" s="662"/>
      <c r="QNW32" s="662"/>
      <c r="QNX32" s="662"/>
      <c r="QNY32" s="662"/>
      <c r="QNZ32" s="662"/>
      <c r="QOA32" s="662"/>
      <c r="QOB32" s="662"/>
      <c r="QOC32" s="662"/>
      <c r="QOD32" s="662"/>
      <c r="QOE32" s="662"/>
      <c r="QOF32" s="662"/>
      <c r="QOG32" s="662"/>
      <c r="QOH32" s="662"/>
      <c r="QOI32" s="662"/>
      <c r="QOJ32" s="662"/>
      <c r="QOK32" s="662"/>
      <c r="QOL32" s="662"/>
      <c r="QOM32" s="662"/>
      <c r="QON32" s="662"/>
      <c r="QOO32" s="662"/>
      <c r="QOP32" s="662"/>
      <c r="QOQ32" s="662"/>
      <c r="QOR32" s="662"/>
      <c r="QOS32" s="662"/>
      <c r="QOT32" s="662"/>
      <c r="QOU32" s="662"/>
      <c r="QOV32" s="662"/>
      <c r="QOW32" s="662"/>
      <c r="QOX32" s="662"/>
      <c r="QOY32" s="662"/>
      <c r="QOZ32" s="662"/>
      <c r="QPA32" s="662"/>
      <c r="QPB32" s="662"/>
      <c r="QPC32" s="662"/>
      <c r="QPD32" s="662"/>
      <c r="QPE32" s="662"/>
      <c r="QPF32" s="662"/>
      <c r="QPG32" s="662"/>
      <c r="QPH32" s="662"/>
      <c r="QPI32" s="662"/>
      <c r="QPJ32" s="662"/>
      <c r="QPK32" s="662"/>
      <c r="QPL32" s="662"/>
      <c r="QPM32" s="662"/>
      <c r="QPN32" s="662"/>
      <c r="QPO32" s="662"/>
      <c r="QPP32" s="662"/>
      <c r="QPQ32" s="662"/>
      <c r="QPR32" s="662"/>
      <c r="QPS32" s="662"/>
      <c r="QPT32" s="662"/>
      <c r="QPU32" s="662"/>
      <c r="QPV32" s="662"/>
      <c r="QPW32" s="662"/>
      <c r="QPX32" s="662"/>
      <c r="QPY32" s="662"/>
      <c r="QPZ32" s="662"/>
      <c r="QQA32" s="662"/>
      <c r="QQB32" s="662"/>
      <c r="QQC32" s="662"/>
      <c r="QQD32" s="662"/>
      <c r="QQE32" s="662"/>
      <c r="QQF32" s="662"/>
      <c r="QQG32" s="662"/>
      <c r="QQH32" s="662"/>
      <c r="QQI32" s="662"/>
      <c r="QQJ32" s="662"/>
      <c r="QQK32" s="662"/>
      <c r="QQL32" s="662"/>
      <c r="QQM32" s="662"/>
      <c r="QQN32" s="662"/>
      <c r="QQO32" s="662"/>
      <c r="QQP32" s="662"/>
      <c r="QQQ32" s="662"/>
      <c r="QQR32" s="662"/>
      <c r="QQS32" s="662"/>
      <c r="QQT32" s="662"/>
      <c r="QQU32" s="662"/>
      <c r="QQV32" s="662"/>
      <c r="QQW32" s="662"/>
      <c r="QQX32" s="662"/>
      <c r="QQY32" s="662"/>
      <c r="QQZ32" s="662"/>
      <c r="QRA32" s="662"/>
      <c r="QRB32" s="662"/>
      <c r="QRC32" s="662"/>
      <c r="QRD32" s="662"/>
      <c r="QRE32" s="662"/>
      <c r="QRF32" s="662"/>
      <c r="QRG32" s="662"/>
      <c r="QRH32" s="662"/>
      <c r="QRI32" s="662"/>
      <c r="QRJ32" s="662"/>
      <c r="QRK32" s="662"/>
      <c r="QRL32" s="662"/>
      <c r="QRM32" s="662"/>
      <c r="QRN32" s="662"/>
      <c r="QRO32" s="662"/>
      <c r="QRP32" s="662"/>
      <c r="QRQ32" s="662"/>
      <c r="QRR32" s="662"/>
      <c r="QRS32" s="662"/>
      <c r="QRT32" s="662"/>
      <c r="QRU32" s="662"/>
      <c r="QRV32" s="662"/>
      <c r="QRW32" s="662"/>
      <c r="QRX32" s="662"/>
      <c r="QRY32" s="662"/>
      <c r="QRZ32" s="662"/>
      <c r="QSA32" s="662"/>
      <c r="QSB32" s="662"/>
      <c r="QSC32" s="662"/>
      <c r="QSD32" s="662"/>
      <c r="QSE32" s="662"/>
      <c r="QSF32" s="662"/>
      <c r="QSG32" s="662"/>
      <c r="QSH32" s="662"/>
      <c r="QSI32" s="662"/>
      <c r="QSJ32" s="662"/>
      <c r="QSK32" s="662"/>
      <c r="QSL32" s="662"/>
      <c r="QSM32" s="662"/>
      <c r="QSN32" s="662"/>
      <c r="QSO32" s="662"/>
      <c r="QSP32" s="662"/>
      <c r="QSQ32" s="662"/>
      <c r="QSR32" s="662"/>
      <c r="QSS32" s="662"/>
      <c r="QST32" s="662"/>
      <c r="QSU32" s="662"/>
      <c r="QSV32" s="662"/>
      <c r="QSW32" s="662"/>
      <c r="QSX32" s="662"/>
      <c r="QSY32" s="662"/>
      <c r="QSZ32" s="662"/>
      <c r="QTA32" s="662"/>
      <c r="QTB32" s="662"/>
      <c r="QTC32" s="662"/>
      <c r="QTD32" s="662"/>
      <c r="QTE32" s="662"/>
      <c r="QTF32" s="662"/>
      <c r="QTG32" s="662"/>
      <c r="QTH32" s="662"/>
      <c r="QTI32" s="662"/>
      <c r="QTJ32" s="662"/>
      <c r="QTK32" s="662"/>
      <c r="QTL32" s="662"/>
      <c r="QTM32" s="662"/>
      <c r="QTN32" s="662"/>
      <c r="QTO32" s="662"/>
      <c r="QTP32" s="662"/>
      <c r="QTQ32" s="662"/>
      <c r="QTR32" s="662"/>
      <c r="QTS32" s="662"/>
      <c r="QTT32" s="662"/>
      <c r="QTU32" s="662"/>
      <c r="QTV32" s="662"/>
      <c r="QTW32" s="662"/>
      <c r="QTX32" s="662"/>
      <c r="QTY32" s="662"/>
      <c r="QTZ32" s="662"/>
      <c r="QUA32" s="662"/>
      <c r="QUB32" s="662"/>
      <c r="QUC32" s="662"/>
      <c r="QUD32" s="662"/>
      <c r="QUE32" s="662"/>
      <c r="QUF32" s="662"/>
      <c r="QUG32" s="662"/>
      <c r="QUH32" s="662"/>
      <c r="QUI32" s="662"/>
      <c r="QUJ32" s="662"/>
      <c r="QUK32" s="662"/>
      <c r="QUL32" s="662"/>
      <c r="QUM32" s="662"/>
      <c r="QUN32" s="662"/>
      <c r="QUO32" s="662"/>
      <c r="QUP32" s="662"/>
      <c r="QUQ32" s="662"/>
      <c r="QUR32" s="662"/>
      <c r="QUS32" s="662"/>
      <c r="QUT32" s="662"/>
      <c r="QUU32" s="662"/>
      <c r="QUV32" s="662"/>
      <c r="QUW32" s="662"/>
      <c r="QUX32" s="662"/>
      <c r="QUY32" s="662"/>
      <c r="QUZ32" s="662"/>
      <c r="QVA32" s="662"/>
      <c r="QVB32" s="662"/>
      <c r="QVC32" s="662"/>
      <c r="QVD32" s="662"/>
      <c r="QVE32" s="662"/>
      <c r="QVF32" s="662"/>
      <c r="QVG32" s="662"/>
      <c r="QVH32" s="662"/>
      <c r="QVI32" s="662"/>
      <c r="QVJ32" s="662"/>
      <c r="QVK32" s="662"/>
      <c r="QVL32" s="662"/>
      <c r="QVM32" s="662"/>
      <c r="QVN32" s="662"/>
      <c r="QVO32" s="662"/>
      <c r="QVP32" s="662"/>
      <c r="QVQ32" s="662"/>
      <c r="QVR32" s="662"/>
      <c r="QVS32" s="662"/>
      <c r="QVT32" s="662"/>
      <c r="QVU32" s="662"/>
      <c r="QVV32" s="662"/>
      <c r="QVW32" s="662"/>
      <c r="QVX32" s="662"/>
      <c r="QVY32" s="662"/>
      <c r="QVZ32" s="662"/>
      <c r="QWA32" s="662"/>
      <c r="QWB32" s="662"/>
      <c r="QWC32" s="662"/>
      <c r="QWD32" s="662"/>
      <c r="QWE32" s="662"/>
      <c r="QWF32" s="662"/>
      <c r="QWG32" s="662"/>
      <c r="QWH32" s="662"/>
      <c r="QWI32" s="662"/>
      <c r="QWJ32" s="662"/>
      <c r="QWK32" s="662"/>
      <c r="QWL32" s="662"/>
      <c r="QWM32" s="662"/>
      <c r="QWN32" s="662"/>
      <c r="QWO32" s="662"/>
      <c r="QWP32" s="662"/>
      <c r="QWQ32" s="662"/>
      <c r="QWR32" s="662"/>
      <c r="QWS32" s="662"/>
      <c r="QWT32" s="662"/>
      <c r="QWU32" s="662"/>
      <c r="QWV32" s="662"/>
      <c r="QWW32" s="662"/>
      <c r="QWX32" s="662"/>
      <c r="QWY32" s="662"/>
      <c r="QWZ32" s="662"/>
      <c r="QXA32" s="662"/>
      <c r="QXB32" s="662"/>
      <c r="QXC32" s="662"/>
      <c r="QXD32" s="662"/>
      <c r="QXE32" s="662"/>
      <c r="QXF32" s="662"/>
      <c r="QXG32" s="662"/>
      <c r="QXH32" s="662"/>
      <c r="QXI32" s="662"/>
      <c r="QXJ32" s="662"/>
      <c r="QXK32" s="662"/>
      <c r="QXL32" s="662"/>
      <c r="QXM32" s="662"/>
      <c r="QXN32" s="662"/>
      <c r="QXO32" s="662"/>
      <c r="QXP32" s="662"/>
      <c r="QXQ32" s="662"/>
      <c r="QXR32" s="662"/>
      <c r="QXS32" s="662"/>
      <c r="QXT32" s="662"/>
      <c r="QXU32" s="662"/>
      <c r="QXV32" s="662"/>
      <c r="QXW32" s="662"/>
      <c r="QXX32" s="662"/>
      <c r="QXY32" s="662"/>
      <c r="QXZ32" s="662"/>
      <c r="QYA32" s="662"/>
      <c r="QYB32" s="662"/>
      <c r="QYC32" s="662"/>
      <c r="QYD32" s="662"/>
      <c r="QYE32" s="662"/>
      <c r="QYF32" s="662"/>
      <c r="QYG32" s="662"/>
      <c r="QYH32" s="662"/>
      <c r="QYI32" s="662"/>
      <c r="QYJ32" s="662"/>
      <c r="QYK32" s="662"/>
      <c r="QYL32" s="662"/>
      <c r="QYM32" s="662"/>
      <c r="QYN32" s="662"/>
      <c r="QYO32" s="662"/>
      <c r="QYP32" s="662"/>
      <c r="QYQ32" s="662"/>
      <c r="QYR32" s="662"/>
      <c r="QYS32" s="662"/>
      <c r="QYT32" s="662"/>
      <c r="QYU32" s="662"/>
      <c r="QYV32" s="662"/>
      <c r="QYW32" s="662"/>
      <c r="QYX32" s="662"/>
      <c r="QYY32" s="662"/>
      <c r="QYZ32" s="662"/>
      <c r="QZA32" s="662"/>
      <c r="QZB32" s="662"/>
      <c r="QZC32" s="662"/>
      <c r="QZD32" s="662"/>
      <c r="QZE32" s="662"/>
      <c r="QZF32" s="662"/>
      <c r="QZG32" s="662"/>
      <c r="QZH32" s="662"/>
      <c r="QZI32" s="662"/>
      <c r="QZJ32" s="662"/>
      <c r="QZK32" s="662"/>
      <c r="QZL32" s="662"/>
      <c r="QZM32" s="662"/>
      <c r="QZN32" s="662"/>
      <c r="QZO32" s="662"/>
      <c r="QZP32" s="662"/>
      <c r="QZQ32" s="662"/>
      <c r="QZR32" s="662"/>
      <c r="QZS32" s="662"/>
      <c r="QZT32" s="662"/>
      <c r="QZU32" s="662"/>
      <c r="QZV32" s="662"/>
      <c r="QZW32" s="662"/>
      <c r="QZX32" s="662"/>
      <c r="QZY32" s="662"/>
      <c r="QZZ32" s="662"/>
      <c r="RAA32" s="662"/>
      <c r="RAB32" s="662"/>
      <c r="RAC32" s="662"/>
      <c r="RAD32" s="662"/>
      <c r="RAE32" s="662"/>
      <c r="RAF32" s="662"/>
      <c r="RAG32" s="662"/>
      <c r="RAH32" s="662"/>
      <c r="RAI32" s="662"/>
      <c r="RAJ32" s="662"/>
      <c r="RAK32" s="662"/>
      <c r="RAL32" s="662"/>
      <c r="RAM32" s="662"/>
      <c r="RAN32" s="662"/>
      <c r="RAO32" s="662"/>
      <c r="RAP32" s="662"/>
      <c r="RAQ32" s="662"/>
      <c r="RAR32" s="662"/>
      <c r="RAS32" s="662"/>
      <c r="RAT32" s="662"/>
      <c r="RAU32" s="662"/>
      <c r="RAV32" s="662"/>
      <c r="RAW32" s="662"/>
      <c r="RAX32" s="662"/>
      <c r="RAY32" s="662"/>
      <c r="RAZ32" s="662"/>
      <c r="RBA32" s="662"/>
      <c r="RBB32" s="662"/>
      <c r="RBC32" s="662"/>
      <c r="RBD32" s="662"/>
      <c r="RBE32" s="662"/>
      <c r="RBF32" s="662"/>
      <c r="RBG32" s="662"/>
      <c r="RBH32" s="662"/>
      <c r="RBI32" s="662"/>
      <c r="RBJ32" s="662"/>
      <c r="RBK32" s="662"/>
      <c r="RBL32" s="662"/>
      <c r="RBM32" s="662"/>
      <c r="RBN32" s="662"/>
      <c r="RBO32" s="662"/>
      <c r="RBP32" s="662"/>
      <c r="RBQ32" s="662"/>
      <c r="RBR32" s="662"/>
      <c r="RBS32" s="662"/>
      <c r="RBT32" s="662"/>
      <c r="RBU32" s="662"/>
      <c r="RBV32" s="662"/>
      <c r="RBW32" s="662"/>
      <c r="RBX32" s="662"/>
      <c r="RBY32" s="662"/>
      <c r="RBZ32" s="662"/>
      <c r="RCA32" s="662"/>
      <c r="RCB32" s="662"/>
      <c r="RCC32" s="662"/>
      <c r="RCD32" s="662"/>
      <c r="RCE32" s="662"/>
      <c r="RCF32" s="662"/>
      <c r="RCG32" s="662"/>
      <c r="RCH32" s="662"/>
      <c r="RCI32" s="662"/>
      <c r="RCJ32" s="662"/>
      <c r="RCK32" s="662"/>
      <c r="RCL32" s="662"/>
      <c r="RCM32" s="662"/>
      <c r="RCN32" s="662"/>
      <c r="RCO32" s="662"/>
      <c r="RCP32" s="662"/>
      <c r="RCQ32" s="662"/>
      <c r="RCR32" s="662"/>
      <c r="RCS32" s="662"/>
      <c r="RCT32" s="662"/>
      <c r="RCU32" s="662"/>
      <c r="RCV32" s="662"/>
      <c r="RCW32" s="662"/>
      <c r="RCX32" s="662"/>
      <c r="RCY32" s="662"/>
      <c r="RCZ32" s="662"/>
      <c r="RDA32" s="662"/>
      <c r="RDB32" s="662"/>
      <c r="RDC32" s="662"/>
      <c r="RDD32" s="662"/>
      <c r="RDE32" s="662"/>
      <c r="RDF32" s="662"/>
      <c r="RDG32" s="662"/>
      <c r="RDH32" s="662"/>
      <c r="RDI32" s="662"/>
      <c r="RDJ32" s="662"/>
      <c r="RDK32" s="662"/>
      <c r="RDL32" s="662"/>
      <c r="RDM32" s="662"/>
      <c r="RDN32" s="662"/>
      <c r="RDO32" s="662"/>
      <c r="RDP32" s="662"/>
      <c r="RDQ32" s="662"/>
      <c r="RDR32" s="662"/>
      <c r="RDS32" s="662"/>
      <c r="RDT32" s="662"/>
      <c r="RDU32" s="662"/>
      <c r="RDV32" s="662"/>
      <c r="RDW32" s="662"/>
      <c r="RDX32" s="662"/>
      <c r="RDY32" s="662"/>
      <c r="RDZ32" s="662"/>
      <c r="REA32" s="662"/>
      <c r="REB32" s="662"/>
      <c r="REC32" s="662"/>
      <c r="RED32" s="662"/>
      <c r="REE32" s="662"/>
      <c r="REF32" s="662"/>
      <c r="REG32" s="662"/>
      <c r="REH32" s="662"/>
      <c r="REI32" s="662"/>
      <c r="REJ32" s="662"/>
      <c r="REK32" s="662"/>
      <c r="REL32" s="662"/>
      <c r="REM32" s="662"/>
      <c r="REN32" s="662"/>
      <c r="REO32" s="662"/>
      <c r="REP32" s="662"/>
      <c r="REQ32" s="662"/>
      <c r="RER32" s="662"/>
      <c r="RES32" s="662"/>
      <c r="RET32" s="662"/>
      <c r="REU32" s="662"/>
      <c r="REV32" s="662"/>
      <c r="REW32" s="662"/>
      <c r="REX32" s="662"/>
      <c r="REY32" s="662"/>
      <c r="REZ32" s="662"/>
      <c r="RFA32" s="662"/>
      <c r="RFB32" s="662"/>
      <c r="RFC32" s="662"/>
      <c r="RFD32" s="662"/>
      <c r="RFE32" s="662"/>
      <c r="RFF32" s="662"/>
      <c r="RFG32" s="662"/>
      <c r="RFH32" s="662"/>
      <c r="RFI32" s="662"/>
      <c r="RFJ32" s="662"/>
      <c r="RFK32" s="662"/>
      <c r="RFL32" s="662"/>
      <c r="RFM32" s="662"/>
      <c r="RFN32" s="662"/>
      <c r="RFO32" s="662"/>
      <c r="RFP32" s="662"/>
      <c r="RFQ32" s="662"/>
      <c r="RFR32" s="662"/>
      <c r="RFS32" s="662"/>
      <c r="RFT32" s="662"/>
      <c r="RFU32" s="662"/>
      <c r="RFV32" s="662"/>
      <c r="RFW32" s="662"/>
      <c r="RFX32" s="662"/>
      <c r="RFY32" s="662"/>
      <c r="RFZ32" s="662"/>
      <c r="RGA32" s="662"/>
      <c r="RGB32" s="662"/>
      <c r="RGC32" s="662"/>
      <c r="RGD32" s="662"/>
      <c r="RGE32" s="662"/>
      <c r="RGF32" s="662"/>
      <c r="RGG32" s="662"/>
      <c r="RGH32" s="662"/>
      <c r="RGI32" s="662"/>
      <c r="RGJ32" s="662"/>
      <c r="RGK32" s="662"/>
      <c r="RGL32" s="662"/>
      <c r="RGM32" s="662"/>
      <c r="RGN32" s="662"/>
      <c r="RGO32" s="662"/>
      <c r="RGP32" s="662"/>
      <c r="RGQ32" s="662"/>
      <c r="RGR32" s="662"/>
      <c r="RGS32" s="662"/>
      <c r="RGT32" s="662"/>
      <c r="RGU32" s="662"/>
      <c r="RGV32" s="662"/>
      <c r="RGW32" s="662"/>
      <c r="RGX32" s="662"/>
      <c r="RGY32" s="662"/>
      <c r="RGZ32" s="662"/>
      <c r="RHA32" s="662"/>
      <c r="RHB32" s="662"/>
      <c r="RHC32" s="662"/>
      <c r="RHD32" s="662"/>
      <c r="RHE32" s="662"/>
      <c r="RHF32" s="662"/>
      <c r="RHG32" s="662"/>
      <c r="RHH32" s="662"/>
      <c r="RHI32" s="662"/>
      <c r="RHJ32" s="662"/>
      <c r="RHK32" s="662"/>
      <c r="RHL32" s="662"/>
      <c r="RHM32" s="662"/>
      <c r="RHN32" s="662"/>
      <c r="RHO32" s="662"/>
      <c r="RHP32" s="662"/>
      <c r="RHQ32" s="662"/>
      <c r="RHR32" s="662"/>
      <c r="RHS32" s="662"/>
      <c r="RHT32" s="662"/>
      <c r="RHU32" s="662"/>
      <c r="RHV32" s="662"/>
      <c r="RHW32" s="662"/>
      <c r="RHX32" s="662"/>
      <c r="RHY32" s="662"/>
      <c r="RHZ32" s="662"/>
      <c r="RIA32" s="662"/>
      <c r="RIB32" s="662"/>
      <c r="RIC32" s="662"/>
      <c r="RID32" s="662"/>
      <c r="RIE32" s="662"/>
      <c r="RIF32" s="662"/>
      <c r="RIG32" s="662"/>
      <c r="RIH32" s="662"/>
      <c r="RII32" s="662"/>
      <c r="RIJ32" s="662"/>
      <c r="RIK32" s="662"/>
      <c r="RIL32" s="662"/>
      <c r="RIM32" s="662"/>
      <c r="RIN32" s="662"/>
      <c r="RIO32" s="662"/>
      <c r="RIP32" s="662"/>
      <c r="RIQ32" s="662"/>
      <c r="RIR32" s="662"/>
      <c r="RIS32" s="662"/>
      <c r="RIT32" s="662"/>
      <c r="RIU32" s="662"/>
      <c r="RIV32" s="662"/>
      <c r="RIW32" s="662"/>
      <c r="RIX32" s="662"/>
      <c r="RIY32" s="662"/>
      <c r="RIZ32" s="662"/>
      <c r="RJA32" s="662"/>
      <c r="RJB32" s="662"/>
      <c r="RJC32" s="662"/>
      <c r="RJD32" s="662"/>
      <c r="RJE32" s="662"/>
      <c r="RJF32" s="662"/>
      <c r="RJG32" s="662"/>
      <c r="RJH32" s="662"/>
      <c r="RJI32" s="662"/>
      <c r="RJJ32" s="662"/>
      <c r="RJK32" s="662"/>
      <c r="RJL32" s="662"/>
      <c r="RJM32" s="662"/>
      <c r="RJN32" s="662"/>
      <c r="RJO32" s="662"/>
      <c r="RJP32" s="662"/>
      <c r="RJQ32" s="662"/>
      <c r="RJR32" s="662"/>
      <c r="RJS32" s="662"/>
      <c r="RJT32" s="662"/>
      <c r="RJU32" s="662"/>
      <c r="RJV32" s="662"/>
      <c r="RJW32" s="662"/>
      <c r="RJX32" s="662"/>
      <c r="RJY32" s="662"/>
      <c r="RJZ32" s="662"/>
      <c r="RKA32" s="662"/>
      <c r="RKB32" s="662"/>
      <c r="RKC32" s="662"/>
      <c r="RKD32" s="662"/>
      <c r="RKE32" s="662"/>
      <c r="RKF32" s="662"/>
      <c r="RKG32" s="662"/>
      <c r="RKH32" s="662"/>
      <c r="RKI32" s="662"/>
      <c r="RKJ32" s="662"/>
      <c r="RKK32" s="662"/>
      <c r="RKL32" s="662"/>
      <c r="RKM32" s="662"/>
      <c r="RKN32" s="662"/>
      <c r="RKO32" s="662"/>
      <c r="RKP32" s="662"/>
      <c r="RKQ32" s="662"/>
      <c r="RKR32" s="662"/>
      <c r="RKS32" s="662"/>
      <c r="RKT32" s="662"/>
      <c r="RKU32" s="662"/>
      <c r="RKV32" s="662"/>
      <c r="RKW32" s="662"/>
      <c r="RKX32" s="662"/>
      <c r="RKY32" s="662"/>
      <c r="RKZ32" s="662"/>
      <c r="RLA32" s="662"/>
      <c r="RLB32" s="662"/>
      <c r="RLC32" s="662"/>
      <c r="RLD32" s="662"/>
      <c r="RLE32" s="662"/>
      <c r="RLF32" s="662"/>
      <c r="RLG32" s="662"/>
      <c r="RLH32" s="662"/>
      <c r="RLI32" s="662"/>
      <c r="RLJ32" s="662"/>
      <c r="RLK32" s="662"/>
      <c r="RLL32" s="662"/>
      <c r="RLM32" s="662"/>
      <c r="RLN32" s="662"/>
      <c r="RLO32" s="662"/>
      <c r="RLP32" s="662"/>
      <c r="RLQ32" s="662"/>
      <c r="RLR32" s="662"/>
      <c r="RLS32" s="662"/>
      <c r="RLT32" s="662"/>
      <c r="RLU32" s="662"/>
      <c r="RLV32" s="662"/>
      <c r="RLW32" s="662"/>
      <c r="RLX32" s="662"/>
      <c r="RLY32" s="662"/>
      <c r="RLZ32" s="662"/>
      <c r="RMA32" s="662"/>
      <c r="RMB32" s="662"/>
      <c r="RMC32" s="662"/>
      <c r="RMD32" s="662"/>
      <c r="RME32" s="662"/>
      <c r="RMF32" s="662"/>
      <c r="RMG32" s="662"/>
      <c r="RMH32" s="662"/>
      <c r="RMI32" s="662"/>
      <c r="RMJ32" s="662"/>
      <c r="RMK32" s="662"/>
      <c r="RML32" s="662"/>
      <c r="RMM32" s="662"/>
      <c r="RMN32" s="662"/>
      <c r="RMO32" s="662"/>
      <c r="RMP32" s="662"/>
      <c r="RMQ32" s="662"/>
      <c r="RMR32" s="662"/>
      <c r="RMS32" s="662"/>
      <c r="RMT32" s="662"/>
      <c r="RMU32" s="662"/>
      <c r="RMV32" s="662"/>
      <c r="RMW32" s="662"/>
      <c r="RMX32" s="662"/>
      <c r="RMY32" s="662"/>
      <c r="RMZ32" s="662"/>
      <c r="RNA32" s="662"/>
      <c r="RNB32" s="662"/>
      <c r="RNC32" s="662"/>
      <c r="RND32" s="662"/>
      <c r="RNE32" s="662"/>
      <c r="RNF32" s="662"/>
      <c r="RNG32" s="662"/>
      <c r="RNH32" s="662"/>
      <c r="RNI32" s="662"/>
      <c r="RNJ32" s="662"/>
      <c r="RNK32" s="662"/>
      <c r="RNL32" s="662"/>
      <c r="RNM32" s="662"/>
      <c r="RNN32" s="662"/>
      <c r="RNO32" s="662"/>
      <c r="RNP32" s="662"/>
      <c r="RNQ32" s="662"/>
      <c r="RNR32" s="662"/>
      <c r="RNS32" s="662"/>
      <c r="RNT32" s="662"/>
      <c r="RNU32" s="662"/>
      <c r="RNV32" s="662"/>
      <c r="RNW32" s="662"/>
      <c r="RNX32" s="662"/>
      <c r="RNY32" s="662"/>
      <c r="RNZ32" s="662"/>
      <c r="ROA32" s="662"/>
      <c r="ROB32" s="662"/>
      <c r="ROC32" s="662"/>
      <c r="ROD32" s="662"/>
      <c r="ROE32" s="662"/>
      <c r="ROF32" s="662"/>
      <c r="ROG32" s="662"/>
      <c r="ROH32" s="662"/>
      <c r="ROI32" s="662"/>
      <c r="ROJ32" s="662"/>
      <c r="ROK32" s="662"/>
      <c r="ROL32" s="662"/>
      <c r="ROM32" s="662"/>
      <c r="RON32" s="662"/>
      <c r="ROO32" s="662"/>
      <c r="ROP32" s="662"/>
      <c r="ROQ32" s="662"/>
      <c r="ROR32" s="662"/>
      <c r="ROS32" s="662"/>
      <c r="ROT32" s="662"/>
      <c r="ROU32" s="662"/>
      <c r="ROV32" s="662"/>
      <c r="ROW32" s="662"/>
      <c r="ROX32" s="662"/>
      <c r="ROY32" s="662"/>
      <c r="ROZ32" s="662"/>
      <c r="RPA32" s="662"/>
      <c r="RPB32" s="662"/>
      <c r="RPC32" s="662"/>
      <c r="RPD32" s="662"/>
      <c r="RPE32" s="662"/>
      <c r="RPF32" s="662"/>
      <c r="RPG32" s="662"/>
      <c r="RPH32" s="662"/>
      <c r="RPI32" s="662"/>
      <c r="RPJ32" s="662"/>
      <c r="RPK32" s="662"/>
      <c r="RPL32" s="662"/>
      <c r="RPM32" s="662"/>
      <c r="RPN32" s="662"/>
      <c r="RPO32" s="662"/>
      <c r="RPP32" s="662"/>
      <c r="RPQ32" s="662"/>
      <c r="RPR32" s="662"/>
      <c r="RPS32" s="662"/>
      <c r="RPT32" s="662"/>
      <c r="RPU32" s="662"/>
      <c r="RPV32" s="662"/>
      <c r="RPW32" s="662"/>
      <c r="RPX32" s="662"/>
      <c r="RPY32" s="662"/>
      <c r="RPZ32" s="662"/>
      <c r="RQA32" s="662"/>
      <c r="RQB32" s="662"/>
      <c r="RQC32" s="662"/>
      <c r="RQD32" s="662"/>
      <c r="RQE32" s="662"/>
      <c r="RQF32" s="662"/>
      <c r="RQG32" s="662"/>
      <c r="RQH32" s="662"/>
      <c r="RQI32" s="662"/>
      <c r="RQJ32" s="662"/>
      <c r="RQK32" s="662"/>
      <c r="RQL32" s="662"/>
      <c r="RQM32" s="662"/>
      <c r="RQN32" s="662"/>
      <c r="RQO32" s="662"/>
      <c r="RQP32" s="662"/>
      <c r="RQQ32" s="662"/>
      <c r="RQR32" s="662"/>
      <c r="RQS32" s="662"/>
      <c r="RQT32" s="662"/>
      <c r="RQU32" s="662"/>
      <c r="RQV32" s="662"/>
      <c r="RQW32" s="662"/>
      <c r="RQX32" s="662"/>
      <c r="RQY32" s="662"/>
      <c r="RQZ32" s="662"/>
      <c r="RRA32" s="662"/>
      <c r="RRB32" s="662"/>
      <c r="RRC32" s="662"/>
      <c r="RRD32" s="662"/>
      <c r="RRE32" s="662"/>
      <c r="RRF32" s="662"/>
      <c r="RRG32" s="662"/>
      <c r="RRH32" s="662"/>
      <c r="RRI32" s="662"/>
      <c r="RRJ32" s="662"/>
      <c r="RRK32" s="662"/>
      <c r="RRL32" s="662"/>
      <c r="RRM32" s="662"/>
      <c r="RRN32" s="662"/>
      <c r="RRO32" s="662"/>
      <c r="RRP32" s="662"/>
      <c r="RRQ32" s="662"/>
      <c r="RRR32" s="662"/>
      <c r="RRS32" s="662"/>
      <c r="RRT32" s="662"/>
      <c r="RRU32" s="662"/>
      <c r="RRV32" s="662"/>
      <c r="RRW32" s="662"/>
      <c r="RRX32" s="662"/>
      <c r="RRY32" s="662"/>
      <c r="RRZ32" s="662"/>
      <c r="RSA32" s="662"/>
      <c r="RSB32" s="662"/>
      <c r="RSC32" s="662"/>
      <c r="RSD32" s="662"/>
      <c r="RSE32" s="662"/>
      <c r="RSF32" s="662"/>
      <c r="RSG32" s="662"/>
      <c r="RSH32" s="662"/>
      <c r="RSI32" s="662"/>
      <c r="RSJ32" s="662"/>
      <c r="RSK32" s="662"/>
      <c r="RSL32" s="662"/>
      <c r="RSM32" s="662"/>
      <c r="RSN32" s="662"/>
      <c r="RSO32" s="662"/>
      <c r="RSP32" s="662"/>
      <c r="RSQ32" s="662"/>
      <c r="RSR32" s="662"/>
      <c r="RSS32" s="662"/>
      <c r="RST32" s="662"/>
      <c r="RSU32" s="662"/>
      <c r="RSV32" s="662"/>
      <c r="RSW32" s="662"/>
      <c r="RSX32" s="662"/>
      <c r="RSY32" s="662"/>
      <c r="RSZ32" s="662"/>
      <c r="RTA32" s="662"/>
      <c r="RTB32" s="662"/>
      <c r="RTC32" s="662"/>
      <c r="RTD32" s="662"/>
      <c r="RTE32" s="662"/>
      <c r="RTF32" s="662"/>
      <c r="RTG32" s="662"/>
      <c r="RTH32" s="662"/>
      <c r="RTI32" s="662"/>
      <c r="RTJ32" s="662"/>
      <c r="RTK32" s="662"/>
      <c r="RTL32" s="662"/>
      <c r="RTM32" s="662"/>
      <c r="RTN32" s="662"/>
      <c r="RTO32" s="662"/>
      <c r="RTP32" s="662"/>
      <c r="RTQ32" s="662"/>
      <c r="RTR32" s="662"/>
      <c r="RTS32" s="662"/>
      <c r="RTT32" s="662"/>
      <c r="RTU32" s="662"/>
      <c r="RTV32" s="662"/>
      <c r="RTW32" s="662"/>
      <c r="RTX32" s="662"/>
      <c r="RTY32" s="662"/>
      <c r="RTZ32" s="662"/>
      <c r="RUA32" s="662"/>
      <c r="RUB32" s="662"/>
      <c r="RUC32" s="662"/>
      <c r="RUD32" s="662"/>
      <c r="RUE32" s="662"/>
      <c r="RUF32" s="662"/>
      <c r="RUG32" s="662"/>
      <c r="RUH32" s="662"/>
      <c r="RUI32" s="662"/>
      <c r="RUJ32" s="662"/>
      <c r="RUK32" s="662"/>
      <c r="RUL32" s="662"/>
      <c r="RUM32" s="662"/>
      <c r="RUN32" s="662"/>
      <c r="RUO32" s="662"/>
      <c r="RUP32" s="662"/>
      <c r="RUQ32" s="662"/>
      <c r="RUR32" s="662"/>
      <c r="RUS32" s="662"/>
      <c r="RUT32" s="662"/>
      <c r="RUU32" s="662"/>
      <c r="RUV32" s="662"/>
      <c r="RUW32" s="662"/>
      <c r="RUX32" s="662"/>
      <c r="RUY32" s="662"/>
      <c r="RUZ32" s="662"/>
      <c r="RVA32" s="662"/>
      <c r="RVB32" s="662"/>
      <c r="RVC32" s="662"/>
      <c r="RVD32" s="662"/>
      <c r="RVE32" s="662"/>
      <c r="RVF32" s="662"/>
      <c r="RVG32" s="662"/>
      <c r="RVH32" s="662"/>
      <c r="RVI32" s="662"/>
      <c r="RVJ32" s="662"/>
      <c r="RVK32" s="662"/>
      <c r="RVL32" s="662"/>
      <c r="RVM32" s="662"/>
      <c r="RVN32" s="662"/>
      <c r="RVO32" s="662"/>
      <c r="RVP32" s="662"/>
      <c r="RVQ32" s="662"/>
      <c r="RVR32" s="662"/>
      <c r="RVS32" s="662"/>
      <c r="RVT32" s="662"/>
      <c r="RVU32" s="662"/>
      <c r="RVV32" s="662"/>
      <c r="RVW32" s="662"/>
      <c r="RVX32" s="662"/>
      <c r="RVY32" s="662"/>
      <c r="RVZ32" s="662"/>
      <c r="RWA32" s="662"/>
      <c r="RWB32" s="662"/>
      <c r="RWC32" s="662"/>
      <c r="RWD32" s="662"/>
      <c r="RWE32" s="662"/>
      <c r="RWF32" s="662"/>
      <c r="RWG32" s="662"/>
      <c r="RWH32" s="662"/>
      <c r="RWI32" s="662"/>
      <c r="RWJ32" s="662"/>
      <c r="RWK32" s="662"/>
      <c r="RWL32" s="662"/>
      <c r="RWM32" s="662"/>
      <c r="RWN32" s="662"/>
      <c r="RWO32" s="662"/>
      <c r="RWP32" s="662"/>
      <c r="RWQ32" s="662"/>
      <c r="RWR32" s="662"/>
      <c r="RWS32" s="662"/>
      <c r="RWT32" s="662"/>
      <c r="RWU32" s="662"/>
      <c r="RWV32" s="662"/>
      <c r="RWW32" s="662"/>
      <c r="RWX32" s="662"/>
      <c r="RWY32" s="662"/>
      <c r="RWZ32" s="662"/>
      <c r="RXA32" s="662"/>
      <c r="RXB32" s="662"/>
      <c r="RXC32" s="662"/>
      <c r="RXD32" s="662"/>
      <c r="RXE32" s="662"/>
      <c r="RXF32" s="662"/>
      <c r="RXG32" s="662"/>
      <c r="RXH32" s="662"/>
      <c r="RXI32" s="662"/>
      <c r="RXJ32" s="662"/>
      <c r="RXK32" s="662"/>
      <c r="RXL32" s="662"/>
      <c r="RXM32" s="662"/>
      <c r="RXN32" s="662"/>
      <c r="RXO32" s="662"/>
      <c r="RXP32" s="662"/>
      <c r="RXQ32" s="662"/>
      <c r="RXR32" s="662"/>
      <c r="RXS32" s="662"/>
      <c r="RXT32" s="662"/>
      <c r="RXU32" s="662"/>
      <c r="RXV32" s="662"/>
      <c r="RXW32" s="662"/>
      <c r="RXX32" s="662"/>
      <c r="RXY32" s="662"/>
      <c r="RXZ32" s="662"/>
      <c r="RYA32" s="662"/>
      <c r="RYB32" s="662"/>
      <c r="RYC32" s="662"/>
      <c r="RYD32" s="662"/>
      <c r="RYE32" s="662"/>
      <c r="RYF32" s="662"/>
      <c r="RYG32" s="662"/>
      <c r="RYH32" s="662"/>
      <c r="RYI32" s="662"/>
      <c r="RYJ32" s="662"/>
      <c r="RYK32" s="662"/>
      <c r="RYL32" s="662"/>
      <c r="RYM32" s="662"/>
      <c r="RYN32" s="662"/>
      <c r="RYO32" s="662"/>
      <c r="RYP32" s="662"/>
      <c r="RYQ32" s="662"/>
      <c r="RYR32" s="662"/>
      <c r="RYS32" s="662"/>
      <c r="RYT32" s="662"/>
      <c r="RYU32" s="662"/>
      <c r="RYV32" s="662"/>
      <c r="RYW32" s="662"/>
      <c r="RYX32" s="662"/>
      <c r="RYY32" s="662"/>
      <c r="RYZ32" s="662"/>
      <c r="RZA32" s="662"/>
      <c r="RZB32" s="662"/>
      <c r="RZC32" s="662"/>
      <c r="RZD32" s="662"/>
      <c r="RZE32" s="662"/>
      <c r="RZF32" s="662"/>
      <c r="RZG32" s="662"/>
      <c r="RZH32" s="662"/>
      <c r="RZI32" s="662"/>
      <c r="RZJ32" s="662"/>
      <c r="RZK32" s="662"/>
      <c r="RZL32" s="662"/>
      <c r="RZM32" s="662"/>
      <c r="RZN32" s="662"/>
      <c r="RZO32" s="662"/>
      <c r="RZP32" s="662"/>
      <c r="RZQ32" s="662"/>
      <c r="RZR32" s="662"/>
      <c r="RZS32" s="662"/>
      <c r="RZT32" s="662"/>
      <c r="RZU32" s="662"/>
      <c r="RZV32" s="662"/>
      <c r="RZW32" s="662"/>
      <c r="RZX32" s="662"/>
      <c r="RZY32" s="662"/>
      <c r="RZZ32" s="662"/>
      <c r="SAA32" s="662"/>
      <c r="SAB32" s="662"/>
      <c r="SAC32" s="662"/>
      <c r="SAD32" s="662"/>
      <c r="SAE32" s="662"/>
      <c r="SAF32" s="662"/>
      <c r="SAG32" s="662"/>
      <c r="SAH32" s="662"/>
      <c r="SAI32" s="662"/>
      <c r="SAJ32" s="662"/>
      <c r="SAK32" s="662"/>
      <c r="SAL32" s="662"/>
      <c r="SAM32" s="662"/>
      <c r="SAN32" s="662"/>
      <c r="SAO32" s="662"/>
      <c r="SAP32" s="662"/>
      <c r="SAQ32" s="662"/>
      <c r="SAR32" s="662"/>
      <c r="SAS32" s="662"/>
      <c r="SAT32" s="662"/>
      <c r="SAU32" s="662"/>
      <c r="SAV32" s="662"/>
      <c r="SAW32" s="662"/>
      <c r="SAX32" s="662"/>
      <c r="SAY32" s="662"/>
      <c r="SAZ32" s="662"/>
      <c r="SBA32" s="662"/>
      <c r="SBB32" s="662"/>
      <c r="SBC32" s="662"/>
      <c r="SBD32" s="662"/>
      <c r="SBE32" s="662"/>
      <c r="SBF32" s="662"/>
      <c r="SBG32" s="662"/>
      <c r="SBH32" s="662"/>
      <c r="SBI32" s="662"/>
      <c r="SBJ32" s="662"/>
      <c r="SBK32" s="662"/>
      <c r="SBL32" s="662"/>
      <c r="SBM32" s="662"/>
      <c r="SBN32" s="662"/>
      <c r="SBO32" s="662"/>
      <c r="SBP32" s="662"/>
      <c r="SBQ32" s="662"/>
      <c r="SBR32" s="662"/>
      <c r="SBS32" s="662"/>
      <c r="SBT32" s="662"/>
      <c r="SBU32" s="662"/>
      <c r="SBV32" s="662"/>
      <c r="SBW32" s="662"/>
      <c r="SBX32" s="662"/>
      <c r="SBY32" s="662"/>
      <c r="SBZ32" s="662"/>
      <c r="SCA32" s="662"/>
      <c r="SCB32" s="662"/>
      <c r="SCC32" s="662"/>
      <c r="SCD32" s="662"/>
      <c r="SCE32" s="662"/>
      <c r="SCF32" s="662"/>
      <c r="SCG32" s="662"/>
      <c r="SCH32" s="662"/>
      <c r="SCI32" s="662"/>
      <c r="SCJ32" s="662"/>
      <c r="SCK32" s="662"/>
      <c r="SCL32" s="662"/>
      <c r="SCM32" s="662"/>
      <c r="SCN32" s="662"/>
      <c r="SCO32" s="662"/>
      <c r="SCP32" s="662"/>
      <c r="SCQ32" s="662"/>
      <c r="SCR32" s="662"/>
      <c r="SCS32" s="662"/>
      <c r="SCT32" s="662"/>
      <c r="SCU32" s="662"/>
      <c r="SCV32" s="662"/>
      <c r="SCW32" s="662"/>
      <c r="SCX32" s="662"/>
      <c r="SCY32" s="662"/>
      <c r="SCZ32" s="662"/>
      <c r="SDA32" s="662"/>
      <c r="SDB32" s="662"/>
      <c r="SDC32" s="662"/>
      <c r="SDD32" s="662"/>
      <c r="SDE32" s="662"/>
      <c r="SDF32" s="662"/>
      <c r="SDG32" s="662"/>
      <c r="SDH32" s="662"/>
      <c r="SDI32" s="662"/>
      <c r="SDJ32" s="662"/>
      <c r="SDK32" s="662"/>
      <c r="SDL32" s="662"/>
      <c r="SDM32" s="662"/>
      <c r="SDN32" s="662"/>
      <c r="SDO32" s="662"/>
      <c r="SDP32" s="662"/>
      <c r="SDQ32" s="662"/>
      <c r="SDR32" s="662"/>
      <c r="SDS32" s="662"/>
      <c r="SDT32" s="662"/>
      <c r="SDU32" s="662"/>
      <c r="SDV32" s="662"/>
      <c r="SDW32" s="662"/>
      <c r="SDX32" s="662"/>
      <c r="SDY32" s="662"/>
      <c r="SDZ32" s="662"/>
      <c r="SEA32" s="662"/>
      <c r="SEB32" s="662"/>
      <c r="SEC32" s="662"/>
      <c r="SED32" s="662"/>
      <c r="SEE32" s="662"/>
      <c r="SEF32" s="662"/>
      <c r="SEG32" s="662"/>
      <c r="SEH32" s="662"/>
      <c r="SEI32" s="662"/>
      <c r="SEJ32" s="662"/>
      <c r="SEK32" s="662"/>
      <c r="SEL32" s="662"/>
      <c r="SEM32" s="662"/>
      <c r="SEN32" s="662"/>
      <c r="SEO32" s="662"/>
      <c r="SEP32" s="662"/>
      <c r="SEQ32" s="662"/>
      <c r="SER32" s="662"/>
      <c r="SES32" s="662"/>
      <c r="SET32" s="662"/>
      <c r="SEU32" s="662"/>
      <c r="SEV32" s="662"/>
      <c r="SEW32" s="662"/>
      <c r="SEX32" s="662"/>
      <c r="SEY32" s="662"/>
      <c r="SEZ32" s="662"/>
      <c r="SFA32" s="662"/>
      <c r="SFB32" s="662"/>
      <c r="SFC32" s="662"/>
      <c r="SFD32" s="662"/>
      <c r="SFE32" s="662"/>
      <c r="SFF32" s="662"/>
      <c r="SFG32" s="662"/>
      <c r="SFH32" s="662"/>
      <c r="SFI32" s="662"/>
      <c r="SFJ32" s="662"/>
      <c r="SFK32" s="662"/>
      <c r="SFL32" s="662"/>
      <c r="SFM32" s="662"/>
      <c r="SFN32" s="662"/>
      <c r="SFO32" s="662"/>
      <c r="SFP32" s="662"/>
      <c r="SFQ32" s="662"/>
      <c r="SFR32" s="662"/>
      <c r="SFS32" s="662"/>
      <c r="SFT32" s="662"/>
      <c r="SFU32" s="662"/>
      <c r="SFV32" s="662"/>
      <c r="SFW32" s="662"/>
      <c r="SFX32" s="662"/>
      <c r="SFY32" s="662"/>
      <c r="SFZ32" s="662"/>
      <c r="SGA32" s="662"/>
      <c r="SGB32" s="662"/>
      <c r="SGC32" s="662"/>
      <c r="SGD32" s="662"/>
      <c r="SGE32" s="662"/>
      <c r="SGF32" s="662"/>
      <c r="SGG32" s="662"/>
      <c r="SGH32" s="662"/>
      <c r="SGI32" s="662"/>
      <c r="SGJ32" s="662"/>
      <c r="SGK32" s="662"/>
      <c r="SGL32" s="662"/>
      <c r="SGM32" s="662"/>
      <c r="SGN32" s="662"/>
      <c r="SGO32" s="662"/>
      <c r="SGP32" s="662"/>
      <c r="SGQ32" s="662"/>
      <c r="SGR32" s="662"/>
      <c r="SGS32" s="662"/>
      <c r="SGT32" s="662"/>
      <c r="SGU32" s="662"/>
      <c r="SGV32" s="662"/>
      <c r="SGW32" s="662"/>
      <c r="SGX32" s="662"/>
      <c r="SGY32" s="662"/>
      <c r="SGZ32" s="662"/>
      <c r="SHA32" s="662"/>
      <c r="SHB32" s="662"/>
      <c r="SHC32" s="662"/>
      <c r="SHD32" s="662"/>
      <c r="SHE32" s="662"/>
      <c r="SHF32" s="662"/>
      <c r="SHG32" s="662"/>
      <c r="SHH32" s="662"/>
      <c r="SHI32" s="662"/>
      <c r="SHJ32" s="662"/>
      <c r="SHK32" s="662"/>
      <c r="SHL32" s="662"/>
      <c r="SHM32" s="662"/>
      <c r="SHN32" s="662"/>
      <c r="SHO32" s="662"/>
      <c r="SHP32" s="662"/>
      <c r="SHQ32" s="662"/>
      <c r="SHR32" s="662"/>
      <c r="SHS32" s="662"/>
      <c r="SHT32" s="662"/>
      <c r="SHU32" s="662"/>
      <c r="SHV32" s="662"/>
      <c r="SHW32" s="662"/>
      <c r="SHX32" s="662"/>
      <c r="SHY32" s="662"/>
      <c r="SHZ32" s="662"/>
      <c r="SIA32" s="662"/>
      <c r="SIB32" s="662"/>
      <c r="SIC32" s="662"/>
      <c r="SID32" s="662"/>
      <c r="SIE32" s="662"/>
      <c r="SIF32" s="662"/>
      <c r="SIG32" s="662"/>
      <c r="SIH32" s="662"/>
      <c r="SII32" s="662"/>
      <c r="SIJ32" s="662"/>
      <c r="SIK32" s="662"/>
      <c r="SIL32" s="662"/>
      <c r="SIM32" s="662"/>
      <c r="SIN32" s="662"/>
      <c r="SIO32" s="662"/>
      <c r="SIP32" s="662"/>
      <c r="SIQ32" s="662"/>
      <c r="SIR32" s="662"/>
      <c r="SIS32" s="662"/>
      <c r="SIT32" s="662"/>
      <c r="SIU32" s="662"/>
      <c r="SIV32" s="662"/>
      <c r="SIW32" s="662"/>
      <c r="SIX32" s="662"/>
      <c r="SIY32" s="662"/>
      <c r="SIZ32" s="662"/>
      <c r="SJA32" s="662"/>
      <c r="SJB32" s="662"/>
      <c r="SJC32" s="662"/>
      <c r="SJD32" s="662"/>
      <c r="SJE32" s="662"/>
      <c r="SJF32" s="662"/>
      <c r="SJG32" s="662"/>
      <c r="SJH32" s="662"/>
      <c r="SJI32" s="662"/>
      <c r="SJJ32" s="662"/>
      <c r="SJK32" s="662"/>
      <c r="SJL32" s="662"/>
      <c r="SJM32" s="662"/>
      <c r="SJN32" s="662"/>
      <c r="SJO32" s="662"/>
      <c r="SJP32" s="662"/>
      <c r="SJQ32" s="662"/>
      <c r="SJR32" s="662"/>
      <c r="SJS32" s="662"/>
      <c r="SJT32" s="662"/>
      <c r="SJU32" s="662"/>
      <c r="SJV32" s="662"/>
      <c r="SJW32" s="662"/>
      <c r="SJX32" s="662"/>
      <c r="SJY32" s="662"/>
      <c r="SJZ32" s="662"/>
      <c r="SKA32" s="662"/>
      <c r="SKB32" s="662"/>
      <c r="SKC32" s="662"/>
      <c r="SKD32" s="662"/>
      <c r="SKE32" s="662"/>
      <c r="SKF32" s="662"/>
      <c r="SKG32" s="662"/>
      <c r="SKH32" s="662"/>
      <c r="SKI32" s="662"/>
      <c r="SKJ32" s="662"/>
      <c r="SKK32" s="662"/>
      <c r="SKL32" s="662"/>
      <c r="SKM32" s="662"/>
      <c r="SKN32" s="662"/>
      <c r="SKO32" s="662"/>
      <c r="SKP32" s="662"/>
      <c r="SKQ32" s="662"/>
      <c r="SKR32" s="662"/>
      <c r="SKS32" s="662"/>
      <c r="SKT32" s="662"/>
      <c r="SKU32" s="662"/>
      <c r="SKV32" s="662"/>
      <c r="SKW32" s="662"/>
      <c r="SKX32" s="662"/>
      <c r="SKY32" s="662"/>
      <c r="SKZ32" s="662"/>
      <c r="SLA32" s="662"/>
      <c r="SLB32" s="662"/>
      <c r="SLC32" s="662"/>
      <c r="SLD32" s="662"/>
      <c r="SLE32" s="662"/>
      <c r="SLF32" s="662"/>
      <c r="SLG32" s="662"/>
      <c r="SLH32" s="662"/>
      <c r="SLI32" s="662"/>
      <c r="SLJ32" s="662"/>
      <c r="SLK32" s="662"/>
      <c r="SLL32" s="662"/>
      <c r="SLM32" s="662"/>
      <c r="SLN32" s="662"/>
      <c r="SLO32" s="662"/>
      <c r="SLP32" s="662"/>
      <c r="SLQ32" s="662"/>
      <c r="SLR32" s="662"/>
      <c r="SLS32" s="662"/>
      <c r="SLT32" s="662"/>
      <c r="SLU32" s="662"/>
      <c r="SLV32" s="662"/>
      <c r="SLW32" s="662"/>
      <c r="SLX32" s="662"/>
      <c r="SLY32" s="662"/>
      <c r="SLZ32" s="662"/>
      <c r="SMA32" s="662"/>
      <c r="SMB32" s="662"/>
      <c r="SMC32" s="662"/>
      <c r="SMD32" s="662"/>
      <c r="SME32" s="662"/>
      <c r="SMF32" s="662"/>
      <c r="SMG32" s="662"/>
      <c r="SMH32" s="662"/>
      <c r="SMI32" s="662"/>
      <c r="SMJ32" s="662"/>
      <c r="SMK32" s="662"/>
      <c r="SML32" s="662"/>
      <c r="SMM32" s="662"/>
      <c r="SMN32" s="662"/>
      <c r="SMO32" s="662"/>
      <c r="SMP32" s="662"/>
      <c r="SMQ32" s="662"/>
      <c r="SMR32" s="662"/>
      <c r="SMS32" s="662"/>
      <c r="SMT32" s="662"/>
      <c r="SMU32" s="662"/>
      <c r="SMV32" s="662"/>
      <c r="SMW32" s="662"/>
      <c r="SMX32" s="662"/>
      <c r="SMY32" s="662"/>
      <c r="SMZ32" s="662"/>
      <c r="SNA32" s="662"/>
      <c r="SNB32" s="662"/>
      <c r="SNC32" s="662"/>
      <c r="SND32" s="662"/>
      <c r="SNE32" s="662"/>
      <c r="SNF32" s="662"/>
      <c r="SNG32" s="662"/>
      <c r="SNH32" s="662"/>
      <c r="SNI32" s="662"/>
      <c r="SNJ32" s="662"/>
      <c r="SNK32" s="662"/>
      <c r="SNL32" s="662"/>
      <c r="SNM32" s="662"/>
      <c r="SNN32" s="662"/>
      <c r="SNO32" s="662"/>
      <c r="SNP32" s="662"/>
      <c r="SNQ32" s="662"/>
      <c r="SNR32" s="662"/>
      <c r="SNS32" s="662"/>
      <c r="SNT32" s="662"/>
      <c r="SNU32" s="662"/>
      <c r="SNV32" s="662"/>
      <c r="SNW32" s="662"/>
      <c r="SNX32" s="662"/>
      <c r="SNY32" s="662"/>
      <c r="SNZ32" s="662"/>
      <c r="SOA32" s="662"/>
      <c r="SOB32" s="662"/>
      <c r="SOC32" s="662"/>
      <c r="SOD32" s="662"/>
      <c r="SOE32" s="662"/>
      <c r="SOF32" s="662"/>
      <c r="SOG32" s="662"/>
      <c r="SOH32" s="662"/>
      <c r="SOI32" s="662"/>
      <c r="SOJ32" s="662"/>
      <c r="SOK32" s="662"/>
      <c r="SOL32" s="662"/>
      <c r="SOM32" s="662"/>
      <c r="SON32" s="662"/>
      <c r="SOO32" s="662"/>
      <c r="SOP32" s="662"/>
      <c r="SOQ32" s="662"/>
      <c r="SOR32" s="662"/>
      <c r="SOS32" s="662"/>
      <c r="SOT32" s="662"/>
      <c r="SOU32" s="662"/>
      <c r="SOV32" s="662"/>
      <c r="SOW32" s="662"/>
      <c r="SOX32" s="662"/>
      <c r="SOY32" s="662"/>
      <c r="SOZ32" s="662"/>
      <c r="SPA32" s="662"/>
      <c r="SPB32" s="662"/>
      <c r="SPC32" s="662"/>
      <c r="SPD32" s="662"/>
      <c r="SPE32" s="662"/>
      <c r="SPF32" s="662"/>
      <c r="SPG32" s="662"/>
      <c r="SPH32" s="662"/>
      <c r="SPI32" s="662"/>
      <c r="SPJ32" s="662"/>
      <c r="SPK32" s="662"/>
      <c r="SPL32" s="662"/>
      <c r="SPM32" s="662"/>
      <c r="SPN32" s="662"/>
      <c r="SPO32" s="662"/>
      <c r="SPP32" s="662"/>
      <c r="SPQ32" s="662"/>
      <c r="SPR32" s="662"/>
      <c r="SPS32" s="662"/>
      <c r="SPT32" s="662"/>
      <c r="SPU32" s="662"/>
      <c r="SPV32" s="662"/>
      <c r="SPW32" s="662"/>
      <c r="SPX32" s="662"/>
      <c r="SPY32" s="662"/>
      <c r="SPZ32" s="662"/>
      <c r="SQA32" s="662"/>
      <c r="SQB32" s="662"/>
      <c r="SQC32" s="662"/>
      <c r="SQD32" s="662"/>
      <c r="SQE32" s="662"/>
      <c r="SQF32" s="662"/>
      <c r="SQG32" s="662"/>
      <c r="SQH32" s="662"/>
      <c r="SQI32" s="662"/>
      <c r="SQJ32" s="662"/>
      <c r="SQK32" s="662"/>
      <c r="SQL32" s="662"/>
      <c r="SQM32" s="662"/>
      <c r="SQN32" s="662"/>
      <c r="SQO32" s="662"/>
      <c r="SQP32" s="662"/>
      <c r="SQQ32" s="662"/>
      <c r="SQR32" s="662"/>
      <c r="SQS32" s="662"/>
      <c r="SQT32" s="662"/>
      <c r="SQU32" s="662"/>
      <c r="SQV32" s="662"/>
      <c r="SQW32" s="662"/>
      <c r="SQX32" s="662"/>
      <c r="SQY32" s="662"/>
      <c r="SQZ32" s="662"/>
      <c r="SRA32" s="662"/>
      <c r="SRB32" s="662"/>
      <c r="SRC32" s="662"/>
      <c r="SRD32" s="662"/>
      <c r="SRE32" s="662"/>
      <c r="SRF32" s="662"/>
      <c r="SRG32" s="662"/>
      <c r="SRH32" s="662"/>
      <c r="SRI32" s="662"/>
      <c r="SRJ32" s="662"/>
      <c r="SRK32" s="662"/>
      <c r="SRL32" s="662"/>
      <c r="SRM32" s="662"/>
      <c r="SRN32" s="662"/>
      <c r="SRO32" s="662"/>
      <c r="SRP32" s="662"/>
      <c r="SRQ32" s="662"/>
      <c r="SRR32" s="662"/>
      <c r="SRS32" s="662"/>
      <c r="SRT32" s="662"/>
      <c r="SRU32" s="662"/>
      <c r="SRV32" s="662"/>
      <c r="SRW32" s="662"/>
      <c r="SRX32" s="662"/>
      <c r="SRY32" s="662"/>
      <c r="SRZ32" s="662"/>
      <c r="SSA32" s="662"/>
      <c r="SSB32" s="662"/>
      <c r="SSC32" s="662"/>
      <c r="SSD32" s="662"/>
      <c r="SSE32" s="662"/>
      <c r="SSF32" s="662"/>
      <c r="SSG32" s="662"/>
      <c r="SSH32" s="662"/>
      <c r="SSI32" s="662"/>
      <c r="SSJ32" s="662"/>
      <c r="SSK32" s="662"/>
      <c r="SSL32" s="662"/>
      <c r="SSM32" s="662"/>
      <c r="SSN32" s="662"/>
      <c r="SSO32" s="662"/>
      <c r="SSP32" s="662"/>
      <c r="SSQ32" s="662"/>
      <c r="SSR32" s="662"/>
      <c r="SSS32" s="662"/>
      <c r="SST32" s="662"/>
      <c r="SSU32" s="662"/>
      <c r="SSV32" s="662"/>
      <c r="SSW32" s="662"/>
      <c r="SSX32" s="662"/>
      <c r="SSY32" s="662"/>
      <c r="SSZ32" s="662"/>
      <c r="STA32" s="662"/>
      <c r="STB32" s="662"/>
      <c r="STC32" s="662"/>
      <c r="STD32" s="662"/>
      <c r="STE32" s="662"/>
      <c r="STF32" s="662"/>
      <c r="STG32" s="662"/>
      <c r="STH32" s="662"/>
      <c r="STI32" s="662"/>
      <c r="STJ32" s="662"/>
      <c r="STK32" s="662"/>
      <c r="STL32" s="662"/>
      <c r="STM32" s="662"/>
      <c r="STN32" s="662"/>
      <c r="STO32" s="662"/>
      <c r="STP32" s="662"/>
      <c r="STQ32" s="662"/>
      <c r="STR32" s="662"/>
      <c r="STS32" s="662"/>
      <c r="STT32" s="662"/>
      <c r="STU32" s="662"/>
      <c r="STV32" s="662"/>
      <c r="STW32" s="662"/>
      <c r="STX32" s="662"/>
      <c r="STY32" s="662"/>
      <c r="STZ32" s="662"/>
      <c r="SUA32" s="662"/>
      <c r="SUB32" s="662"/>
      <c r="SUC32" s="662"/>
      <c r="SUD32" s="662"/>
      <c r="SUE32" s="662"/>
      <c r="SUF32" s="662"/>
      <c r="SUG32" s="662"/>
      <c r="SUH32" s="662"/>
      <c r="SUI32" s="662"/>
      <c r="SUJ32" s="662"/>
      <c r="SUK32" s="662"/>
      <c r="SUL32" s="662"/>
      <c r="SUM32" s="662"/>
      <c r="SUN32" s="662"/>
      <c r="SUO32" s="662"/>
      <c r="SUP32" s="662"/>
      <c r="SUQ32" s="662"/>
      <c r="SUR32" s="662"/>
      <c r="SUS32" s="662"/>
      <c r="SUT32" s="662"/>
      <c r="SUU32" s="662"/>
      <c r="SUV32" s="662"/>
      <c r="SUW32" s="662"/>
      <c r="SUX32" s="662"/>
      <c r="SUY32" s="662"/>
      <c r="SUZ32" s="662"/>
      <c r="SVA32" s="662"/>
      <c r="SVB32" s="662"/>
      <c r="SVC32" s="662"/>
      <c r="SVD32" s="662"/>
      <c r="SVE32" s="662"/>
      <c r="SVF32" s="662"/>
      <c r="SVG32" s="662"/>
      <c r="SVH32" s="662"/>
      <c r="SVI32" s="662"/>
      <c r="SVJ32" s="662"/>
      <c r="SVK32" s="662"/>
      <c r="SVL32" s="662"/>
      <c r="SVM32" s="662"/>
      <c r="SVN32" s="662"/>
      <c r="SVO32" s="662"/>
      <c r="SVP32" s="662"/>
      <c r="SVQ32" s="662"/>
      <c r="SVR32" s="662"/>
      <c r="SVS32" s="662"/>
      <c r="SVT32" s="662"/>
      <c r="SVU32" s="662"/>
      <c r="SVV32" s="662"/>
      <c r="SVW32" s="662"/>
      <c r="SVX32" s="662"/>
      <c r="SVY32" s="662"/>
      <c r="SVZ32" s="662"/>
      <c r="SWA32" s="662"/>
      <c r="SWB32" s="662"/>
      <c r="SWC32" s="662"/>
      <c r="SWD32" s="662"/>
      <c r="SWE32" s="662"/>
      <c r="SWF32" s="662"/>
      <c r="SWG32" s="662"/>
      <c r="SWH32" s="662"/>
      <c r="SWI32" s="662"/>
      <c r="SWJ32" s="662"/>
      <c r="SWK32" s="662"/>
      <c r="SWL32" s="662"/>
      <c r="SWM32" s="662"/>
      <c r="SWN32" s="662"/>
      <c r="SWO32" s="662"/>
      <c r="SWP32" s="662"/>
      <c r="SWQ32" s="662"/>
      <c r="SWR32" s="662"/>
      <c r="SWS32" s="662"/>
      <c r="SWT32" s="662"/>
      <c r="SWU32" s="662"/>
      <c r="SWV32" s="662"/>
      <c r="SWW32" s="662"/>
      <c r="SWX32" s="662"/>
      <c r="SWY32" s="662"/>
      <c r="SWZ32" s="662"/>
      <c r="SXA32" s="662"/>
      <c r="SXB32" s="662"/>
      <c r="SXC32" s="662"/>
      <c r="SXD32" s="662"/>
      <c r="SXE32" s="662"/>
      <c r="SXF32" s="662"/>
      <c r="SXG32" s="662"/>
      <c r="SXH32" s="662"/>
      <c r="SXI32" s="662"/>
      <c r="SXJ32" s="662"/>
      <c r="SXK32" s="662"/>
      <c r="SXL32" s="662"/>
      <c r="SXM32" s="662"/>
      <c r="SXN32" s="662"/>
      <c r="SXO32" s="662"/>
      <c r="SXP32" s="662"/>
      <c r="SXQ32" s="662"/>
      <c r="SXR32" s="662"/>
      <c r="SXS32" s="662"/>
      <c r="SXT32" s="662"/>
      <c r="SXU32" s="662"/>
      <c r="SXV32" s="662"/>
      <c r="SXW32" s="662"/>
      <c r="SXX32" s="662"/>
      <c r="SXY32" s="662"/>
      <c r="SXZ32" s="662"/>
      <c r="SYA32" s="662"/>
      <c r="SYB32" s="662"/>
      <c r="SYC32" s="662"/>
      <c r="SYD32" s="662"/>
      <c r="SYE32" s="662"/>
      <c r="SYF32" s="662"/>
      <c r="SYG32" s="662"/>
      <c r="SYH32" s="662"/>
      <c r="SYI32" s="662"/>
      <c r="SYJ32" s="662"/>
      <c r="SYK32" s="662"/>
      <c r="SYL32" s="662"/>
      <c r="SYM32" s="662"/>
      <c r="SYN32" s="662"/>
      <c r="SYO32" s="662"/>
      <c r="SYP32" s="662"/>
      <c r="SYQ32" s="662"/>
      <c r="SYR32" s="662"/>
      <c r="SYS32" s="662"/>
      <c r="SYT32" s="662"/>
      <c r="SYU32" s="662"/>
      <c r="SYV32" s="662"/>
      <c r="SYW32" s="662"/>
      <c r="SYX32" s="662"/>
      <c r="SYY32" s="662"/>
      <c r="SYZ32" s="662"/>
      <c r="SZA32" s="662"/>
      <c r="SZB32" s="662"/>
      <c r="SZC32" s="662"/>
      <c r="SZD32" s="662"/>
      <c r="SZE32" s="662"/>
      <c r="SZF32" s="662"/>
      <c r="SZG32" s="662"/>
      <c r="SZH32" s="662"/>
      <c r="SZI32" s="662"/>
      <c r="SZJ32" s="662"/>
      <c r="SZK32" s="662"/>
      <c r="SZL32" s="662"/>
      <c r="SZM32" s="662"/>
      <c r="SZN32" s="662"/>
      <c r="SZO32" s="662"/>
      <c r="SZP32" s="662"/>
      <c r="SZQ32" s="662"/>
      <c r="SZR32" s="662"/>
      <c r="SZS32" s="662"/>
      <c r="SZT32" s="662"/>
      <c r="SZU32" s="662"/>
      <c r="SZV32" s="662"/>
      <c r="SZW32" s="662"/>
      <c r="SZX32" s="662"/>
      <c r="SZY32" s="662"/>
      <c r="SZZ32" s="662"/>
      <c r="TAA32" s="662"/>
      <c r="TAB32" s="662"/>
      <c r="TAC32" s="662"/>
      <c r="TAD32" s="662"/>
      <c r="TAE32" s="662"/>
      <c r="TAF32" s="662"/>
      <c r="TAG32" s="662"/>
      <c r="TAH32" s="662"/>
      <c r="TAI32" s="662"/>
      <c r="TAJ32" s="662"/>
      <c r="TAK32" s="662"/>
      <c r="TAL32" s="662"/>
      <c r="TAM32" s="662"/>
      <c r="TAN32" s="662"/>
      <c r="TAO32" s="662"/>
      <c r="TAP32" s="662"/>
      <c r="TAQ32" s="662"/>
      <c r="TAR32" s="662"/>
      <c r="TAS32" s="662"/>
      <c r="TAT32" s="662"/>
      <c r="TAU32" s="662"/>
      <c r="TAV32" s="662"/>
      <c r="TAW32" s="662"/>
      <c r="TAX32" s="662"/>
      <c r="TAY32" s="662"/>
      <c r="TAZ32" s="662"/>
      <c r="TBA32" s="662"/>
      <c r="TBB32" s="662"/>
      <c r="TBC32" s="662"/>
      <c r="TBD32" s="662"/>
      <c r="TBE32" s="662"/>
      <c r="TBF32" s="662"/>
      <c r="TBG32" s="662"/>
      <c r="TBH32" s="662"/>
      <c r="TBI32" s="662"/>
      <c r="TBJ32" s="662"/>
      <c r="TBK32" s="662"/>
      <c r="TBL32" s="662"/>
      <c r="TBM32" s="662"/>
      <c r="TBN32" s="662"/>
      <c r="TBO32" s="662"/>
      <c r="TBP32" s="662"/>
      <c r="TBQ32" s="662"/>
      <c r="TBR32" s="662"/>
      <c r="TBS32" s="662"/>
      <c r="TBT32" s="662"/>
      <c r="TBU32" s="662"/>
      <c r="TBV32" s="662"/>
      <c r="TBW32" s="662"/>
      <c r="TBX32" s="662"/>
      <c r="TBY32" s="662"/>
      <c r="TBZ32" s="662"/>
      <c r="TCA32" s="662"/>
      <c r="TCB32" s="662"/>
      <c r="TCC32" s="662"/>
      <c r="TCD32" s="662"/>
      <c r="TCE32" s="662"/>
      <c r="TCF32" s="662"/>
      <c r="TCG32" s="662"/>
      <c r="TCH32" s="662"/>
      <c r="TCI32" s="662"/>
      <c r="TCJ32" s="662"/>
      <c r="TCK32" s="662"/>
      <c r="TCL32" s="662"/>
      <c r="TCM32" s="662"/>
      <c r="TCN32" s="662"/>
      <c r="TCO32" s="662"/>
      <c r="TCP32" s="662"/>
      <c r="TCQ32" s="662"/>
      <c r="TCR32" s="662"/>
      <c r="TCS32" s="662"/>
      <c r="TCT32" s="662"/>
      <c r="TCU32" s="662"/>
      <c r="TCV32" s="662"/>
      <c r="TCW32" s="662"/>
      <c r="TCX32" s="662"/>
      <c r="TCY32" s="662"/>
      <c r="TCZ32" s="662"/>
      <c r="TDA32" s="662"/>
      <c r="TDB32" s="662"/>
      <c r="TDC32" s="662"/>
      <c r="TDD32" s="662"/>
      <c r="TDE32" s="662"/>
      <c r="TDF32" s="662"/>
      <c r="TDG32" s="662"/>
      <c r="TDH32" s="662"/>
      <c r="TDI32" s="662"/>
      <c r="TDJ32" s="662"/>
      <c r="TDK32" s="662"/>
      <c r="TDL32" s="662"/>
      <c r="TDM32" s="662"/>
      <c r="TDN32" s="662"/>
      <c r="TDO32" s="662"/>
      <c r="TDP32" s="662"/>
      <c r="TDQ32" s="662"/>
      <c r="TDR32" s="662"/>
      <c r="TDS32" s="662"/>
      <c r="TDT32" s="662"/>
      <c r="TDU32" s="662"/>
      <c r="TDV32" s="662"/>
      <c r="TDW32" s="662"/>
      <c r="TDX32" s="662"/>
      <c r="TDY32" s="662"/>
      <c r="TDZ32" s="662"/>
      <c r="TEA32" s="662"/>
      <c r="TEB32" s="662"/>
      <c r="TEC32" s="662"/>
      <c r="TED32" s="662"/>
      <c r="TEE32" s="662"/>
      <c r="TEF32" s="662"/>
      <c r="TEG32" s="662"/>
      <c r="TEH32" s="662"/>
      <c r="TEI32" s="662"/>
      <c r="TEJ32" s="662"/>
      <c r="TEK32" s="662"/>
      <c r="TEL32" s="662"/>
      <c r="TEM32" s="662"/>
      <c r="TEN32" s="662"/>
      <c r="TEO32" s="662"/>
      <c r="TEP32" s="662"/>
      <c r="TEQ32" s="662"/>
      <c r="TER32" s="662"/>
      <c r="TES32" s="662"/>
      <c r="TET32" s="662"/>
      <c r="TEU32" s="662"/>
      <c r="TEV32" s="662"/>
      <c r="TEW32" s="662"/>
      <c r="TEX32" s="662"/>
      <c r="TEY32" s="662"/>
      <c r="TEZ32" s="662"/>
      <c r="TFA32" s="662"/>
      <c r="TFB32" s="662"/>
      <c r="TFC32" s="662"/>
      <c r="TFD32" s="662"/>
      <c r="TFE32" s="662"/>
      <c r="TFF32" s="662"/>
      <c r="TFG32" s="662"/>
      <c r="TFH32" s="662"/>
      <c r="TFI32" s="662"/>
      <c r="TFJ32" s="662"/>
      <c r="TFK32" s="662"/>
      <c r="TFL32" s="662"/>
      <c r="TFM32" s="662"/>
      <c r="TFN32" s="662"/>
      <c r="TFO32" s="662"/>
      <c r="TFP32" s="662"/>
      <c r="TFQ32" s="662"/>
      <c r="TFR32" s="662"/>
      <c r="TFS32" s="662"/>
      <c r="TFT32" s="662"/>
      <c r="TFU32" s="662"/>
      <c r="TFV32" s="662"/>
      <c r="TFW32" s="662"/>
      <c r="TFX32" s="662"/>
      <c r="TFY32" s="662"/>
      <c r="TFZ32" s="662"/>
      <c r="TGA32" s="662"/>
      <c r="TGB32" s="662"/>
      <c r="TGC32" s="662"/>
      <c r="TGD32" s="662"/>
      <c r="TGE32" s="662"/>
      <c r="TGF32" s="662"/>
      <c r="TGG32" s="662"/>
      <c r="TGH32" s="662"/>
      <c r="TGI32" s="662"/>
      <c r="TGJ32" s="662"/>
      <c r="TGK32" s="662"/>
      <c r="TGL32" s="662"/>
      <c r="TGM32" s="662"/>
      <c r="TGN32" s="662"/>
      <c r="TGO32" s="662"/>
      <c r="TGP32" s="662"/>
      <c r="TGQ32" s="662"/>
      <c r="TGR32" s="662"/>
      <c r="TGS32" s="662"/>
      <c r="TGT32" s="662"/>
      <c r="TGU32" s="662"/>
      <c r="TGV32" s="662"/>
      <c r="TGW32" s="662"/>
      <c r="TGX32" s="662"/>
      <c r="TGY32" s="662"/>
      <c r="TGZ32" s="662"/>
      <c r="THA32" s="662"/>
      <c r="THB32" s="662"/>
      <c r="THC32" s="662"/>
      <c r="THD32" s="662"/>
      <c r="THE32" s="662"/>
      <c r="THF32" s="662"/>
      <c r="THG32" s="662"/>
      <c r="THH32" s="662"/>
      <c r="THI32" s="662"/>
      <c r="THJ32" s="662"/>
      <c r="THK32" s="662"/>
      <c r="THL32" s="662"/>
      <c r="THM32" s="662"/>
      <c r="THN32" s="662"/>
      <c r="THO32" s="662"/>
      <c r="THP32" s="662"/>
      <c r="THQ32" s="662"/>
      <c r="THR32" s="662"/>
      <c r="THS32" s="662"/>
      <c r="THT32" s="662"/>
      <c r="THU32" s="662"/>
      <c r="THV32" s="662"/>
      <c r="THW32" s="662"/>
      <c r="THX32" s="662"/>
      <c r="THY32" s="662"/>
      <c r="THZ32" s="662"/>
      <c r="TIA32" s="662"/>
      <c r="TIB32" s="662"/>
      <c r="TIC32" s="662"/>
      <c r="TID32" s="662"/>
      <c r="TIE32" s="662"/>
      <c r="TIF32" s="662"/>
      <c r="TIG32" s="662"/>
      <c r="TIH32" s="662"/>
      <c r="TII32" s="662"/>
      <c r="TIJ32" s="662"/>
      <c r="TIK32" s="662"/>
      <c r="TIL32" s="662"/>
      <c r="TIM32" s="662"/>
      <c r="TIN32" s="662"/>
      <c r="TIO32" s="662"/>
      <c r="TIP32" s="662"/>
      <c r="TIQ32" s="662"/>
      <c r="TIR32" s="662"/>
      <c r="TIS32" s="662"/>
      <c r="TIT32" s="662"/>
      <c r="TIU32" s="662"/>
      <c r="TIV32" s="662"/>
      <c r="TIW32" s="662"/>
      <c r="TIX32" s="662"/>
      <c r="TIY32" s="662"/>
      <c r="TIZ32" s="662"/>
      <c r="TJA32" s="662"/>
      <c r="TJB32" s="662"/>
      <c r="TJC32" s="662"/>
      <c r="TJD32" s="662"/>
      <c r="TJE32" s="662"/>
      <c r="TJF32" s="662"/>
      <c r="TJG32" s="662"/>
      <c r="TJH32" s="662"/>
      <c r="TJI32" s="662"/>
      <c r="TJJ32" s="662"/>
      <c r="TJK32" s="662"/>
      <c r="TJL32" s="662"/>
      <c r="TJM32" s="662"/>
      <c r="TJN32" s="662"/>
      <c r="TJO32" s="662"/>
      <c r="TJP32" s="662"/>
      <c r="TJQ32" s="662"/>
      <c r="TJR32" s="662"/>
      <c r="TJS32" s="662"/>
      <c r="TJT32" s="662"/>
      <c r="TJU32" s="662"/>
      <c r="TJV32" s="662"/>
      <c r="TJW32" s="662"/>
      <c r="TJX32" s="662"/>
      <c r="TJY32" s="662"/>
      <c r="TJZ32" s="662"/>
      <c r="TKA32" s="662"/>
      <c r="TKB32" s="662"/>
      <c r="TKC32" s="662"/>
      <c r="TKD32" s="662"/>
      <c r="TKE32" s="662"/>
      <c r="TKF32" s="662"/>
      <c r="TKG32" s="662"/>
      <c r="TKH32" s="662"/>
      <c r="TKI32" s="662"/>
      <c r="TKJ32" s="662"/>
      <c r="TKK32" s="662"/>
      <c r="TKL32" s="662"/>
      <c r="TKM32" s="662"/>
      <c r="TKN32" s="662"/>
      <c r="TKO32" s="662"/>
      <c r="TKP32" s="662"/>
      <c r="TKQ32" s="662"/>
      <c r="TKR32" s="662"/>
      <c r="TKS32" s="662"/>
      <c r="TKT32" s="662"/>
      <c r="TKU32" s="662"/>
      <c r="TKV32" s="662"/>
      <c r="TKW32" s="662"/>
      <c r="TKX32" s="662"/>
      <c r="TKY32" s="662"/>
      <c r="TKZ32" s="662"/>
      <c r="TLA32" s="662"/>
      <c r="TLB32" s="662"/>
      <c r="TLC32" s="662"/>
      <c r="TLD32" s="662"/>
      <c r="TLE32" s="662"/>
      <c r="TLF32" s="662"/>
      <c r="TLG32" s="662"/>
      <c r="TLH32" s="662"/>
      <c r="TLI32" s="662"/>
      <c r="TLJ32" s="662"/>
      <c r="TLK32" s="662"/>
      <c r="TLL32" s="662"/>
      <c r="TLM32" s="662"/>
      <c r="TLN32" s="662"/>
      <c r="TLO32" s="662"/>
      <c r="TLP32" s="662"/>
      <c r="TLQ32" s="662"/>
      <c r="TLR32" s="662"/>
      <c r="TLS32" s="662"/>
      <c r="TLT32" s="662"/>
      <c r="TLU32" s="662"/>
      <c r="TLV32" s="662"/>
      <c r="TLW32" s="662"/>
      <c r="TLX32" s="662"/>
      <c r="TLY32" s="662"/>
      <c r="TLZ32" s="662"/>
      <c r="TMA32" s="662"/>
      <c r="TMB32" s="662"/>
      <c r="TMC32" s="662"/>
      <c r="TMD32" s="662"/>
      <c r="TME32" s="662"/>
      <c r="TMF32" s="662"/>
      <c r="TMG32" s="662"/>
      <c r="TMH32" s="662"/>
      <c r="TMI32" s="662"/>
      <c r="TMJ32" s="662"/>
      <c r="TMK32" s="662"/>
      <c r="TML32" s="662"/>
      <c r="TMM32" s="662"/>
      <c r="TMN32" s="662"/>
      <c r="TMO32" s="662"/>
      <c r="TMP32" s="662"/>
      <c r="TMQ32" s="662"/>
      <c r="TMR32" s="662"/>
      <c r="TMS32" s="662"/>
      <c r="TMT32" s="662"/>
      <c r="TMU32" s="662"/>
      <c r="TMV32" s="662"/>
      <c r="TMW32" s="662"/>
      <c r="TMX32" s="662"/>
      <c r="TMY32" s="662"/>
      <c r="TMZ32" s="662"/>
      <c r="TNA32" s="662"/>
      <c r="TNB32" s="662"/>
      <c r="TNC32" s="662"/>
      <c r="TND32" s="662"/>
      <c r="TNE32" s="662"/>
      <c r="TNF32" s="662"/>
      <c r="TNG32" s="662"/>
      <c r="TNH32" s="662"/>
      <c r="TNI32" s="662"/>
      <c r="TNJ32" s="662"/>
      <c r="TNK32" s="662"/>
      <c r="TNL32" s="662"/>
      <c r="TNM32" s="662"/>
      <c r="TNN32" s="662"/>
      <c r="TNO32" s="662"/>
      <c r="TNP32" s="662"/>
      <c r="TNQ32" s="662"/>
      <c r="TNR32" s="662"/>
      <c r="TNS32" s="662"/>
      <c r="TNT32" s="662"/>
      <c r="TNU32" s="662"/>
      <c r="TNV32" s="662"/>
      <c r="TNW32" s="662"/>
      <c r="TNX32" s="662"/>
      <c r="TNY32" s="662"/>
      <c r="TNZ32" s="662"/>
      <c r="TOA32" s="662"/>
      <c r="TOB32" s="662"/>
      <c r="TOC32" s="662"/>
      <c r="TOD32" s="662"/>
      <c r="TOE32" s="662"/>
      <c r="TOF32" s="662"/>
      <c r="TOG32" s="662"/>
      <c r="TOH32" s="662"/>
      <c r="TOI32" s="662"/>
      <c r="TOJ32" s="662"/>
      <c r="TOK32" s="662"/>
      <c r="TOL32" s="662"/>
      <c r="TOM32" s="662"/>
      <c r="TON32" s="662"/>
      <c r="TOO32" s="662"/>
      <c r="TOP32" s="662"/>
      <c r="TOQ32" s="662"/>
      <c r="TOR32" s="662"/>
      <c r="TOS32" s="662"/>
      <c r="TOT32" s="662"/>
      <c r="TOU32" s="662"/>
      <c r="TOV32" s="662"/>
      <c r="TOW32" s="662"/>
      <c r="TOX32" s="662"/>
      <c r="TOY32" s="662"/>
      <c r="TOZ32" s="662"/>
      <c r="TPA32" s="662"/>
      <c r="TPB32" s="662"/>
      <c r="TPC32" s="662"/>
      <c r="TPD32" s="662"/>
      <c r="TPE32" s="662"/>
      <c r="TPF32" s="662"/>
      <c r="TPG32" s="662"/>
      <c r="TPH32" s="662"/>
      <c r="TPI32" s="662"/>
      <c r="TPJ32" s="662"/>
      <c r="TPK32" s="662"/>
      <c r="TPL32" s="662"/>
      <c r="TPM32" s="662"/>
      <c r="TPN32" s="662"/>
      <c r="TPO32" s="662"/>
      <c r="TPP32" s="662"/>
      <c r="TPQ32" s="662"/>
      <c r="TPR32" s="662"/>
      <c r="TPS32" s="662"/>
      <c r="TPT32" s="662"/>
      <c r="TPU32" s="662"/>
      <c r="TPV32" s="662"/>
      <c r="TPW32" s="662"/>
      <c r="TPX32" s="662"/>
      <c r="TPY32" s="662"/>
      <c r="TPZ32" s="662"/>
      <c r="TQA32" s="662"/>
      <c r="TQB32" s="662"/>
      <c r="TQC32" s="662"/>
      <c r="TQD32" s="662"/>
      <c r="TQE32" s="662"/>
      <c r="TQF32" s="662"/>
      <c r="TQG32" s="662"/>
      <c r="TQH32" s="662"/>
      <c r="TQI32" s="662"/>
      <c r="TQJ32" s="662"/>
      <c r="TQK32" s="662"/>
      <c r="TQL32" s="662"/>
      <c r="TQM32" s="662"/>
      <c r="TQN32" s="662"/>
      <c r="TQO32" s="662"/>
      <c r="TQP32" s="662"/>
      <c r="TQQ32" s="662"/>
      <c r="TQR32" s="662"/>
      <c r="TQS32" s="662"/>
      <c r="TQT32" s="662"/>
      <c r="TQU32" s="662"/>
      <c r="TQV32" s="662"/>
      <c r="TQW32" s="662"/>
      <c r="TQX32" s="662"/>
      <c r="TQY32" s="662"/>
      <c r="TQZ32" s="662"/>
      <c r="TRA32" s="662"/>
      <c r="TRB32" s="662"/>
      <c r="TRC32" s="662"/>
      <c r="TRD32" s="662"/>
      <c r="TRE32" s="662"/>
      <c r="TRF32" s="662"/>
      <c r="TRG32" s="662"/>
      <c r="TRH32" s="662"/>
      <c r="TRI32" s="662"/>
      <c r="TRJ32" s="662"/>
      <c r="TRK32" s="662"/>
      <c r="TRL32" s="662"/>
      <c r="TRM32" s="662"/>
      <c r="TRN32" s="662"/>
      <c r="TRO32" s="662"/>
      <c r="TRP32" s="662"/>
      <c r="TRQ32" s="662"/>
      <c r="TRR32" s="662"/>
      <c r="TRS32" s="662"/>
      <c r="TRT32" s="662"/>
      <c r="TRU32" s="662"/>
      <c r="TRV32" s="662"/>
      <c r="TRW32" s="662"/>
      <c r="TRX32" s="662"/>
      <c r="TRY32" s="662"/>
      <c r="TRZ32" s="662"/>
      <c r="TSA32" s="662"/>
      <c r="TSB32" s="662"/>
      <c r="TSC32" s="662"/>
      <c r="TSD32" s="662"/>
      <c r="TSE32" s="662"/>
      <c r="TSF32" s="662"/>
      <c r="TSG32" s="662"/>
      <c r="TSH32" s="662"/>
      <c r="TSI32" s="662"/>
      <c r="TSJ32" s="662"/>
      <c r="TSK32" s="662"/>
      <c r="TSL32" s="662"/>
      <c r="TSM32" s="662"/>
      <c r="TSN32" s="662"/>
      <c r="TSO32" s="662"/>
      <c r="TSP32" s="662"/>
      <c r="TSQ32" s="662"/>
      <c r="TSR32" s="662"/>
      <c r="TSS32" s="662"/>
      <c r="TST32" s="662"/>
      <c r="TSU32" s="662"/>
      <c r="TSV32" s="662"/>
      <c r="TSW32" s="662"/>
      <c r="TSX32" s="662"/>
      <c r="TSY32" s="662"/>
      <c r="TSZ32" s="662"/>
      <c r="TTA32" s="662"/>
      <c r="TTB32" s="662"/>
      <c r="TTC32" s="662"/>
      <c r="TTD32" s="662"/>
      <c r="TTE32" s="662"/>
      <c r="TTF32" s="662"/>
      <c r="TTG32" s="662"/>
      <c r="TTH32" s="662"/>
      <c r="TTI32" s="662"/>
      <c r="TTJ32" s="662"/>
      <c r="TTK32" s="662"/>
      <c r="TTL32" s="662"/>
      <c r="TTM32" s="662"/>
      <c r="TTN32" s="662"/>
      <c r="TTO32" s="662"/>
      <c r="TTP32" s="662"/>
      <c r="TTQ32" s="662"/>
      <c r="TTR32" s="662"/>
      <c r="TTS32" s="662"/>
      <c r="TTT32" s="662"/>
      <c r="TTU32" s="662"/>
      <c r="TTV32" s="662"/>
      <c r="TTW32" s="662"/>
      <c r="TTX32" s="662"/>
      <c r="TTY32" s="662"/>
      <c r="TTZ32" s="662"/>
      <c r="TUA32" s="662"/>
      <c r="TUB32" s="662"/>
      <c r="TUC32" s="662"/>
      <c r="TUD32" s="662"/>
      <c r="TUE32" s="662"/>
      <c r="TUF32" s="662"/>
      <c r="TUG32" s="662"/>
      <c r="TUH32" s="662"/>
      <c r="TUI32" s="662"/>
      <c r="TUJ32" s="662"/>
      <c r="TUK32" s="662"/>
      <c r="TUL32" s="662"/>
      <c r="TUM32" s="662"/>
      <c r="TUN32" s="662"/>
      <c r="TUO32" s="662"/>
      <c r="TUP32" s="662"/>
      <c r="TUQ32" s="662"/>
      <c r="TUR32" s="662"/>
      <c r="TUS32" s="662"/>
      <c r="TUT32" s="662"/>
      <c r="TUU32" s="662"/>
      <c r="TUV32" s="662"/>
      <c r="TUW32" s="662"/>
      <c r="TUX32" s="662"/>
      <c r="TUY32" s="662"/>
      <c r="TUZ32" s="662"/>
      <c r="TVA32" s="662"/>
      <c r="TVB32" s="662"/>
      <c r="TVC32" s="662"/>
      <c r="TVD32" s="662"/>
      <c r="TVE32" s="662"/>
      <c r="TVF32" s="662"/>
      <c r="TVG32" s="662"/>
      <c r="TVH32" s="662"/>
      <c r="TVI32" s="662"/>
      <c r="TVJ32" s="662"/>
      <c r="TVK32" s="662"/>
      <c r="TVL32" s="662"/>
      <c r="TVM32" s="662"/>
      <c r="TVN32" s="662"/>
      <c r="TVO32" s="662"/>
      <c r="TVP32" s="662"/>
      <c r="TVQ32" s="662"/>
      <c r="TVR32" s="662"/>
      <c r="TVS32" s="662"/>
      <c r="TVT32" s="662"/>
      <c r="TVU32" s="662"/>
      <c r="TVV32" s="662"/>
      <c r="TVW32" s="662"/>
      <c r="TVX32" s="662"/>
      <c r="TVY32" s="662"/>
      <c r="TVZ32" s="662"/>
      <c r="TWA32" s="662"/>
      <c r="TWB32" s="662"/>
      <c r="TWC32" s="662"/>
      <c r="TWD32" s="662"/>
      <c r="TWE32" s="662"/>
      <c r="TWF32" s="662"/>
      <c r="TWG32" s="662"/>
      <c r="TWH32" s="662"/>
      <c r="TWI32" s="662"/>
      <c r="TWJ32" s="662"/>
      <c r="TWK32" s="662"/>
      <c r="TWL32" s="662"/>
      <c r="TWM32" s="662"/>
      <c r="TWN32" s="662"/>
      <c r="TWO32" s="662"/>
      <c r="TWP32" s="662"/>
      <c r="TWQ32" s="662"/>
      <c r="TWR32" s="662"/>
      <c r="TWS32" s="662"/>
      <c r="TWT32" s="662"/>
      <c r="TWU32" s="662"/>
      <c r="TWV32" s="662"/>
      <c r="TWW32" s="662"/>
      <c r="TWX32" s="662"/>
      <c r="TWY32" s="662"/>
      <c r="TWZ32" s="662"/>
      <c r="TXA32" s="662"/>
      <c r="TXB32" s="662"/>
      <c r="TXC32" s="662"/>
      <c r="TXD32" s="662"/>
      <c r="TXE32" s="662"/>
      <c r="TXF32" s="662"/>
      <c r="TXG32" s="662"/>
      <c r="TXH32" s="662"/>
      <c r="TXI32" s="662"/>
      <c r="TXJ32" s="662"/>
      <c r="TXK32" s="662"/>
      <c r="TXL32" s="662"/>
      <c r="TXM32" s="662"/>
      <c r="TXN32" s="662"/>
      <c r="TXO32" s="662"/>
      <c r="TXP32" s="662"/>
      <c r="TXQ32" s="662"/>
      <c r="TXR32" s="662"/>
      <c r="TXS32" s="662"/>
      <c r="TXT32" s="662"/>
      <c r="TXU32" s="662"/>
      <c r="TXV32" s="662"/>
      <c r="TXW32" s="662"/>
      <c r="TXX32" s="662"/>
      <c r="TXY32" s="662"/>
      <c r="TXZ32" s="662"/>
      <c r="TYA32" s="662"/>
      <c r="TYB32" s="662"/>
      <c r="TYC32" s="662"/>
      <c r="TYD32" s="662"/>
      <c r="TYE32" s="662"/>
      <c r="TYF32" s="662"/>
      <c r="TYG32" s="662"/>
      <c r="TYH32" s="662"/>
      <c r="TYI32" s="662"/>
      <c r="TYJ32" s="662"/>
      <c r="TYK32" s="662"/>
      <c r="TYL32" s="662"/>
      <c r="TYM32" s="662"/>
      <c r="TYN32" s="662"/>
      <c r="TYO32" s="662"/>
      <c r="TYP32" s="662"/>
      <c r="TYQ32" s="662"/>
      <c r="TYR32" s="662"/>
      <c r="TYS32" s="662"/>
      <c r="TYT32" s="662"/>
      <c r="TYU32" s="662"/>
      <c r="TYV32" s="662"/>
      <c r="TYW32" s="662"/>
      <c r="TYX32" s="662"/>
      <c r="TYY32" s="662"/>
      <c r="TYZ32" s="662"/>
      <c r="TZA32" s="662"/>
      <c r="TZB32" s="662"/>
      <c r="TZC32" s="662"/>
      <c r="TZD32" s="662"/>
      <c r="TZE32" s="662"/>
      <c r="TZF32" s="662"/>
      <c r="TZG32" s="662"/>
      <c r="TZH32" s="662"/>
      <c r="TZI32" s="662"/>
      <c r="TZJ32" s="662"/>
      <c r="TZK32" s="662"/>
      <c r="TZL32" s="662"/>
      <c r="TZM32" s="662"/>
      <c r="TZN32" s="662"/>
      <c r="TZO32" s="662"/>
      <c r="TZP32" s="662"/>
      <c r="TZQ32" s="662"/>
      <c r="TZR32" s="662"/>
      <c r="TZS32" s="662"/>
      <c r="TZT32" s="662"/>
      <c r="TZU32" s="662"/>
      <c r="TZV32" s="662"/>
      <c r="TZW32" s="662"/>
      <c r="TZX32" s="662"/>
      <c r="TZY32" s="662"/>
      <c r="TZZ32" s="662"/>
      <c r="UAA32" s="662"/>
      <c r="UAB32" s="662"/>
      <c r="UAC32" s="662"/>
      <c r="UAD32" s="662"/>
      <c r="UAE32" s="662"/>
      <c r="UAF32" s="662"/>
      <c r="UAG32" s="662"/>
      <c r="UAH32" s="662"/>
      <c r="UAI32" s="662"/>
      <c r="UAJ32" s="662"/>
      <c r="UAK32" s="662"/>
      <c r="UAL32" s="662"/>
      <c r="UAM32" s="662"/>
      <c r="UAN32" s="662"/>
      <c r="UAO32" s="662"/>
      <c r="UAP32" s="662"/>
      <c r="UAQ32" s="662"/>
      <c r="UAR32" s="662"/>
      <c r="UAS32" s="662"/>
      <c r="UAT32" s="662"/>
      <c r="UAU32" s="662"/>
      <c r="UAV32" s="662"/>
      <c r="UAW32" s="662"/>
      <c r="UAX32" s="662"/>
      <c r="UAY32" s="662"/>
      <c r="UAZ32" s="662"/>
      <c r="UBA32" s="662"/>
      <c r="UBB32" s="662"/>
      <c r="UBC32" s="662"/>
      <c r="UBD32" s="662"/>
      <c r="UBE32" s="662"/>
      <c r="UBF32" s="662"/>
      <c r="UBG32" s="662"/>
      <c r="UBH32" s="662"/>
      <c r="UBI32" s="662"/>
      <c r="UBJ32" s="662"/>
      <c r="UBK32" s="662"/>
      <c r="UBL32" s="662"/>
      <c r="UBM32" s="662"/>
      <c r="UBN32" s="662"/>
      <c r="UBO32" s="662"/>
      <c r="UBP32" s="662"/>
      <c r="UBQ32" s="662"/>
      <c r="UBR32" s="662"/>
      <c r="UBS32" s="662"/>
      <c r="UBT32" s="662"/>
      <c r="UBU32" s="662"/>
      <c r="UBV32" s="662"/>
      <c r="UBW32" s="662"/>
      <c r="UBX32" s="662"/>
      <c r="UBY32" s="662"/>
      <c r="UBZ32" s="662"/>
      <c r="UCA32" s="662"/>
      <c r="UCB32" s="662"/>
      <c r="UCC32" s="662"/>
      <c r="UCD32" s="662"/>
      <c r="UCE32" s="662"/>
      <c r="UCF32" s="662"/>
      <c r="UCG32" s="662"/>
      <c r="UCH32" s="662"/>
      <c r="UCI32" s="662"/>
      <c r="UCJ32" s="662"/>
      <c r="UCK32" s="662"/>
      <c r="UCL32" s="662"/>
      <c r="UCM32" s="662"/>
      <c r="UCN32" s="662"/>
      <c r="UCO32" s="662"/>
      <c r="UCP32" s="662"/>
      <c r="UCQ32" s="662"/>
      <c r="UCR32" s="662"/>
      <c r="UCS32" s="662"/>
      <c r="UCT32" s="662"/>
      <c r="UCU32" s="662"/>
      <c r="UCV32" s="662"/>
      <c r="UCW32" s="662"/>
      <c r="UCX32" s="662"/>
      <c r="UCY32" s="662"/>
      <c r="UCZ32" s="662"/>
      <c r="UDA32" s="662"/>
      <c r="UDB32" s="662"/>
      <c r="UDC32" s="662"/>
      <c r="UDD32" s="662"/>
      <c r="UDE32" s="662"/>
      <c r="UDF32" s="662"/>
      <c r="UDG32" s="662"/>
      <c r="UDH32" s="662"/>
      <c r="UDI32" s="662"/>
      <c r="UDJ32" s="662"/>
      <c r="UDK32" s="662"/>
      <c r="UDL32" s="662"/>
      <c r="UDM32" s="662"/>
      <c r="UDN32" s="662"/>
      <c r="UDO32" s="662"/>
      <c r="UDP32" s="662"/>
      <c r="UDQ32" s="662"/>
      <c r="UDR32" s="662"/>
      <c r="UDS32" s="662"/>
      <c r="UDT32" s="662"/>
      <c r="UDU32" s="662"/>
      <c r="UDV32" s="662"/>
      <c r="UDW32" s="662"/>
      <c r="UDX32" s="662"/>
      <c r="UDY32" s="662"/>
      <c r="UDZ32" s="662"/>
      <c r="UEA32" s="662"/>
      <c r="UEB32" s="662"/>
      <c r="UEC32" s="662"/>
      <c r="UED32" s="662"/>
      <c r="UEE32" s="662"/>
      <c r="UEF32" s="662"/>
      <c r="UEG32" s="662"/>
      <c r="UEH32" s="662"/>
      <c r="UEI32" s="662"/>
      <c r="UEJ32" s="662"/>
      <c r="UEK32" s="662"/>
      <c r="UEL32" s="662"/>
      <c r="UEM32" s="662"/>
      <c r="UEN32" s="662"/>
      <c r="UEO32" s="662"/>
      <c r="UEP32" s="662"/>
      <c r="UEQ32" s="662"/>
      <c r="UER32" s="662"/>
      <c r="UES32" s="662"/>
      <c r="UET32" s="662"/>
      <c r="UEU32" s="662"/>
      <c r="UEV32" s="662"/>
      <c r="UEW32" s="662"/>
      <c r="UEX32" s="662"/>
      <c r="UEY32" s="662"/>
      <c r="UEZ32" s="662"/>
      <c r="UFA32" s="662"/>
      <c r="UFB32" s="662"/>
      <c r="UFC32" s="662"/>
      <c r="UFD32" s="662"/>
      <c r="UFE32" s="662"/>
      <c r="UFF32" s="662"/>
      <c r="UFG32" s="662"/>
      <c r="UFH32" s="662"/>
      <c r="UFI32" s="662"/>
      <c r="UFJ32" s="662"/>
      <c r="UFK32" s="662"/>
      <c r="UFL32" s="662"/>
      <c r="UFM32" s="662"/>
      <c r="UFN32" s="662"/>
      <c r="UFO32" s="662"/>
      <c r="UFP32" s="662"/>
      <c r="UFQ32" s="662"/>
      <c r="UFR32" s="662"/>
      <c r="UFS32" s="662"/>
      <c r="UFT32" s="662"/>
      <c r="UFU32" s="662"/>
      <c r="UFV32" s="662"/>
      <c r="UFW32" s="662"/>
      <c r="UFX32" s="662"/>
      <c r="UFY32" s="662"/>
      <c r="UFZ32" s="662"/>
      <c r="UGA32" s="662"/>
      <c r="UGB32" s="662"/>
      <c r="UGC32" s="662"/>
      <c r="UGD32" s="662"/>
      <c r="UGE32" s="662"/>
      <c r="UGF32" s="662"/>
      <c r="UGG32" s="662"/>
      <c r="UGH32" s="662"/>
      <c r="UGI32" s="662"/>
      <c r="UGJ32" s="662"/>
      <c r="UGK32" s="662"/>
      <c r="UGL32" s="662"/>
      <c r="UGM32" s="662"/>
      <c r="UGN32" s="662"/>
      <c r="UGO32" s="662"/>
      <c r="UGP32" s="662"/>
      <c r="UGQ32" s="662"/>
      <c r="UGR32" s="662"/>
      <c r="UGS32" s="662"/>
      <c r="UGT32" s="662"/>
      <c r="UGU32" s="662"/>
      <c r="UGV32" s="662"/>
      <c r="UGW32" s="662"/>
      <c r="UGX32" s="662"/>
      <c r="UGY32" s="662"/>
      <c r="UGZ32" s="662"/>
      <c r="UHA32" s="662"/>
      <c r="UHB32" s="662"/>
      <c r="UHC32" s="662"/>
      <c r="UHD32" s="662"/>
      <c r="UHE32" s="662"/>
      <c r="UHF32" s="662"/>
      <c r="UHG32" s="662"/>
      <c r="UHH32" s="662"/>
      <c r="UHI32" s="662"/>
      <c r="UHJ32" s="662"/>
      <c r="UHK32" s="662"/>
      <c r="UHL32" s="662"/>
      <c r="UHM32" s="662"/>
      <c r="UHN32" s="662"/>
      <c r="UHO32" s="662"/>
      <c r="UHP32" s="662"/>
      <c r="UHQ32" s="662"/>
      <c r="UHR32" s="662"/>
      <c r="UHS32" s="662"/>
      <c r="UHT32" s="662"/>
      <c r="UHU32" s="662"/>
      <c r="UHV32" s="662"/>
      <c r="UHW32" s="662"/>
      <c r="UHX32" s="662"/>
      <c r="UHY32" s="662"/>
      <c r="UHZ32" s="662"/>
      <c r="UIA32" s="662"/>
      <c r="UIB32" s="662"/>
      <c r="UIC32" s="662"/>
      <c r="UID32" s="662"/>
      <c r="UIE32" s="662"/>
      <c r="UIF32" s="662"/>
      <c r="UIG32" s="662"/>
      <c r="UIH32" s="662"/>
      <c r="UII32" s="662"/>
      <c r="UIJ32" s="662"/>
      <c r="UIK32" s="662"/>
      <c r="UIL32" s="662"/>
      <c r="UIM32" s="662"/>
      <c r="UIN32" s="662"/>
      <c r="UIO32" s="662"/>
      <c r="UIP32" s="662"/>
      <c r="UIQ32" s="662"/>
      <c r="UIR32" s="662"/>
      <c r="UIS32" s="662"/>
      <c r="UIT32" s="662"/>
      <c r="UIU32" s="662"/>
      <c r="UIV32" s="662"/>
      <c r="UIW32" s="662"/>
      <c r="UIX32" s="662"/>
      <c r="UIY32" s="662"/>
      <c r="UIZ32" s="662"/>
      <c r="UJA32" s="662"/>
      <c r="UJB32" s="662"/>
      <c r="UJC32" s="662"/>
      <c r="UJD32" s="662"/>
      <c r="UJE32" s="662"/>
      <c r="UJF32" s="662"/>
      <c r="UJG32" s="662"/>
      <c r="UJH32" s="662"/>
      <c r="UJI32" s="662"/>
      <c r="UJJ32" s="662"/>
      <c r="UJK32" s="662"/>
      <c r="UJL32" s="662"/>
      <c r="UJM32" s="662"/>
      <c r="UJN32" s="662"/>
      <c r="UJO32" s="662"/>
      <c r="UJP32" s="662"/>
      <c r="UJQ32" s="662"/>
      <c r="UJR32" s="662"/>
      <c r="UJS32" s="662"/>
      <c r="UJT32" s="662"/>
      <c r="UJU32" s="662"/>
      <c r="UJV32" s="662"/>
      <c r="UJW32" s="662"/>
      <c r="UJX32" s="662"/>
      <c r="UJY32" s="662"/>
      <c r="UJZ32" s="662"/>
      <c r="UKA32" s="662"/>
      <c r="UKB32" s="662"/>
      <c r="UKC32" s="662"/>
      <c r="UKD32" s="662"/>
      <c r="UKE32" s="662"/>
      <c r="UKF32" s="662"/>
      <c r="UKG32" s="662"/>
      <c r="UKH32" s="662"/>
      <c r="UKI32" s="662"/>
      <c r="UKJ32" s="662"/>
      <c r="UKK32" s="662"/>
      <c r="UKL32" s="662"/>
      <c r="UKM32" s="662"/>
      <c r="UKN32" s="662"/>
      <c r="UKO32" s="662"/>
      <c r="UKP32" s="662"/>
      <c r="UKQ32" s="662"/>
      <c r="UKR32" s="662"/>
      <c r="UKS32" s="662"/>
      <c r="UKT32" s="662"/>
      <c r="UKU32" s="662"/>
      <c r="UKV32" s="662"/>
      <c r="UKW32" s="662"/>
      <c r="UKX32" s="662"/>
      <c r="UKY32" s="662"/>
      <c r="UKZ32" s="662"/>
      <c r="ULA32" s="662"/>
      <c r="ULB32" s="662"/>
      <c r="ULC32" s="662"/>
      <c r="ULD32" s="662"/>
      <c r="ULE32" s="662"/>
      <c r="ULF32" s="662"/>
      <c r="ULG32" s="662"/>
      <c r="ULH32" s="662"/>
      <c r="ULI32" s="662"/>
      <c r="ULJ32" s="662"/>
      <c r="ULK32" s="662"/>
      <c r="ULL32" s="662"/>
      <c r="ULM32" s="662"/>
      <c r="ULN32" s="662"/>
      <c r="ULO32" s="662"/>
      <c r="ULP32" s="662"/>
      <c r="ULQ32" s="662"/>
      <c r="ULR32" s="662"/>
      <c r="ULS32" s="662"/>
      <c r="ULT32" s="662"/>
      <c r="ULU32" s="662"/>
      <c r="ULV32" s="662"/>
      <c r="ULW32" s="662"/>
      <c r="ULX32" s="662"/>
      <c r="ULY32" s="662"/>
      <c r="ULZ32" s="662"/>
      <c r="UMA32" s="662"/>
      <c r="UMB32" s="662"/>
      <c r="UMC32" s="662"/>
      <c r="UMD32" s="662"/>
      <c r="UME32" s="662"/>
      <c r="UMF32" s="662"/>
      <c r="UMG32" s="662"/>
      <c r="UMH32" s="662"/>
      <c r="UMI32" s="662"/>
      <c r="UMJ32" s="662"/>
      <c r="UMK32" s="662"/>
      <c r="UML32" s="662"/>
      <c r="UMM32" s="662"/>
      <c r="UMN32" s="662"/>
      <c r="UMO32" s="662"/>
      <c r="UMP32" s="662"/>
      <c r="UMQ32" s="662"/>
      <c r="UMR32" s="662"/>
      <c r="UMS32" s="662"/>
      <c r="UMT32" s="662"/>
      <c r="UMU32" s="662"/>
      <c r="UMV32" s="662"/>
      <c r="UMW32" s="662"/>
      <c r="UMX32" s="662"/>
      <c r="UMY32" s="662"/>
      <c r="UMZ32" s="662"/>
      <c r="UNA32" s="662"/>
      <c r="UNB32" s="662"/>
      <c r="UNC32" s="662"/>
      <c r="UND32" s="662"/>
      <c r="UNE32" s="662"/>
      <c r="UNF32" s="662"/>
      <c r="UNG32" s="662"/>
      <c r="UNH32" s="662"/>
      <c r="UNI32" s="662"/>
      <c r="UNJ32" s="662"/>
      <c r="UNK32" s="662"/>
      <c r="UNL32" s="662"/>
      <c r="UNM32" s="662"/>
      <c r="UNN32" s="662"/>
      <c r="UNO32" s="662"/>
      <c r="UNP32" s="662"/>
      <c r="UNQ32" s="662"/>
      <c r="UNR32" s="662"/>
      <c r="UNS32" s="662"/>
      <c r="UNT32" s="662"/>
      <c r="UNU32" s="662"/>
      <c r="UNV32" s="662"/>
      <c r="UNW32" s="662"/>
      <c r="UNX32" s="662"/>
      <c r="UNY32" s="662"/>
      <c r="UNZ32" s="662"/>
      <c r="UOA32" s="662"/>
      <c r="UOB32" s="662"/>
      <c r="UOC32" s="662"/>
      <c r="UOD32" s="662"/>
      <c r="UOE32" s="662"/>
      <c r="UOF32" s="662"/>
      <c r="UOG32" s="662"/>
      <c r="UOH32" s="662"/>
      <c r="UOI32" s="662"/>
      <c r="UOJ32" s="662"/>
      <c r="UOK32" s="662"/>
      <c r="UOL32" s="662"/>
      <c r="UOM32" s="662"/>
      <c r="UON32" s="662"/>
      <c r="UOO32" s="662"/>
      <c r="UOP32" s="662"/>
      <c r="UOQ32" s="662"/>
      <c r="UOR32" s="662"/>
      <c r="UOS32" s="662"/>
      <c r="UOT32" s="662"/>
      <c r="UOU32" s="662"/>
      <c r="UOV32" s="662"/>
      <c r="UOW32" s="662"/>
      <c r="UOX32" s="662"/>
      <c r="UOY32" s="662"/>
      <c r="UOZ32" s="662"/>
      <c r="UPA32" s="662"/>
      <c r="UPB32" s="662"/>
      <c r="UPC32" s="662"/>
      <c r="UPD32" s="662"/>
      <c r="UPE32" s="662"/>
      <c r="UPF32" s="662"/>
      <c r="UPG32" s="662"/>
      <c r="UPH32" s="662"/>
      <c r="UPI32" s="662"/>
      <c r="UPJ32" s="662"/>
      <c r="UPK32" s="662"/>
      <c r="UPL32" s="662"/>
      <c r="UPM32" s="662"/>
      <c r="UPN32" s="662"/>
      <c r="UPO32" s="662"/>
      <c r="UPP32" s="662"/>
      <c r="UPQ32" s="662"/>
      <c r="UPR32" s="662"/>
      <c r="UPS32" s="662"/>
      <c r="UPT32" s="662"/>
      <c r="UPU32" s="662"/>
      <c r="UPV32" s="662"/>
      <c r="UPW32" s="662"/>
      <c r="UPX32" s="662"/>
      <c r="UPY32" s="662"/>
      <c r="UPZ32" s="662"/>
      <c r="UQA32" s="662"/>
      <c r="UQB32" s="662"/>
      <c r="UQC32" s="662"/>
      <c r="UQD32" s="662"/>
      <c r="UQE32" s="662"/>
      <c r="UQF32" s="662"/>
      <c r="UQG32" s="662"/>
      <c r="UQH32" s="662"/>
      <c r="UQI32" s="662"/>
      <c r="UQJ32" s="662"/>
      <c r="UQK32" s="662"/>
      <c r="UQL32" s="662"/>
      <c r="UQM32" s="662"/>
      <c r="UQN32" s="662"/>
      <c r="UQO32" s="662"/>
      <c r="UQP32" s="662"/>
      <c r="UQQ32" s="662"/>
      <c r="UQR32" s="662"/>
      <c r="UQS32" s="662"/>
      <c r="UQT32" s="662"/>
      <c r="UQU32" s="662"/>
      <c r="UQV32" s="662"/>
      <c r="UQW32" s="662"/>
      <c r="UQX32" s="662"/>
      <c r="UQY32" s="662"/>
      <c r="UQZ32" s="662"/>
      <c r="URA32" s="662"/>
      <c r="URB32" s="662"/>
      <c r="URC32" s="662"/>
      <c r="URD32" s="662"/>
      <c r="URE32" s="662"/>
      <c r="URF32" s="662"/>
      <c r="URG32" s="662"/>
      <c r="URH32" s="662"/>
      <c r="URI32" s="662"/>
      <c r="URJ32" s="662"/>
      <c r="URK32" s="662"/>
      <c r="URL32" s="662"/>
      <c r="URM32" s="662"/>
      <c r="URN32" s="662"/>
      <c r="URO32" s="662"/>
      <c r="URP32" s="662"/>
      <c r="URQ32" s="662"/>
      <c r="URR32" s="662"/>
      <c r="URS32" s="662"/>
      <c r="URT32" s="662"/>
      <c r="URU32" s="662"/>
      <c r="URV32" s="662"/>
      <c r="URW32" s="662"/>
      <c r="URX32" s="662"/>
      <c r="URY32" s="662"/>
      <c r="URZ32" s="662"/>
      <c r="USA32" s="662"/>
      <c r="USB32" s="662"/>
      <c r="USC32" s="662"/>
      <c r="USD32" s="662"/>
      <c r="USE32" s="662"/>
      <c r="USF32" s="662"/>
      <c r="USG32" s="662"/>
      <c r="USH32" s="662"/>
      <c r="USI32" s="662"/>
      <c r="USJ32" s="662"/>
      <c r="USK32" s="662"/>
      <c r="USL32" s="662"/>
      <c r="USM32" s="662"/>
      <c r="USN32" s="662"/>
      <c r="USO32" s="662"/>
      <c r="USP32" s="662"/>
      <c r="USQ32" s="662"/>
      <c r="USR32" s="662"/>
      <c r="USS32" s="662"/>
      <c r="UST32" s="662"/>
      <c r="USU32" s="662"/>
      <c r="USV32" s="662"/>
      <c r="USW32" s="662"/>
      <c r="USX32" s="662"/>
      <c r="USY32" s="662"/>
      <c r="USZ32" s="662"/>
      <c r="UTA32" s="662"/>
      <c r="UTB32" s="662"/>
      <c r="UTC32" s="662"/>
      <c r="UTD32" s="662"/>
      <c r="UTE32" s="662"/>
      <c r="UTF32" s="662"/>
      <c r="UTG32" s="662"/>
      <c r="UTH32" s="662"/>
      <c r="UTI32" s="662"/>
      <c r="UTJ32" s="662"/>
      <c r="UTK32" s="662"/>
      <c r="UTL32" s="662"/>
      <c r="UTM32" s="662"/>
      <c r="UTN32" s="662"/>
      <c r="UTO32" s="662"/>
      <c r="UTP32" s="662"/>
      <c r="UTQ32" s="662"/>
      <c r="UTR32" s="662"/>
      <c r="UTS32" s="662"/>
      <c r="UTT32" s="662"/>
      <c r="UTU32" s="662"/>
      <c r="UTV32" s="662"/>
      <c r="UTW32" s="662"/>
      <c r="UTX32" s="662"/>
      <c r="UTY32" s="662"/>
      <c r="UTZ32" s="662"/>
      <c r="UUA32" s="662"/>
      <c r="UUB32" s="662"/>
      <c r="UUC32" s="662"/>
      <c r="UUD32" s="662"/>
      <c r="UUE32" s="662"/>
      <c r="UUF32" s="662"/>
      <c r="UUG32" s="662"/>
      <c r="UUH32" s="662"/>
      <c r="UUI32" s="662"/>
      <c r="UUJ32" s="662"/>
      <c r="UUK32" s="662"/>
      <c r="UUL32" s="662"/>
      <c r="UUM32" s="662"/>
      <c r="UUN32" s="662"/>
      <c r="UUO32" s="662"/>
      <c r="UUP32" s="662"/>
      <c r="UUQ32" s="662"/>
      <c r="UUR32" s="662"/>
      <c r="UUS32" s="662"/>
      <c r="UUT32" s="662"/>
      <c r="UUU32" s="662"/>
      <c r="UUV32" s="662"/>
      <c r="UUW32" s="662"/>
      <c r="UUX32" s="662"/>
      <c r="UUY32" s="662"/>
      <c r="UUZ32" s="662"/>
      <c r="UVA32" s="662"/>
      <c r="UVB32" s="662"/>
      <c r="UVC32" s="662"/>
      <c r="UVD32" s="662"/>
      <c r="UVE32" s="662"/>
      <c r="UVF32" s="662"/>
      <c r="UVG32" s="662"/>
      <c r="UVH32" s="662"/>
      <c r="UVI32" s="662"/>
      <c r="UVJ32" s="662"/>
      <c r="UVK32" s="662"/>
      <c r="UVL32" s="662"/>
      <c r="UVM32" s="662"/>
      <c r="UVN32" s="662"/>
      <c r="UVO32" s="662"/>
      <c r="UVP32" s="662"/>
      <c r="UVQ32" s="662"/>
      <c r="UVR32" s="662"/>
      <c r="UVS32" s="662"/>
      <c r="UVT32" s="662"/>
      <c r="UVU32" s="662"/>
      <c r="UVV32" s="662"/>
      <c r="UVW32" s="662"/>
      <c r="UVX32" s="662"/>
      <c r="UVY32" s="662"/>
      <c r="UVZ32" s="662"/>
      <c r="UWA32" s="662"/>
      <c r="UWB32" s="662"/>
      <c r="UWC32" s="662"/>
      <c r="UWD32" s="662"/>
      <c r="UWE32" s="662"/>
      <c r="UWF32" s="662"/>
      <c r="UWG32" s="662"/>
      <c r="UWH32" s="662"/>
      <c r="UWI32" s="662"/>
      <c r="UWJ32" s="662"/>
      <c r="UWK32" s="662"/>
      <c r="UWL32" s="662"/>
      <c r="UWM32" s="662"/>
      <c r="UWN32" s="662"/>
      <c r="UWO32" s="662"/>
      <c r="UWP32" s="662"/>
      <c r="UWQ32" s="662"/>
      <c r="UWR32" s="662"/>
      <c r="UWS32" s="662"/>
      <c r="UWT32" s="662"/>
      <c r="UWU32" s="662"/>
      <c r="UWV32" s="662"/>
      <c r="UWW32" s="662"/>
      <c r="UWX32" s="662"/>
      <c r="UWY32" s="662"/>
      <c r="UWZ32" s="662"/>
      <c r="UXA32" s="662"/>
      <c r="UXB32" s="662"/>
      <c r="UXC32" s="662"/>
      <c r="UXD32" s="662"/>
      <c r="UXE32" s="662"/>
      <c r="UXF32" s="662"/>
      <c r="UXG32" s="662"/>
      <c r="UXH32" s="662"/>
      <c r="UXI32" s="662"/>
      <c r="UXJ32" s="662"/>
      <c r="UXK32" s="662"/>
      <c r="UXL32" s="662"/>
      <c r="UXM32" s="662"/>
      <c r="UXN32" s="662"/>
      <c r="UXO32" s="662"/>
      <c r="UXP32" s="662"/>
      <c r="UXQ32" s="662"/>
      <c r="UXR32" s="662"/>
      <c r="UXS32" s="662"/>
      <c r="UXT32" s="662"/>
      <c r="UXU32" s="662"/>
      <c r="UXV32" s="662"/>
      <c r="UXW32" s="662"/>
      <c r="UXX32" s="662"/>
      <c r="UXY32" s="662"/>
      <c r="UXZ32" s="662"/>
      <c r="UYA32" s="662"/>
      <c r="UYB32" s="662"/>
      <c r="UYC32" s="662"/>
      <c r="UYD32" s="662"/>
      <c r="UYE32" s="662"/>
      <c r="UYF32" s="662"/>
      <c r="UYG32" s="662"/>
      <c r="UYH32" s="662"/>
      <c r="UYI32" s="662"/>
      <c r="UYJ32" s="662"/>
      <c r="UYK32" s="662"/>
      <c r="UYL32" s="662"/>
      <c r="UYM32" s="662"/>
      <c r="UYN32" s="662"/>
      <c r="UYO32" s="662"/>
      <c r="UYP32" s="662"/>
      <c r="UYQ32" s="662"/>
      <c r="UYR32" s="662"/>
      <c r="UYS32" s="662"/>
      <c r="UYT32" s="662"/>
      <c r="UYU32" s="662"/>
      <c r="UYV32" s="662"/>
      <c r="UYW32" s="662"/>
      <c r="UYX32" s="662"/>
      <c r="UYY32" s="662"/>
      <c r="UYZ32" s="662"/>
      <c r="UZA32" s="662"/>
      <c r="UZB32" s="662"/>
      <c r="UZC32" s="662"/>
      <c r="UZD32" s="662"/>
      <c r="UZE32" s="662"/>
      <c r="UZF32" s="662"/>
      <c r="UZG32" s="662"/>
      <c r="UZH32" s="662"/>
      <c r="UZI32" s="662"/>
      <c r="UZJ32" s="662"/>
      <c r="UZK32" s="662"/>
      <c r="UZL32" s="662"/>
      <c r="UZM32" s="662"/>
      <c r="UZN32" s="662"/>
      <c r="UZO32" s="662"/>
      <c r="UZP32" s="662"/>
      <c r="UZQ32" s="662"/>
      <c r="UZR32" s="662"/>
      <c r="UZS32" s="662"/>
      <c r="UZT32" s="662"/>
      <c r="UZU32" s="662"/>
      <c r="UZV32" s="662"/>
      <c r="UZW32" s="662"/>
      <c r="UZX32" s="662"/>
      <c r="UZY32" s="662"/>
      <c r="UZZ32" s="662"/>
      <c r="VAA32" s="662"/>
      <c r="VAB32" s="662"/>
      <c r="VAC32" s="662"/>
      <c r="VAD32" s="662"/>
      <c r="VAE32" s="662"/>
      <c r="VAF32" s="662"/>
      <c r="VAG32" s="662"/>
      <c r="VAH32" s="662"/>
      <c r="VAI32" s="662"/>
      <c r="VAJ32" s="662"/>
      <c r="VAK32" s="662"/>
      <c r="VAL32" s="662"/>
      <c r="VAM32" s="662"/>
      <c r="VAN32" s="662"/>
      <c r="VAO32" s="662"/>
      <c r="VAP32" s="662"/>
      <c r="VAQ32" s="662"/>
      <c r="VAR32" s="662"/>
      <c r="VAS32" s="662"/>
      <c r="VAT32" s="662"/>
      <c r="VAU32" s="662"/>
      <c r="VAV32" s="662"/>
      <c r="VAW32" s="662"/>
      <c r="VAX32" s="662"/>
      <c r="VAY32" s="662"/>
      <c r="VAZ32" s="662"/>
      <c r="VBA32" s="662"/>
      <c r="VBB32" s="662"/>
      <c r="VBC32" s="662"/>
      <c r="VBD32" s="662"/>
      <c r="VBE32" s="662"/>
      <c r="VBF32" s="662"/>
      <c r="VBG32" s="662"/>
      <c r="VBH32" s="662"/>
      <c r="VBI32" s="662"/>
      <c r="VBJ32" s="662"/>
      <c r="VBK32" s="662"/>
      <c r="VBL32" s="662"/>
      <c r="VBM32" s="662"/>
      <c r="VBN32" s="662"/>
      <c r="VBO32" s="662"/>
      <c r="VBP32" s="662"/>
      <c r="VBQ32" s="662"/>
      <c r="VBR32" s="662"/>
      <c r="VBS32" s="662"/>
      <c r="VBT32" s="662"/>
      <c r="VBU32" s="662"/>
      <c r="VBV32" s="662"/>
      <c r="VBW32" s="662"/>
      <c r="VBX32" s="662"/>
      <c r="VBY32" s="662"/>
      <c r="VBZ32" s="662"/>
      <c r="VCA32" s="662"/>
      <c r="VCB32" s="662"/>
      <c r="VCC32" s="662"/>
      <c r="VCD32" s="662"/>
      <c r="VCE32" s="662"/>
      <c r="VCF32" s="662"/>
      <c r="VCG32" s="662"/>
      <c r="VCH32" s="662"/>
      <c r="VCI32" s="662"/>
      <c r="VCJ32" s="662"/>
      <c r="VCK32" s="662"/>
      <c r="VCL32" s="662"/>
      <c r="VCM32" s="662"/>
      <c r="VCN32" s="662"/>
      <c r="VCO32" s="662"/>
      <c r="VCP32" s="662"/>
      <c r="VCQ32" s="662"/>
      <c r="VCR32" s="662"/>
      <c r="VCS32" s="662"/>
      <c r="VCT32" s="662"/>
      <c r="VCU32" s="662"/>
      <c r="VCV32" s="662"/>
      <c r="VCW32" s="662"/>
      <c r="VCX32" s="662"/>
      <c r="VCY32" s="662"/>
      <c r="VCZ32" s="662"/>
      <c r="VDA32" s="662"/>
      <c r="VDB32" s="662"/>
      <c r="VDC32" s="662"/>
      <c r="VDD32" s="662"/>
      <c r="VDE32" s="662"/>
      <c r="VDF32" s="662"/>
      <c r="VDG32" s="662"/>
      <c r="VDH32" s="662"/>
      <c r="VDI32" s="662"/>
      <c r="VDJ32" s="662"/>
      <c r="VDK32" s="662"/>
      <c r="VDL32" s="662"/>
      <c r="VDM32" s="662"/>
      <c r="VDN32" s="662"/>
      <c r="VDO32" s="662"/>
      <c r="VDP32" s="662"/>
      <c r="VDQ32" s="662"/>
      <c r="VDR32" s="662"/>
      <c r="VDS32" s="662"/>
      <c r="VDT32" s="662"/>
      <c r="VDU32" s="662"/>
      <c r="VDV32" s="662"/>
      <c r="VDW32" s="662"/>
      <c r="VDX32" s="662"/>
      <c r="VDY32" s="662"/>
      <c r="VDZ32" s="662"/>
      <c r="VEA32" s="662"/>
      <c r="VEB32" s="662"/>
      <c r="VEC32" s="662"/>
      <c r="VED32" s="662"/>
      <c r="VEE32" s="662"/>
      <c r="VEF32" s="662"/>
      <c r="VEG32" s="662"/>
      <c r="VEH32" s="662"/>
      <c r="VEI32" s="662"/>
      <c r="VEJ32" s="662"/>
      <c r="VEK32" s="662"/>
      <c r="VEL32" s="662"/>
      <c r="VEM32" s="662"/>
      <c r="VEN32" s="662"/>
      <c r="VEO32" s="662"/>
      <c r="VEP32" s="662"/>
      <c r="VEQ32" s="662"/>
      <c r="VER32" s="662"/>
      <c r="VES32" s="662"/>
      <c r="VET32" s="662"/>
      <c r="VEU32" s="662"/>
      <c r="VEV32" s="662"/>
      <c r="VEW32" s="662"/>
      <c r="VEX32" s="662"/>
      <c r="VEY32" s="662"/>
      <c r="VEZ32" s="662"/>
      <c r="VFA32" s="662"/>
      <c r="VFB32" s="662"/>
      <c r="VFC32" s="662"/>
      <c r="VFD32" s="662"/>
      <c r="VFE32" s="662"/>
      <c r="VFF32" s="662"/>
      <c r="VFG32" s="662"/>
      <c r="VFH32" s="662"/>
      <c r="VFI32" s="662"/>
      <c r="VFJ32" s="662"/>
      <c r="VFK32" s="662"/>
      <c r="VFL32" s="662"/>
      <c r="VFM32" s="662"/>
      <c r="VFN32" s="662"/>
      <c r="VFO32" s="662"/>
      <c r="VFP32" s="662"/>
      <c r="VFQ32" s="662"/>
      <c r="VFR32" s="662"/>
      <c r="VFS32" s="662"/>
      <c r="VFT32" s="662"/>
      <c r="VFU32" s="662"/>
      <c r="VFV32" s="662"/>
      <c r="VFW32" s="662"/>
      <c r="VFX32" s="662"/>
      <c r="VFY32" s="662"/>
      <c r="VFZ32" s="662"/>
      <c r="VGA32" s="662"/>
      <c r="VGB32" s="662"/>
      <c r="VGC32" s="662"/>
      <c r="VGD32" s="662"/>
      <c r="VGE32" s="662"/>
      <c r="VGF32" s="662"/>
      <c r="VGG32" s="662"/>
      <c r="VGH32" s="662"/>
      <c r="VGI32" s="662"/>
      <c r="VGJ32" s="662"/>
      <c r="VGK32" s="662"/>
      <c r="VGL32" s="662"/>
      <c r="VGM32" s="662"/>
      <c r="VGN32" s="662"/>
      <c r="VGO32" s="662"/>
      <c r="VGP32" s="662"/>
      <c r="VGQ32" s="662"/>
      <c r="VGR32" s="662"/>
      <c r="VGS32" s="662"/>
      <c r="VGT32" s="662"/>
      <c r="VGU32" s="662"/>
      <c r="VGV32" s="662"/>
      <c r="VGW32" s="662"/>
      <c r="VGX32" s="662"/>
      <c r="VGY32" s="662"/>
      <c r="VGZ32" s="662"/>
      <c r="VHA32" s="662"/>
      <c r="VHB32" s="662"/>
      <c r="VHC32" s="662"/>
      <c r="VHD32" s="662"/>
      <c r="VHE32" s="662"/>
      <c r="VHF32" s="662"/>
      <c r="VHG32" s="662"/>
      <c r="VHH32" s="662"/>
      <c r="VHI32" s="662"/>
      <c r="VHJ32" s="662"/>
      <c r="VHK32" s="662"/>
      <c r="VHL32" s="662"/>
      <c r="VHM32" s="662"/>
      <c r="VHN32" s="662"/>
      <c r="VHO32" s="662"/>
      <c r="VHP32" s="662"/>
      <c r="VHQ32" s="662"/>
      <c r="VHR32" s="662"/>
      <c r="VHS32" s="662"/>
      <c r="VHT32" s="662"/>
      <c r="VHU32" s="662"/>
      <c r="VHV32" s="662"/>
      <c r="VHW32" s="662"/>
      <c r="VHX32" s="662"/>
      <c r="VHY32" s="662"/>
      <c r="VHZ32" s="662"/>
      <c r="VIA32" s="662"/>
      <c r="VIB32" s="662"/>
      <c r="VIC32" s="662"/>
      <c r="VID32" s="662"/>
      <c r="VIE32" s="662"/>
      <c r="VIF32" s="662"/>
      <c r="VIG32" s="662"/>
      <c r="VIH32" s="662"/>
      <c r="VII32" s="662"/>
      <c r="VIJ32" s="662"/>
      <c r="VIK32" s="662"/>
      <c r="VIL32" s="662"/>
      <c r="VIM32" s="662"/>
      <c r="VIN32" s="662"/>
      <c r="VIO32" s="662"/>
      <c r="VIP32" s="662"/>
      <c r="VIQ32" s="662"/>
      <c r="VIR32" s="662"/>
      <c r="VIS32" s="662"/>
      <c r="VIT32" s="662"/>
      <c r="VIU32" s="662"/>
      <c r="VIV32" s="662"/>
      <c r="VIW32" s="662"/>
      <c r="VIX32" s="662"/>
      <c r="VIY32" s="662"/>
      <c r="VIZ32" s="662"/>
      <c r="VJA32" s="662"/>
      <c r="VJB32" s="662"/>
      <c r="VJC32" s="662"/>
      <c r="VJD32" s="662"/>
      <c r="VJE32" s="662"/>
      <c r="VJF32" s="662"/>
      <c r="VJG32" s="662"/>
      <c r="VJH32" s="662"/>
      <c r="VJI32" s="662"/>
      <c r="VJJ32" s="662"/>
      <c r="VJK32" s="662"/>
      <c r="VJL32" s="662"/>
      <c r="VJM32" s="662"/>
      <c r="VJN32" s="662"/>
      <c r="VJO32" s="662"/>
      <c r="VJP32" s="662"/>
      <c r="VJQ32" s="662"/>
      <c r="VJR32" s="662"/>
      <c r="VJS32" s="662"/>
      <c r="VJT32" s="662"/>
      <c r="VJU32" s="662"/>
      <c r="VJV32" s="662"/>
      <c r="VJW32" s="662"/>
      <c r="VJX32" s="662"/>
      <c r="VJY32" s="662"/>
      <c r="VJZ32" s="662"/>
      <c r="VKA32" s="662"/>
      <c r="VKB32" s="662"/>
      <c r="VKC32" s="662"/>
      <c r="VKD32" s="662"/>
      <c r="VKE32" s="662"/>
      <c r="VKF32" s="662"/>
      <c r="VKG32" s="662"/>
      <c r="VKH32" s="662"/>
      <c r="VKI32" s="662"/>
      <c r="VKJ32" s="662"/>
      <c r="VKK32" s="662"/>
      <c r="VKL32" s="662"/>
      <c r="VKM32" s="662"/>
      <c r="VKN32" s="662"/>
      <c r="VKO32" s="662"/>
      <c r="VKP32" s="662"/>
      <c r="VKQ32" s="662"/>
      <c r="VKR32" s="662"/>
      <c r="VKS32" s="662"/>
      <c r="VKT32" s="662"/>
      <c r="VKU32" s="662"/>
      <c r="VKV32" s="662"/>
      <c r="VKW32" s="662"/>
      <c r="VKX32" s="662"/>
      <c r="VKY32" s="662"/>
      <c r="VKZ32" s="662"/>
      <c r="VLA32" s="662"/>
      <c r="VLB32" s="662"/>
      <c r="VLC32" s="662"/>
      <c r="VLD32" s="662"/>
      <c r="VLE32" s="662"/>
      <c r="VLF32" s="662"/>
      <c r="VLG32" s="662"/>
      <c r="VLH32" s="662"/>
      <c r="VLI32" s="662"/>
      <c r="VLJ32" s="662"/>
      <c r="VLK32" s="662"/>
      <c r="VLL32" s="662"/>
      <c r="VLM32" s="662"/>
      <c r="VLN32" s="662"/>
      <c r="VLO32" s="662"/>
      <c r="VLP32" s="662"/>
      <c r="VLQ32" s="662"/>
      <c r="VLR32" s="662"/>
      <c r="VLS32" s="662"/>
      <c r="VLT32" s="662"/>
      <c r="VLU32" s="662"/>
      <c r="VLV32" s="662"/>
      <c r="VLW32" s="662"/>
      <c r="VLX32" s="662"/>
      <c r="VLY32" s="662"/>
      <c r="VLZ32" s="662"/>
      <c r="VMA32" s="662"/>
      <c r="VMB32" s="662"/>
      <c r="VMC32" s="662"/>
      <c r="VMD32" s="662"/>
      <c r="VME32" s="662"/>
      <c r="VMF32" s="662"/>
      <c r="VMG32" s="662"/>
      <c r="VMH32" s="662"/>
      <c r="VMI32" s="662"/>
      <c r="VMJ32" s="662"/>
      <c r="VMK32" s="662"/>
      <c r="VML32" s="662"/>
      <c r="VMM32" s="662"/>
      <c r="VMN32" s="662"/>
      <c r="VMO32" s="662"/>
      <c r="VMP32" s="662"/>
      <c r="VMQ32" s="662"/>
      <c r="VMR32" s="662"/>
      <c r="VMS32" s="662"/>
      <c r="VMT32" s="662"/>
      <c r="VMU32" s="662"/>
      <c r="VMV32" s="662"/>
      <c r="VMW32" s="662"/>
      <c r="VMX32" s="662"/>
      <c r="VMY32" s="662"/>
      <c r="VMZ32" s="662"/>
      <c r="VNA32" s="662"/>
      <c r="VNB32" s="662"/>
      <c r="VNC32" s="662"/>
      <c r="VND32" s="662"/>
      <c r="VNE32" s="662"/>
      <c r="VNF32" s="662"/>
      <c r="VNG32" s="662"/>
      <c r="VNH32" s="662"/>
      <c r="VNI32" s="662"/>
      <c r="VNJ32" s="662"/>
      <c r="VNK32" s="662"/>
      <c r="VNL32" s="662"/>
      <c r="VNM32" s="662"/>
      <c r="VNN32" s="662"/>
      <c r="VNO32" s="662"/>
      <c r="VNP32" s="662"/>
      <c r="VNQ32" s="662"/>
      <c r="VNR32" s="662"/>
      <c r="VNS32" s="662"/>
      <c r="VNT32" s="662"/>
      <c r="VNU32" s="662"/>
      <c r="VNV32" s="662"/>
      <c r="VNW32" s="662"/>
      <c r="VNX32" s="662"/>
      <c r="VNY32" s="662"/>
      <c r="VNZ32" s="662"/>
      <c r="VOA32" s="662"/>
      <c r="VOB32" s="662"/>
      <c r="VOC32" s="662"/>
      <c r="VOD32" s="662"/>
      <c r="VOE32" s="662"/>
      <c r="VOF32" s="662"/>
      <c r="VOG32" s="662"/>
      <c r="VOH32" s="662"/>
      <c r="VOI32" s="662"/>
      <c r="VOJ32" s="662"/>
      <c r="VOK32" s="662"/>
      <c r="VOL32" s="662"/>
      <c r="VOM32" s="662"/>
      <c r="VON32" s="662"/>
      <c r="VOO32" s="662"/>
      <c r="VOP32" s="662"/>
      <c r="VOQ32" s="662"/>
      <c r="VOR32" s="662"/>
      <c r="VOS32" s="662"/>
      <c r="VOT32" s="662"/>
      <c r="VOU32" s="662"/>
      <c r="VOV32" s="662"/>
      <c r="VOW32" s="662"/>
      <c r="VOX32" s="662"/>
      <c r="VOY32" s="662"/>
      <c r="VOZ32" s="662"/>
      <c r="VPA32" s="662"/>
      <c r="VPB32" s="662"/>
      <c r="VPC32" s="662"/>
      <c r="VPD32" s="662"/>
      <c r="VPE32" s="662"/>
      <c r="VPF32" s="662"/>
      <c r="VPG32" s="662"/>
      <c r="VPH32" s="662"/>
      <c r="VPI32" s="662"/>
      <c r="VPJ32" s="662"/>
      <c r="VPK32" s="662"/>
      <c r="VPL32" s="662"/>
      <c r="VPM32" s="662"/>
      <c r="VPN32" s="662"/>
      <c r="VPO32" s="662"/>
      <c r="VPP32" s="662"/>
      <c r="VPQ32" s="662"/>
      <c r="VPR32" s="662"/>
      <c r="VPS32" s="662"/>
      <c r="VPT32" s="662"/>
      <c r="VPU32" s="662"/>
      <c r="VPV32" s="662"/>
      <c r="VPW32" s="662"/>
      <c r="VPX32" s="662"/>
      <c r="VPY32" s="662"/>
      <c r="VPZ32" s="662"/>
      <c r="VQA32" s="662"/>
      <c r="VQB32" s="662"/>
      <c r="VQC32" s="662"/>
      <c r="VQD32" s="662"/>
      <c r="VQE32" s="662"/>
      <c r="VQF32" s="662"/>
      <c r="VQG32" s="662"/>
      <c r="VQH32" s="662"/>
      <c r="VQI32" s="662"/>
      <c r="VQJ32" s="662"/>
      <c r="VQK32" s="662"/>
      <c r="VQL32" s="662"/>
      <c r="VQM32" s="662"/>
      <c r="VQN32" s="662"/>
      <c r="VQO32" s="662"/>
      <c r="VQP32" s="662"/>
      <c r="VQQ32" s="662"/>
      <c r="VQR32" s="662"/>
      <c r="VQS32" s="662"/>
      <c r="VQT32" s="662"/>
      <c r="VQU32" s="662"/>
      <c r="VQV32" s="662"/>
      <c r="VQW32" s="662"/>
      <c r="VQX32" s="662"/>
      <c r="VQY32" s="662"/>
      <c r="VQZ32" s="662"/>
      <c r="VRA32" s="662"/>
      <c r="VRB32" s="662"/>
      <c r="VRC32" s="662"/>
      <c r="VRD32" s="662"/>
      <c r="VRE32" s="662"/>
      <c r="VRF32" s="662"/>
      <c r="VRG32" s="662"/>
      <c r="VRH32" s="662"/>
      <c r="VRI32" s="662"/>
      <c r="VRJ32" s="662"/>
      <c r="VRK32" s="662"/>
      <c r="VRL32" s="662"/>
      <c r="VRM32" s="662"/>
      <c r="VRN32" s="662"/>
      <c r="VRO32" s="662"/>
      <c r="VRP32" s="662"/>
      <c r="VRQ32" s="662"/>
      <c r="VRR32" s="662"/>
      <c r="VRS32" s="662"/>
      <c r="VRT32" s="662"/>
      <c r="VRU32" s="662"/>
      <c r="VRV32" s="662"/>
      <c r="VRW32" s="662"/>
      <c r="VRX32" s="662"/>
      <c r="VRY32" s="662"/>
      <c r="VRZ32" s="662"/>
      <c r="VSA32" s="662"/>
      <c r="VSB32" s="662"/>
      <c r="VSC32" s="662"/>
      <c r="VSD32" s="662"/>
      <c r="VSE32" s="662"/>
      <c r="VSF32" s="662"/>
      <c r="VSG32" s="662"/>
      <c r="VSH32" s="662"/>
      <c r="VSI32" s="662"/>
      <c r="VSJ32" s="662"/>
      <c r="VSK32" s="662"/>
      <c r="VSL32" s="662"/>
      <c r="VSM32" s="662"/>
      <c r="VSN32" s="662"/>
      <c r="VSO32" s="662"/>
      <c r="VSP32" s="662"/>
      <c r="VSQ32" s="662"/>
      <c r="VSR32" s="662"/>
      <c r="VSS32" s="662"/>
      <c r="VST32" s="662"/>
      <c r="VSU32" s="662"/>
      <c r="VSV32" s="662"/>
      <c r="VSW32" s="662"/>
      <c r="VSX32" s="662"/>
      <c r="VSY32" s="662"/>
      <c r="VSZ32" s="662"/>
      <c r="VTA32" s="662"/>
      <c r="VTB32" s="662"/>
      <c r="VTC32" s="662"/>
      <c r="VTD32" s="662"/>
      <c r="VTE32" s="662"/>
      <c r="VTF32" s="662"/>
      <c r="VTG32" s="662"/>
      <c r="VTH32" s="662"/>
      <c r="VTI32" s="662"/>
      <c r="VTJ32" s="662"/>
      <c r="VTK32" s="662"/>
      <c r="VTL32" s="662"/>
      <c r="VTM32" s="662"/>
      <c r="VTN32" s="662"/>
      <c r="VTO32" s="662"/>
      <c r="VTP32" s="662"/>
      <c r="VTQ32" s="662"/>
      <c r="VTR32" s="662"/>
      <c r="VTS32" s="662"/>
      <c r="VTT32" s="662"/>
      <c r="VTU32" s="662"/>
      <c r="VTV32" s="662"/>
      <c r="VTW32" s="662"/>
      <c r="VTX32" s="662"/>
      <c r="VTY32" s="662"/>
      <c r="VTZ32" s="662"/>
      <c r="VUA32" s="662"/>
      <c r="VUB32" s="662"/>
      <c r="VUC32" s="662"/>
      <c r="VUD32" s="662"/>
      <c r="VUE32" s="662"/>
      <c r="VUF32" s="662"/>
      <c r="VUG32" s="662"/>
      <c r="VUH32" s="662"/>
      <c r="VUI32" s="662"/>
      <c r="VUJ32" s="662"/>
      <c r="VUK32" s="662"/>
      <c r="VUL32" s="662"/>
      <c r="VUM32" s="662"/>
      <c r="VUN32" s="662"/>
      <c r="VUO32" s="662"/>
      <c r="VUP32" s="662"/>
      <c r="VUQ32" s="662"/>
      <c r="VUR32" s="662"/>
      <c r="VUS32" s="662"/>
      <c r="VUT32" s="662"/>
      <c r="VUU32" s="662"/>
      <c r="VUV32" s="662"/>
      <c r="VUW32" s="662"/>
      <c r="VUX32" s="662"/>
      <c r="VUY32" s="662"/>
      <c r="VUZ32" s="662"/>
      <c r="VVA32" s="662"/>
      <c r="VVB32" s="662"/>
      <c r="VVC32" s="662"/>
      <c r="VVD32" s="662"/>
      <c r="VVE32" s="662"/>
      <c r="VVF32" s="662"/>
      <c r="VVG32" s="662"/>
      <c r="VVH32" s="662"/>
      <c r="VVI32" s="662"/>
      <c r="VVJ32" s="662"/>
      <c r="VVK32" s="662"/>
      <c r="VVL32" s="662"/>
      <c r="VVM32" s="662"/>
      <c r="VVN32" s="662"/>
      <c r="VVO32" s="662"/>
      <c r="VVP32" s="662"/>
      <c r="VVQ32" s="662"/>
      <c r="VVR32" s="662"/>
      <c r="VVS32" s="662"/>
      <c r="VVT32" s="662"/>
      <c r="VVU32" s="662"/>
      <c r="VVV32" s="662"/>
      <c r="VVW32" s="662"/>
      <c r="VVX32" s="662"/>
      <c r="VVY32" s="662"/>
      <c r="VVZ32" s="662"/>
      <c r="VWA32" s="662"/>
      <c r="VWB32" s="662"/>
      <c r="VWC32" s="662"/>
      <c r="VWD32" s="662"/>
      <c r="VWE32" s="662"/>
      <c r="VWF32" s="662"/>
      <c r="VWG32" s="662"/>
      <c r="VWH32" s="662"/>
      <c r="VWI32" s="662"/>
      <c r="VWJ32" s="662"/>
      <c r="VWK32" s="662"/>
      <c r="VWL32" s="662"/>
      <c r="VWM32" s="662"/>
      <c r="VWN32" s="662"/>
      <c r="VWO32" s="662"/>
      <c r="VWP32" s="662"/>
      <c r="VWQ32" s="662"/>
      <c r="VWR32" s="662"/>
      <c r="VWS32" s="662"/>
      <c r="VWT32" s="662"/>
      <c r="VWU32" s="662"/>
      <c r="VWV32" s="662"/>
      <c r="VWW32" s="662"/>
      <c r="VWX32" s="662"/>
      <c r="VWY32" s="662"/>
      <c r="VWZ32" s="662"/>
      <c r="VXA32" s="662"/>
      <c r="VXB32" s="662"/>
      <c r="VXC32" s="662"/>
      <c r="VXD32" s="662"/>
      <c r="VXE32" s="662"/>
      <c r="VXF32" s="662"/>
      <c r="VXG32" s="662"/>
      <c r="VXH32" s="662"/>
      <c r="VXI32" s="662"/>
      <c r="VXJ32" s="662"/>
      <c r="VXK32" s="662"/>
      <c r="VXL32" s="662"/>
      <c r="VXM32" s="662"/>
      <c r="VXN32" s="662"/>
      <c r="VXO32" s="662"/>
      <c r="VXP32" s="662"/>
      <c r="VXQ32" s="662"/>
      <c r="VXR32" s="662"/>
      <c r="VXS32" s="662"/>
      <c r="VXT32" s="662"/>
      <c r="VXU32" s="662"/>
      <c r="VXV32" s="662"/>
      <c r="VXW32" s="662"/>
      <c r="VXX32" s="662"/>
      <c r="VXY32" s="662"/>
      <c r="VXZ32" s="662"/>
      <c r="VYA32" s="662"/>
      <c r="VYB32" s="662"/>
      <c r="VYC32" s="662"/>
      <c r="VYD32" s="662"/>
      <c r="VYE32" s="662"/>
      <c r="VYF32" s="662"/>
      <c r="VYG32" s="662"/>
      <c r="VYH32" s="662"/>
      <c r="VYI32" s="662"/>
      <c r="VYJ32" s="662"/>
      <c r="VYK32" s="662"/>
      <c r="VYL32" s="662"/>
      <c r="VYM32" s="662"/>
      <c r="VYN32" s="662"/>
      <c r="VYO32" s="662"/>
      <c r="VYP32" s="662"/>
      <c r="VYQ32" s="662"/>
      <c r="VYR32" s="662"/>
      <c r="VYS32" s="662"/>
      <c r="VYT32" s="662"/>
      <c r="VYU32" s="662"/>
      <c r="VYV32" s="662"/>
      <c r="VYW32" s="662"/>
      <c r="VYX32" s="662"/>
      <c r="VYY32" s="662"/>
      <c r="VYZ32" s="662"/>
      <c r="VZA32" s="662"/>
      <c r="VZB32" s="662"/>
      <c r="VZC32" s="662"/>
      <c r="VZD32" s="662"/>
      <c r="VZE32" s="662"/>
      <c r="VZF32" s="662"/>
      <c r="VZG32" s="662"/>
      <c r="VZH32" s="662"/>
      <c r="VZI32" s="662"/>
      <c r="VZJ32" s="662"/>
      <c r="VZK32" s="662"/>
      <c r="VZL32" s="662"/>
      <c r="VZM32" s="662"/>
      <c r="VZN32" s="662"/>
      <c r="VZO32" s="662"/>
      <c r="VZP32" s="662"/>
      <c r="VZQ32" s="662"/>
      <c r="VZR32" s="662"/>
      <c r="VZS32" s="662"/>
      <c r="VZT32" s="662"/>
      <c r="VZU32" s="662"/>
      <c r="VZV32" s="662"/>
      <c r="VZW32" s="662"/>
      <c r="VZX32" s="662"/>
      <c r="VZY32" s="662"/>
      <c r="VZZ32" s="662"/>
      <c r="WAA32" s="662"/>
      <c r="WAB32" s="662"/>
      <c r="WAC32" s="662"/>
      <c r="WAD32" s="662"/>
      <c r="WAE32" s="662"/>
      <c r="WAF32" s="662"/>
      <c r="WAG32" s="662"/>
      <c r="WAH32" s="662"/>
      <c r="WAI32" s="662"/>
      <c r="WAJ32" s="662"/>
      <c r="WAK32" s="662"/>
      <c r="WAL32" s="662"/>
      <c r="WAM32" s="662"/>
      <c r="WAN32" s="662"/>
      <c r="WAO32" s="662"/>
      <c r="WAP32" s="662"/>
      <c r="WAQ32" s="662"/>
      <c r="WAR32" s="662"/>
      <c r="WAS32" s="662"/>
      <c r="WAT32" s="662"/>
      <c r="WAU32" s="662"/>
      <c r="WAV32" s="662"/>
      <c r="WAW32" s="662"/>
      <c r="WAX32" s="662"/>
      <c r="WAY32" s="662"/>
      <c r="WAZ32" s="662"/>
      <c r="WBA32" s="662"/>
      <c r="WBB32" s="662"/>
      <c r="WBC32" s="662"/>
      <c r="WBD32" s="662"/>
      <c r="WBE32" s="662"/>
      <c r="WBF32" s="662"/>
      <c r="WBG32" s="662"/>
      <c r="WBH32" s="662"/>
      <c r="WBI32" s="662"/>
      <c r="WBJ32" s="662"/>
      <c r="WBK32" s="662"/>
      <c r="WBL32" s="662"/>
      <c r="WBM32" s="662"/>
      <c r="WBN32" s="662"/>
      <c r="WBO32" s="662"/>
      <c r="WBP32" s="662"/>
      <c r="WBQ32" s="662"/>
      <c r="WBR32" s="662"/>
      <c r="WBS32" s="662"/>
      <c r="WBT32" s="662"/>
      <c r="WBU32" s="662"/>
      <c r="WBV32" s="662"/>
      <c r="WBW32" s="662"/>
      <c r="WBX32" s="662"/>
      <c r="WBY32" s="662"/>
      <c r="WBZ32" s="662"/>
      <c r="WCA32" s="662"/>
      <c r="WCB32" s="662"/>
      <c r="WCC32" s="662"/>
      <c r="WCD32" s="662"/>
      <c r="WCE32" s="662"/>
      <c r="WCF32" s="662"/>
      <c r="WCG32" s="662"/>
      <c r="WCH32" s="662"/>
      <c r="WCI32" s="662"/>
      <c r="WCJ32" s="662"/>
      <c r="WCK32" s="662"/>
      <c r="WCL32" s="662"/>
      <c r="WCM32" s="662"/>
      <c r="WCN32" s="662"/>
      <c r="WCO32" s="662"/>
      <c r="WCP32" s="662"/>
      <c r="WCQ32" s="662"/>
      <c r="WCR32" s="662"/>
      <c r="WCS32" s="662"/>
      <c r="WCT32" s="662"/>
      <c r="WCU32" s="662"/>
      <c r="WCV32" s="662"/>
      <c r="WCW32" s="662"/>
      <c r="WCX32" s="662"/>
      <c r="WCY32" s="662"/>
      <c r="WCZ32" s="662"/>
      <c r="WDA32" s="662"/>
      <c r="WDB32" s="662"/>
      <c r="WDC32" s="662"/>
      <c r="WDD32" s="662"/>
      <c r="WDE32" s="662"/>
      <c r="WDF32" s="662"/>
      <c r="WDG32" s="662"/>
      <c r="WDH32" s="662"/>
      <c r="WDI32" s="662"/>
      <c r="WDJ32" s="662"/>
      <c r="WDK32" s="662"/>
      <c r="WDL32" s="662"/>
      <c r="WDM32" s="662"/>
      <c r="WDN32" s="662"/>
      <c r="WDO32" s="662"/>
      <c r="WDP32" s="662"/>
      <c r="WDQ32" s="662"/>
      <c r="WDR32" s="662"/>
      <c r="WDS32" s="662"/>
      <c r="WDT32" s="662"/>
      <c r="WDU32" s="662"/>
      <c r="WDV32" s="662"/>
      <c r="WDW32" s="662"/>
      <c r="WDX32" s="662"/>
      <c r="WDY32" s="662"/>
      <c r="WDZ32" s="662"/>
      <c r="WEA32" s="662"/>
      <c r="WEB32" s="662"/>
      <c r="WEC32" s="662"/>
      <c r="WED32" s="662"/>
      <c r="WEE32" s="662"/>
      <c r="WEF32" s="662"/>
      <c r="WEG32" s="662"/>
      <c r="WEH32" s="662"/>
      <c r="WEI32" s="662"/>
      <c r="WEJ32" s="662"/>
      <c r="WEK32" s="662"/>
      <c r="WEL32" s="662"/>
      <c r="WEM32" s="662"/>
      <c r="WEN32" s="662"/>
      <c r="WEO32" s="662"/>
      <c r="WEP32" s="662"/>
      <c r="WEQ32" s="662"/>
      <c r="WER32" s="662"/>
      <c r="WES32" s="662"/>
      <c r="WET32" s="662"/>
      <c r="WEU32" s="662"/>
      <c r="WEV32" s="662"/>
      <c r="WEW32" s="662"/>
      <c r="WEX32" s="662"/>
      <c r="WEY32" s="662"/>
      <c r="WEZ32" s="662"/>
      <c r="WFA32" s="662"/>
      <c r="WFB32" s="662"/>
      <c r="WFC32" s="662"/>
      <c r="WFD32" s="662"/>
      <c r="WFE32" s="662"/>
      <c r="WFF32" s="662"/>
      <c r="WFG32" s="662"/>
      <c r="WFH32" s="662"/>
      <c r="WFI32" s="662"/>
      <c r="WFJ32" s="662"/>
      <c r="WFK32" s="662"/>
      <c r="WFL32" s="662"/>
      <c r="WFM32" s="662"/>
      <c r="WFN32" s="662"/>
      <c r="WFO32" s="662"/>
      <c r="WFP32" s="662"/>
      <c r="WFQ32" s="662"/>
      <c r="WFR32" s="662"/>
      <c r="WFS32" s="662"/>
      <c r="WFT32" s="662"/>
      <c r="WFU32" s="662"/>
      <c r="WFV32" s="662"/>
      <c r="WFW32" s="662"/>
      <c r="WFX32" s="662"/>
      <c r="WFY32" s="662"/>
      <c r="WFZ32" s="662"/>
      <c r="WGA32" s="662"/>
      <c r="WGB32" s="662"/>
      <c r="WGC32" s="662"/>
      <c r="WGD32" s="662"/>
      <c r="WGE32" s="662"/>
      <c r="WGF32" s="662"/>
      <c r="WGG32" s="662"/>
      <c r="WGH32" s="662"/>
      <c r="WGI32" s="662"/>
      <c r="WGJ32" s="662"/>
      <c r="WGK32" s="662"/>
      <c r="WGL32" s="662"/>
      <c r="WGM32" s="662"/>
      <c r="WGN32" s="662"/>
      <c r="WGO32" s="662"/>
      <c r="WGP32" s="662"/>
      <c r="WGQ32" s="662"/>
      <c r="WGR32" s="662"/>
      <c r="WGS32" s="662"/>
      <c r="WGT32" s="662"/>
      <c r="WGU32" s="662"/>
      <c r="WGV32" s="662"/>
      <c r="WGW32" s="662"/>
      <c r="WGX32" s="662"/>
      <c r="WGY32" s="662"/>
      <c r="WGZ32" s="662"/>
      <c r="WHA32" s="662"/>
      <c r="WHB32" s="662"/>
      <c r="WHC32" s="662"/>
      <c r="WHD32" s="662"/>
      <c r="WHE32" s="662"/>
      <c r="WHF32" s="662"/>
      <c r="WHG32" s="662"/>
      <c r="WHH32" s="662"/>
      <c r="WHI32" s="662"/>
      <c r="WHJ32" s="662"/>
      <c r="WHK32" s="662"/>
      <c r="WHL32" s="662"/>
      <c r="WHM32" s="662"/>
      <c r="WHN32" s="662"/>
      <c r="WHO32" s="662"/>
      <c r="WHP32" s="662"/>
      <c r="WHQ32" s="662"/>
      <c r="WHR32" s="662"/>
      <c r="WHS32" s="662"/>
      <c r="WHT32" s="662"/>
      <c r="WHU32" s="662"/>
      <c r="WHV32" s="662"/>
      <c r="WHW32" s="662"/>
      <c r="WHX32" s="662"/>
      <c r="WHY32" s="662"/>
      <c r="WHZ32" s="662"/>
      <c r="WIA32" s="662"/>
      <c r="WIB32" s="662"/>
      <c r="WIC32" s="662"/>
      <c r="WID32" s="662"/>
      <c r="WIE32" s="662"/>
      <c r="WIF32" s="662"/>
      <c r="WIG32" s="662"/>
      <c r="WIH32" s="662"/>
      <c r="WII32" s="662"/>
      <c r="WIJ32" s="662"/>
      <c r="WIK32" s="662"/>
      <c r="WIL32" s="662"/>
      <c r="WIM32" s="662"/>
      <c r="WIN32" s="662"/>
      <c r="WIO32" s="662"/>
      <c r="WIP32" s="662"/>
      <c r="WIQ32" s="662"/>
      <c r="WIR32" s="662"/>
      <c r="WIS32" s="662"/>
      <c r="WIT32" s="662"/>
      <c r="WIU32" s="662"/>
      <c r="WIV32" s="662"/>
      <c r="WIW32" s="662"/>
      <c r="WIX32" s="662"/>
      <c r="WIY32" s="662"/>
      <c r="WIZ32" s="662"/>
      <c r="WJA32" s="662"/>
      <c r="WJB32" s="662"/>
      <c r="WJC32" s="662"/>
      <c r="WJD32" s="662"/>
      <c r="WJE32" s="662"/>
      <c r="WJF32" s="662"/>
      <c r="WJG32" s="662"/>
      <c r="WJH32" s="662"/>
      <c r="WJI32" s="662"/>
      <c r="WJJ32" s="662"/>
      <c r="WJK32" s="662"/>
      <c r="WJL32" s="662"/>
      <c r="WJM32" s="662"/>
      <c r="WJN32" s="662"/>
      <c r="WJO32" s="662"/>
      <c r="WJP32" s="662"/>
      <c r="WJQ32" s="662"/>
      <c r="WJR32" s="662"/>
      <c r="WJS32" s="662"/>
      <c r="WJT32" s="662"/>
      <c r="WJU32" s="662"/>
      <c r="WJV32" s="662"/>
      <c r="WJW32" s="662"/>
      <c r="WJX32" s="662"/>
      <c r="WJY32" s="662"/>
      <c r="WJZ32" s="662"/>
      <c r="WKA32" s="662"/>
      <c r="WKB32" s="662"/>
      <c r="WKC32" s="662"/>
      <c r="WKD32" s="662"/>
      <c r="WKE32" s="662"/>
      <c r="WKF32" s="662"/>
      <c r="WKG32" s="662"/>
      <c r="WKH32" s="662"/>
      <c r="WKI32" s="662"/>
      <c r="WKJ32" s="662"/>
      <c r="WKK32" s="662"/>
      <c r="WKL32" s="662"/>
      <c r="WKM32" s="662"/>
      <c r="WKN32" s="662"/>
      <c r="WKO32" s="662"/>
      <c r="WKP32" s="662"/>
      <c r="WKQ32" s="662"/>
      <c r="WKR32" s="662"/>
      <c r="WKS32" s="662"/>
      <c r="WKT32" s="662"/>
      <c r="WKU32" s="662"/>
      <c r="WKV32" s="662"/>
      <c r="WKW32" s="662"/>
      <c r="WKX32" s="662"/>
      <c r="WKY32" s="662"/>
      <c r="WKZ32" s="662"/>
      <c r="WLA32" s="662"/>
      <c r="WLB32" s="662"/>
      <c r="WLC32" s="662"/>
      <c r="WLD32" s="662"/>
      <c r="WLE32" s="662"/>
      <c r="WLF32" s="662"/>
      <c r="WLG32" s="662"/>
      <c r="WLH32" s="662"/>
      <c r="WLI32" s="662"/>
      <c r="WLJ32" s="662"/>
      <c r="WLK32" s="662"/>
      <c r="WLL32" s="662"/>
      <c r="WLM32" s="662"/>
      <c r="WLN32" s="662"/>
      <c r="WLO32" s="662"/>
      <c r="WLP32" s="662"/>
      <c r="WLQ32" s="662"/>
      <c r="WLR32" s="662"/>
      <c r="WLS32" s="662"/>
      <c r="WLT32" s="662"/>
      <c r="WLU32" s="662"/>
      <c r="WLV32" s="662"/>
      <c r="WLW32" s="662"/>
      <c r="WLX32" s="662"/>
      <c r="WLY32" s="662"/>
      <c r="WLZ32" s="662"/>
      <c r="WMA32" s="662"/>
      <c r="WMB32" s="662"/>
      <c r="WMC32" s="662"/>
      <c r="WMD32" s="662"/>
      <c r="WME32" s="662"/>
      <c r="WMF32" s="662"/>
      <c r="WMG32" s="662"/>
      <c r="WMH32" s="662"/>
      <c r="WMI32" s="662"/>
      <c r="WMJ32" s="662"/>
      <c r="WMK32" s="662"/>
      <c r="WML32" s="662"/>
      <c r="WMM32" s="662"/>
      <c r="WMN32" s="662"/>
      <c r="WMO32" s="662"/>
      <c r="WMP32" s="662"/>
      <c r="WMQ32" s="662"/>
      <c r="WMR32" s="662"/>
      <c r="WMS32" s="662"/>
      <c r="WMT32" s="662"/>
      <c r="WMU32" s="662"/>
      <c r="WMV32" s="662"/>
      <c r="WMW32" s="662"/>
      <c r="WMX32" s="662"/>
      <c r="WMY32" s="662"/>
      <c r="WMZ32" s="662"/>
      <c r="WNA32" s="662"/>
      <c r="WNB32" s="662"/>
      <c r="WNC32" s="662"/>
      <c r="WND32" s="662"/>
      <c r="WNE32" s="662"/>
      <c r="WNF32" s="662"/>
      <c r="WNG32" s="662"/>
      <c r="WNH32" s="662"/>
      <c r="WNI32" s="662"/>
      <c r="WNJ32" s="662"/>
      <c r="WNK32" s="662"/>
      <c r="WNL32" s="662"/>
      <c r="WNM32" s="662"/>
      <c r="WNN32" s="662"/>
      <c r="WNO32" s="662"/>
      <c r="WNP32" s="662"/>
      <c r="WNQ32" s="662"/>
      <c r="WNR32" s="662"/>
      <c r="WNS32" s="662"/>
      <c r="WNT32" s="662"/>
      <c r="WNU32" s="662"/>
      <c r="WNV32" s="662"/>
      <c r="WNW32" s="662"/>
      <c r="WNX32" s="662"/>
      <c r="WNY32" s="662"/>
      <c r="WNZ32" s="662"/>
      <c r="WOA32" s="662"/>
      <c r="WOB32" s="662"/>
      <c r="WOC32" s="662"/>
      <c r="WOD32" s="662"/>
      <c r="WOE32" s="662"/>
      <c r="WOF32" s="662"/>
      <c r="WOG32" s="662"/>
      <c r="WOH32" s="662"/>
      <c r="WOI32" s="662"/>
      <c r="WOJ32" s="662"/>
      <c r="WOK32" s="662"/>
      <c r="WOL32" s="662"/>
      <c r="WOM32" s="662"/>
      <c r="WON32" s="662"/>
      <c r="WOO32" s="662"/>
      <c r="WOP32" s="662"/>
      <c r="WOQ32" s="662"/>
      <c r="WOR32" s="662"/>
      <c r="WOS32" s="662"/>
      <c r="WOT32" s="662"/>
      <c r="WOU32" s="662"/>
      <c r="WOV32" s="662"/>
      <c r="WOW32" s="662"/>
      <c r="WOX32" s="662"/>
      <c r="WOY32" s="662"/>
      <c r="WOZ32" s="662"/>
      <c r="WPA32" s="662"/>
      <c r="WPB32" s="662"/>
      <c r="WPC32" s="662"/>
      <c r="WPD32" s="662"/>
      <c r="WPE32" s="662"/>
      <c r="WPF32" s="662"/>
      <c r="WPG32" s="662"/>
      <c r="WPH32" s="662"/>
      <c r="WPI32" s="662"/>
      <c r="WPJ32" s="662"/>
      <c r="WPK32" s="662"/>
      <c r="WPL32" s="662"/>
      <c r="WPM32" s="662"/>
      <c r="WPN32" s="662"/>
      <c r="WPO32" s="662"/>
      <c r="WPP32" s="662"/>
      <c r="WPQ32" s="662"/>
      <c r="WPR32" s="662"/>
      <c r="WPS32" s="662"/>
      <c r="WPT32" s="662"/>
      <c r="WPU32" s="662"/>
      <c r="WPV32" s="662"/>
      <c r="WPW32" s="662"/>
      <c r="WPX32" s="662"/>
      <c r="WPY32" s="662"/>
      <c r="WPZ32" s="662"/>
      <c r="WQA32" s="662"/>
      <c r="WQB32" s="662"/>
      <c r="WQC32" s="662"/>
      <c r="WQD32" s="662"/>
      <c r="WQE32" s="662"/>
      <c r="WQF32" s="662"/>
      <c r="WQG32" s="662"/>
      <c r="WQH32" s="662"/>
      <c r="WQI32" s="662"/>
      <c r="WQJ32" s="662"/>
      <c r="WQK32" s="662"/>
      <c r="WQL32" s="662"/>
      <c r="WQM32" s="662"/>
      <c r="WQN32" s="662"/>
      <c r="WQO32" s="662"/>
      <c r="WQP32" s="662"/>
      <c r="WQQ32" s="662"/>
      <c r="WQR32" s="662"/>
      <c r="WQS32" s="662"/>
      <c r="WQT32" s="662"/>
      <c r="WQU32" s="662"/>
      <c r="WQV32" s="662"/>
      <c r="WQW32" s="662"/>
      <c r="WQX32" s="662"/>
      <c r="WQY32" s="662"/>
      <c r="WQZ32" s="662"/>
      <c r="WRA32" s="662"/>
      <c r="WRB32" s="662"/>
      <c r="WRC32" s="662"/>
      <c r="WRD32" s="662"/>
      <c r="WRE32" s="662"/>
      <c r="WRF32" s="662"/>
      <c r="WRG32" s="662"/>
      <c r="WRH32" s="662"/>
      <c r="WRI32" s="662"/>
      <c r="WRJ32" s="662"/>
      <c r="WRK32" s="662"/>
      <c r="WRL32" s="662"/>
      <c r="WRM32" s="662"/>
      <c r="WRN32" s="662"/>
      <c r="WRO32" s="662"/>
      <c r="WRP32" s="662"/>
      <c r="WRQ32" s="662"/>
      <c r="WRR32" s="662"/>
      <c r="WRS32" s="662"/>
      <c r="WRT32" s="662"/>
      <c r="WRU32" s="662"/>
      <c r="WRV32" s="662"/>
      <c r="WRW32" s="662"/>
      <c r="WRX32" s="662"/>
      <c r="WRY32" s="662"/>
      <c r="WRZ32" s="662"/>
      <c r="WSA32" s="662"/>
      <c r="WSB32" s="662"/>
      <c r="WSC32" s="662"/>
      <c r="WSD32" s="662"/>
      <c r="WSE32" s="662"/>
      <c r="WSF32" s="662"/>
      <c r="WSG32" s="662"/>
      <c r="WSH32" s="662"/>
      <c r="WSI32" s="662"/>
      <c r="WSJ32" s="662"/>
      <c r="WSK32" s="662"/>
      <c r="WSL32" s="662"/>
      <c r="WSM32" s="662"/>
      <c r="WSN32" s="662"/>
      <c r="WSO32" s="662"/>
      <c r="WSP32" s="662"/>
      <c r="WSQ32" s="662"/>
      <c r="WSR32" s="662"/>
      <c r="WSS32" s="662"/>
      <c r="WST32" s="662"/>
      <c r="WSU32" s="662"/>
      <c r="WSV32" s="662"/>
      <c r="WSW32" s="662"/>
      <c r="WSX32" s="662"/>
      <c r="WSY32" s="662"/>
      <c r="WSZ32" s="662"/>
      <c r="WTA32" s="662"/>
      <c r="WTB32" s="662"/>
      <c r="WTC32" s="662"/>
      <c r="WTD32" s="662"/>
      <c r="WTE32" s="662"/>
      <c r="WTF32" s="662"/>
      <c r="WTG32" s="662"/>
      <c r="WTH32" s="662"/>
      <c r="WTI32" s="662"/>
      <c r="WTJ32" s="662"/>
      <c r="WTK32" s="662"/>
      <c r="WTL32" s="662"/>
      <c r="WTM32" s="662"/>
      <c r="WTN32" s="662"/>
      <c r="WTO32" s="662"/>
      <c r="WTP32" s="662"/>
      <c r="WTQ32" s="662"/>
      <c r="WTR32" s="662"/>
      <c r="WTS32" s="662"/>
      <c r="WTT32" s="662"/>
      <c r="WTU32" s="662"/>
      <c r="WTV32" s="662"/>
      <c r="WTW32" s="662"/>
      <c r="WTX32" s="662"/>
      <c r="WTY32" s="662"/>
      <c r="WTZ32" s="662"/>
      <c r="WUA32" s="662"/>
      <c r="WUB32" s="662"/>
      <c r="WUC32" s="662"/>
      <c r="WUD32" s="662"/>
      <c r="WUE32" s="662"/>
      <c r="WUF32" s="662"/>
      <c r="WUG32" s="662"/>
      <c r="WUH32" s="662"/>
      <c r="WUI32" s="662"/>
      <c r="WUJ32" s="662"/>
      <c r="WUK32" s="662"/>
      <c r="WUL32" s="662"/>
      <c r="WUM32" s="662"/>
      <c r="WUN32" s="662"/>
      <c r="WUO32" s="662"/>
      <c r="WUP32" s="662"/>
      <c r="WUQ32" s="662"/>
      <c r="WUR32" s="662"/>
      <c r="WUS32" s="662"/>
      <c r="WUT32" s="662"/>
      <c r="WUU32" s="662"/>
      <c r="WUV32" s="662"/>
      <c r="WUW32" s="662"/>
      <c r="WUX32" s="662"/>
      <c r="WUY32" s="662"/>
      <c r="WUZ32" s="662"/>
      <c r="WVA32" s="662"/>
      <c r="WVB32" s="662"/>
      <c r="WVC32" s="662"/>
      <c r="WVD32" s="662"/>
      <c r="WVE32" s="662"/>
      <c r="WVF32" s="662"/>
      <c r="WVG32" s="662"/>
      <c r="WVH32" s="662"/>
      <c r="WVI32" s="662"/>
      <c r="WVJ32" s="662"/>
      <c r="WVK32" s="662"/>
      <c r="WVL32" s="662"/>
      <c r="WVM32" s="662"/>
      <c r="WVN32" s="662"/>
      <c r="WVO32" s="662"/>
      <c r="WVP32" s="662"/>
      <c r="WVQ32" s="662"/>
      <c r="WVR32" s="662"/>
      <c r="WVS32" s="662"/>
      <c r="WVT32" s="662"/>
      <c r="WVU32" s="662"/>
      <c r="WVV32" s="662"/>
      <c r="WVW32" s="662"/>
      <c r="WVX32" s="662"/>
      <c r="WVY32" s="662"/>
      <c r="WVZ32" s="662"/>
      <c r="WWA32" s="662"/>
      <c r="WWB32" s="662"/>
      <c r="WWC32" s="662"/>
      <c r="WWD32" s="662"/>
      <c r="WWE32" s="662"/>
      <c r="WWF32" s="662"/>
      <c r="WWG32" s="662"/>
      <c r="WWH32" s="662"/>
      <c r="WWI32" s="662"/>
      <c r="WWJ32" s="662"/>
      <c r="WWK32" s="662"/>
      <c r="WWL32" s="662"/>
      <c r="WWM32" s="662"/>
      <c r="WWN32" s="662"/>
      <c r="WWO32" s="662"/>
      <c r="WWP32" s="662"/>
      <c r="WWQ32" s="662"/>
      <c r="WWR32" s="662"/>
      <c r="WWS32" s="662"/>
      <c r="WWT32" s="662"/>
      <c r="WWU32" s="662"/>
      <c r="WWV32" s="662"/>
      <c r="WWW32" s="662"/>
      <c r="WWX32" s="662"/>
      <c r="WWY32" s="662"/>
      <c r="WWZ32" s="662"/>
      <c r="WXA32" s="662"/>
      <c r="WXB32" s="662"/>
      <c r="WXC32" s="662"/>
      <c r="WXD32" s="662"/>
      <c r="WXE32" s="662"/>
      <c r="WXF32" s="662"/>
      <c r="WXG32" s="662"/>
      <c r="WXH32" s="662"/>
      <c r="WXI32" s="662"/>
      <c r="WXJ32" s="662"/>
      <c r="WXK32" s="662"/>
      <c r="WXL32" s="662"/>
      <c r="WXM32" s="662"/>
      <c r="WXN32" s="662"/>
      <c r="WXO32" s="662"/>
      <c r="WXP32" s="662"/>
      <c r="WXQ32" s="662"/>
      <c r="WXR32" s="662"/>
      <c r="WXS32" s="662"/>
      <c r="WXT32" s="662"/>
      <c r="WXU32" s="662"/>
      <c r="WXV32" s="662"/>
      <c r="WXW32" s="662"/>
      <c r="WXX32" s="662"/>
      <c r="WXY32" s="662"/>
      <c r="WXZ32" s="662"/>
      <c r="WYA32" s="662"/>
      <c r="WYB32" s="662"/>
      <c r="WYC32" s="662"/>
      <c r="WYD32" s="662"/>
      <c r="WYE32" s="662"/>
      <c r="WYF32" s="662"/>
      <c r="WYG32" s="662"/>
      <c r="WYH32" s="662"/>
      <c r="WYI32" s="662"/>
      <c r="WYJ32" s="662"/>
      <c r="WYK32" s="662"/>
      <c r="WYL32" s="662"/>
      <c r="WYM32" s="662"/>
      <c r="WYN32" s="662"/>
      <c r="WYO32" s="662"/>
      <c r="WYP32" s="662"/>
      <c r="WYQ32" s="662"/>
      <c r="WYR32" s="662"/>
      <c r="WYS32" s="662"/>
      <c r="WYT32" s="662"/>
      <c r="WYU32" s="662"/>
      <c r="WYV32" s="662"/>
      <c r="WYW32" s="662"/>
      <c r="WYX32" s="662"/>
      <c r="WYY32" s="662"/>
      <c r="WYZ32" s="662"/>
      <c r="WZA32" s="662"/>
      <c r="WZB32" s="662"/>
      <c r="WZC32" s="662"/>
      <c r="WZD32" s="662"/>
      <c r="WZE32" s="662"/>
      <c r="WZF32" s="662"/>
      <c r="WZG32" s="662"/>
      <c r="WZH32" s="662"/>
      <c r="WZI32" s="662"/>
      <c r="WZJ32" s="662"/>
      <c r="WZK32" s="662"/>
      <c r="WZL32" s="662"/>
      <c r="WZM32" s="662"/>
      <c r="WZN32" s="662"/>
      <c r="WZO32" s="662"/>
      <c r="WZP32" s="662"/>
      <c r="WZQ32" s="662"/>
      <c r="WZR32" s="662"/>
      <c r="WZS32" s="662"/>
      <c r="WZT32" s="662"/>
      <c r="WZU32" s="662"/>
      <c r="WZV32" s="662"/>
      <c r="WZW32" s="662"/>
      <c r="WZX32" s="662"/>
      <c r="WZY32" s="662"/>
      <c r="WZZ32" s="662"/>
      <c r="XAA32" s="662"/>
      <c r="XAB32" s="662"/>
      <c r="XAC32" s="662"/>
      <c r="XAD32" s="662"/>
      <c r="XAE32" s="662"/>
      <c r="XAF32" s="662"/>
      <c r="XAG32" s="662"/>
      <c r="XAH32" s="662"/>
      <c r="XAI32" s="662"/>
      <c r="XAJ32" s="662"/>
      <c r="XAK32" s="662"/>
      <c r="XAL32" s="662"/>
      <c r="XAM32" s="662"/>
      <c r="XAN32" s="662"/>
      <c r="XAO32" s="662"/>
      <c r="XAP32" s="662"/>
      <c r="XAQ32" s="662"/>
      <c r="XAR32" s="662"/>
      <c r="XAS32" s="662"/>
      <c r="XAT32" s="662"/>
      <c r="XAU32" s="662"/>
      <c r="XAV32" s="662"/>
      <c r="XAW32" s="662"/>
      <c r="XAX32" s="662"/>
      <c r="XAY32" s="662"/>
      <c r="XAZ32" s="662"/>
      <c r="XBA32" s="662"/>
      <c r="XBB32" s="662"/>
      <c r="XBC32" s="662"/>
      <c r="XBD32" s="662"/>
      <c r="XBE32" s="662"/>
      <c r="XBF32" s="662"/>
      <c r="XBG32" s="662"/>
      <c r="XBH32" s="662"/>
      <c r="XBI32" s="662"/>
      <c r="XBJ32" s="662"/>
      <c r="XBK32" s="662"/>
      <c r="XBL32" s="662"/>
      <c r="XBM32" s="662"/>
      <c r="XBN32" s="662"/>
      <c r="XBO32" s="662"/>
      <c r="XBP32" s="662"/>
      <c r="XBQ32" s="662"/>
      <c r="XBR32" s="662"/>
      <c r="XBS32" s="662"/>
      <c r="XBT32" s="662"/>
      <c r="XBU32" s="662"/>
      <c r="XBV32" s="662"/>
      <c r="XBW32" s="662"/>
      <c r="XBX32" s="662"/>
      <c r="XBY32" s="662"/>
      <c r="XBZ32" s="662"/>
      <c r="XCA32" s="662"/>
      <c r="XCB32" s="662"/>
      <c r="XCC32" s="662"/>
      <c r="XCD32" s="662"/>
      <c r="XCE32" s="662"/>
      <c r="XCF32" s="662"/>
      <c r="XCG32" s="662"/>
      <c r="XCH32" s="662"/>
      <c r="XCI32" s="662"/>
      <c r="XCJ32" s="662"/>
      <c r="XCK32" s="662"/>
      <c r="XCL32" s="662"/>
      <c r="XCM32" s="662"/>
      <c r="XCN32" s="662"/>
      <c r="XCO32" s="662"/>
      <c r="XCP32" s="662"/>
      <c r="XCQ32" s="662"/>
      <c r="XCR32" s="662"/>
      <c r="XCS32" s="662"/>
      <c r="XCT32" s="662"/>
      <c r="XCU32" s="662"/>
      <c r="XCV32" s="662"/>
      <c r="XCW32" s="662"/>
      <c r="XCX32" s="662"/>
      <c r="XCY32" s="662"/>
      <c r="XCZ32" s="662"/>
      <c r="XDA32" s="662"/>
      <c r="XDB32" s="662"/>
      <c r="XDC32" s="662"/>
      <c r="XDD32" s="662"/>
      <c r="XDE32" s="662"/>
      <c r="XDF32" s="662"/>
      <c r="XDG32" s="662"/>
      <c r="XDH32" s="662"/>
      <c r="XDI32" s="662"/>
      <c r="XDJ32" s="662"/>
      <c r="XDK32" s="662"/>
      <c r="XDL32" s="662"/>
      <c r="XDM32" s="662"/>
      <c r="XDN32" s="662"/>
      <c r="XDO32" s="662"/>
      <c r="XDP32" s="662"/>
      <c r="XDQ32" s="662"/>
      <c r="XDR32" s="662"/>
      <c r="XDS32" s="662"/>
      <c r="XDT32" s="662"/>
      <c r="XDU32" s="662"/>
      <c r="XDV32" s="662"/>
      <c r="XDW32" s="662"/>
      <c r="XDX32" s="662"/>
      <c r="XDY32" s="662"/>
      <c r="XDZ32" s="662"/>
      <c r="XEA32" s="662"/>
      <c r="XEB32" s="662"/>
      <c r="XEC32" s="662"/>
      <c r="XED32" s="662"/>
      <c r="XEE32" s="662"/>
      <c r="XEF32" s="662"/>
      <c r="XEG32" s="662"/>
      <c r="XEH32" s="662"/>
      <c r="XEI32" s="662"/>
      <c r="XEJ32" s="662"/>
      <c r="XEK32" s="662"/>
      <c r="XEL32" s="662"/>
      <c r="XEM32" s="662"/>
      <c r="XEN32" s="662"/>
      <c r="XEO32" s="662"/>
      <c r="XEP32" s="662"/>
      <c r="XEQ32" s="662"/>
      <c r="XER32" s="662"/>
      <c r="XES32" s="662"/>
      <c r="XET32" s="662"/>
      <c r="XEU32" s="662"/>
      <c r="XEV32" s="662"/>
      <c r="XEW32" s="662"/>
      <c r="XEX32" s="662"/>
      <c r="XEY32" s="662"/>
      <c r="XEZ32" s="662"/>
      <c r="XFA32" s="662"/>
      <c r="XFB32" s="662"/>
      <c r="XFC32" s="662"/>
      <c r="XFD32" s="662"/>
    </row>
    <row r="33" spans="2:16384" ht="12.75" x14ac:dyDescent="0.2">
      <c r="B33" s="670"/>
      <c r="C33" s="667" t="s">
        <v>479</v>
      </c>
      <c r="D33" s="668"/>
      <c r="E33" s="668"/>
      <c r="F33" s="668"/>
      <c r="G33" s="668"/>
      <c r="H33" s="662"/>
      <c r="I33" s="662"/>
    </row>
    <row r="34" spans="2:16384" ht="12.75" x14ac:dyDescent="0.2">
      <c r="B34" s="667"/>
      <c r="C34" s="667"/>
      <c r="D34" s="667"/>
      <c r="E34" s="667"/>
      <c r="F34" s="667"/>
      <c r="G34" s="667"/>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2"/>
      <c r="AO34" s="662"/>
      <c r="AP34" s="662"/>
      <c r="AQ34" s="662"/>
      <c r="AR34" s="662"/>
      <c r="AS34" s="662"/>
      <c r="AT34" s="662"/>
      <c r="AU34" s="662"/>
      <c r="AV34" s="662"/>
      <c r="AW34" s="662"/>
      <c r="AX34" s="662"/>
      <c r="AY34" s="662"/>
      <c r="AZ34" s="662"/>
      <c r="BA34" s="662"/>
      <c r="BB34" s="662"/>
      <c r="BC34" s="662"/>
      <c r="BD34" s="662"/>
      <c r="BE34" s="662"/>
      <c r="BF34" s="662"/>
      <c r="BG34" s="662"/>
      <c r="BH34" s="662"/>
      <c r="BI34" s="662"/>
      <c r="BJ34" s="662"/>
      <c r="BK34" s="662"/>
      <c r="BL34" s="662"/>
      <c r="BM34" s="662"/>
      <c r="BN34" s="662"/>
      <c r="BO34" s="662"/>
      <c r="BP34" s="662"/>
      <c r="BQ34" s="662"/>
      <c r="BR34" s="662"/>
      <c r="BS34" s="662"/>
      <c r="BT34" s="662"/>
      <c r="BU34" s="662"/>
      <c r="BV34" s="662"/>
      <c r="BW34" s="662"/>
      <c r="BX34" s="662"/>
      <c r="BY34" s="662"/>
      <c r="BZ34" s="662"/>
      <c r="CA34" s="662"/>
      <c r="CB34" s="662"/>
      <c r="CC34" s="662"/>
      <c r="CD34" s="662"/>
      <c r="CE34" s="662"/>
      <c r="CF34" s="662"/>
      <c r="CG34" s="662"/>
      <c r="CH34" s="662"/>
      <c r="CI34" s="662"/>
      <c r="CJ34" s="662"/>
      <c r="CK34" s="662"/>
      <c r="CL34" s="662"/>
      <c r="CM34" s="662"/>
      <c r="CN34" s="662"/>
      <c r="CO34" s="662"/>
      <c r="CP34" s="662"/>
      <c r="CQ34" s="662"/>
      <c r="CR34" s="662"/>
      <c r="CS34" s="662"/>
      <c r="CT34" s="662"/>
      <c r="CU34" s="662"/>
      <c r="CV34" s="662"/>
      <c r="CW34" s="662"/>
      <c r="CX34" s="662"/>
      <c r="CY34" s="662"/>
      <c r="CZ34" s="662"/>
      <c r="DA34" s="662"/>
      <c r="DB34" s="662"/>
      <c r="DC34" s="662"/>
      <c r="DD34" s="662"/>
      <c r="DE34" s="662"/>
      <c r="DF34" s="662"/>
      <c r="DG34" s="662"/>
      <c r="DH34" s="662"/>
      <c r="DI34" s="662"/>
      <c r="DJ34" s="662"/>
      <c r="DK34" s="662"/>
      <c r="DL34" s="662"/>
      <c r="DM34" s="662"/>
      <c r="DN34" s="662"/>
      <c r="DO34" s="662"/>
      <c r="DP34" s="662"/>
      <c r="DQ34" s="662"/>
      <c r="DR34" s="662"/>
      <c r="DS34" s="662"/>
      <c r="DT34" s="662"/>
      <c r="DU34" s="662"/>
      <c r="DV34" s="662"/>
      <c r="DW34" s="662"/>
      <c r="DX34" s="662"/>
      <c r="DY34" s="662"/>
      <c r="DZ34" s="662"/>
      <c r="EA34" s="662"/>
      <c r="EB34" s="662"/>
      <c r="EC34" s="662"/>
      <c r="ED34" s="662"/>
      <c r="EE34" s="662"/>
      <c r="EF34" s="662"/>
      <c r="EG34" s="662"/>
      <c r="EH34" s="662"/>
      <c r="EI34" s="662"/>
      <c r="EJ34" s="662"/>
      <c r="EK34" s="662"/>
      <c r="EL34" s="662"/>
      <c r="EM34" s="662"/>
      <c r="EN34" s="662"/>
      <c r="EO34" s="662"/>
      <c r="EP34" s="662"/>
      <c r="EQ34" s="662"/>
      <c r="ER34" s="662"/>
      <c r="ES34" s="662"/>
      <c r="ET34" s="662"/>
      <c r="EU34" s="662"/>
      <c r="EV34" s="662"/>
      <c r="EW34" s="662"/>
      <c r="EX34" s="662"/>
      <c r="EY34" s="662"/>
      <c r="EZ34" s="662"/>
      <c r="FA34" s="662"/>
      <c r="FB34" s="662"/>
      <c r="FC34" s="662"/>
      <c r="FD34" s="662"/>
      <c r="FE34" s="662"/>
      <c r="FF34" s="662"/>
      <c r="FG34" s="662"/>
      <c r="FH34" s="662"/>
      <c r="FI34" s="662"/>
      <c r="FJ34" s="662"/>
      <c r="FK34" s="662"/>
      <c r="FL34" s="662"/>
      <c r="FM34" s="662"/>
      <c r="FN34" s="662"/>
      <c r="FO34" s="662"/>
      <c r="FP34" s="662"/>
      <c r="FQ34" s="662"/>
      <c r="FR34" s="662"/>
      <c r="FS34" s="662"/>
      <c r="FT34" s="662"/>
      <c r="FU34" s="662"/>
      <c r="FV34" s="662"/>
      <c r="FW34" s="662"/>
      <c r="FX34" s="662"/>
      <c r="FY34" s="662"/>
      <c r="FZ34" s="662"/>
      <c r="GA34" s="662"/>
      <c r="GB34" s="662"/>
      <c r="GC34" s="662"/>
      <c r="GD34" s="662"/>
      <c r="GE34" s="662"/>
      <c r="GF34" s="662"/>
      <c r="GG34" s="662"/>
      <c r="GH34" s="662"/>
      <c r="GI34" s="662"/>
      <c r="GJ34" s="662"/>
      <c r="GK34" s="662"/>
      <c r="GL34" s="662"/>
      <c r="GM34" s="662"/>
      <c r="GN34" s="662"/>
      <c r="GO34" s="662"/>
      <c r="GP34" s="662"/>
      <c r="GQ34" s="662"/>
      <c r="GR34" s="662"/>
      <c r="GS34" s="662"/>
      <c r="GT34" s="662"/>
      <c r="GU34" s="662"/>
      <c r="GV34" s="662"/>
      <c r="GW34" s="662"/>
      <c r="GX34" s="662"/>
      <c r="GY34" s="662"/>
      <c r="GZ34" s="662"/>
      <c r="HA34" s="662"/>
      <c r="HB34" s="662"/>
      <c r="HC34" s="662"/>
      <c r="HD34" s="662"/>
      <c r="HE34" s="662"/>
      <c r="HF34" s="662"/>
      <c r="HG34" s="662"/>
      <c r="HH34" s="662"/>
      <c r="HI34" s="662"/>
      <c r="HJ34" s="662"/>
      <c r="HK34" s="662"/>
      <c r="HL34" s="662"/>
      <c r="HM34" s="662"/>
      <c r="HN34" s="662"/>
      <c r="HO34" s="662"/>
      <c r="HP34" s="662"/>
      <c r="HQ34" s="662"/>
      <c r="HR34" s="662"/>
      <c r="HS34" s="662"/>
      <c r="HT34" s="662"/>
      <c r="HU34" s="662"/>
      <c r="HV34" s="662"/>
      <c r="HW34" s="662"/>
      <c r="HX34" s="662"/>
      <c r="HY34" s="662"/>
      <c r="HZ34" s="662"/>
      <c r="IA34" s="662"/>
      <c r="IB34" s="662"/>
      <c r="IC34" s="662"/>
      <c r="ID34" s="662"/>
      <c r="IE34" s="662"/>
      <c r="IF34" s="662"/>
      <c r="IG34" s="662"/>
      <c r="IH34" s="662"/>
      <c r="II34" s="662"/>
      <c r="IJ34" s="662"/>
      <c r="IK34" s="662"/>
      <c r="IL34" s="662"/>
      <c r="IM34" s="662"/>
      <c r="IN34" s="662"/>
      <c r="IO34" s="662"/>
      <c r="IP34" s="662"/>
      <c r="IQ34" s="662"/>
      <c r="IR34" s="662"/>
      <c r="IS34" s="662"/>
      <c r="IT34" s="662"/>
      <c r="IU34" s="662"/>
      <c r="IV34" s="662"/>
      <c r="IW34" s="662"/>
      <c r="IX34" s="662"/>
      <c r="IY34" s="662"/>
      <c r="IZ34" s="662"/>
      <c r="JA34" s="662"/>
      <c r="JB34" s="662"/>
      <c r="JC34" s="662"/>
      <c r="JD34" s="662"/>
      <c r="JE34" s="662"/>
      <c r="JF34" s="662"/>
      <c r="JG34" s="662"/>
      <c r="JH34" s="662"/>
      <c r="JI34" s="662"/>
      <c r="JJ34" s="662"/>
      <c r="JK34" s="662"/>
      <c r="JL34" s="662"/>
      <c r="JM34" s="662"/>
      <c r="JN34" s="662"/>
      <c r="JO34" s="662"/>
      <c r="JP34" s="662"/>
      <c r="JQ34" s="662"/>
      <c r="JR34" s="662"/>
      <c r="JS34" s="662"/>
      <c r="JT34" s="662"/>
      <c r="JU34" s="662"/>
      <c r="JV34" s="662"/>
      <c r="JW34" s="662"/>
      <c r="JX34" s="662"/>
      <c r="JY34" s="662"/>
      <c r="JZ34" s="662"/>
      <c r="KA34" s="662"/>
      <c r="KB34" s="662"/>
      <c r="KC34" s="662"/>
      <c r="KD34" s="662"/>
      <c r="KE34" s="662"/>
      <c r="KF34" s="662"/>
      <c r="KG34" s="662"/>
      <c r="KH34" s="662"/>
      <c r="KI34" s="662"/>
      <c r="KJ34" s="662"/>
      <c r="KK34" s="662"/>
      <c r="KL34" s="662"/>
      <c r="KM34" s="662"/>
      <c r="KN34" s="662"/>
      <c r="KO34" s="662"/>
      <c r="KP34" s="662"/>
      <c r="KQ34" s="662"/>
      <c r="KR34" s="662"/>
      <c r="KS34" s="662"/>
      <c r="KT34" s="662"/>
      <c r="KU34" s="662"/>
      <c r="KV34" s="662"/>
      <c r="KW34" s="662"/>
      <c r="KX34" s="662"/>
      <c r="KY34" s="662"/>
      <c r="KZ34" s="662"/>
      <c r="LA34" s="662"/>
      <c r="LB34" s="662"/>
      <c r="LC34" s="662"/>
      <c r="LD34" s="662"/>
      <c r="LE34" s="662"/>
      <c r="LF34" s="662"/>
      <c r="LG34" s="662"/>
      <c r="LH34" s="662"/>
      <c r="LI34" s="662"/>
      <c r="LJ34" s="662"/>
      <c r="LK34" s="662"/>
      <c r="LL34" s="662"/>
      <c r="LM34" s="662"/>
      <c r="LN34" s="662"/>
      <c r="LO34" s="662"/>
      <c r="LP34" s="662"/>
      <c r="LQ34" s="662"/>
      <c r="LR34" s="662"/>
      <c r="LS34" s="662"/>
      <c r="LT34" s="662"/>
      <c r="LU34" s="662"/>
      <c r="LV34" s="662"/>
      <c r="LW34" s="662"/>
      <c r="LX34" s="662"/>
      <c r="LY34" s="662"/>
      <c r="LZ34" s="662"/>
      <c r="MA34" s="662"/>
      <c r="MB34" s="662"/>
      <c r="MC34" s="662"/>
      <c r="MD34" s="662"/>
      <c r="ME34" s="662"/>
      <c r="MF34" s="662"/>
      <c r="MG34" s="662"/>
      <c r="MH34" s="662"/>
      <c r="MI34" s="662"/>
      <c r="MJ34" s="662"/>
      <c r="MK34" s="662"/>
      <c r="ML34" s="662"/>
      <c r="MM34" s="662"/>
      <c r="MN34" s="662"/>
      <c r="MO34" s="662"/>
      <c r="MP34" s="662"/>
      <c r="MQ34" s="662"/>
      <c r="MR34" s="662"/>
      <c r="MS34" s="662"/>
      <c r="MT34" s="662"/>
      <c r="MU34" s="662"/>
      <c r="MV34" s="662"/>
      <c r="MW34" s="662"/>
      <c r="MX34" s="662"/>
      <c r="MY34" s="662"/>
      <c r="MZ34" s="662"/>
      <c r="NA34" s="662"/>
      <c r="NB34" s="662"/>
      <c r="NC34" s="662"/>
      <c r="ND34" s="662"/>
      <c r="NE34" s="662"/>
      <c r="NF34" s="662"/>
      <c r="NG34" s="662"/>
      <c r="NH34" s="662"/>
      <c r="NI34" s="662"/>
      <c r="NJ34" s="662"/>
      <c r="NK34" s="662"/>
      <c r="NL34" s="662"/>
      <c r="NM34" s="662"/>
      <c r="NN34" s="662"/>
      <c r="NO34" s="662"/>
      <c r="NP34" s="662"/>
      <c r="NQ34" s="662"/>
      <c r="NR34" s="662"/>
      <c r="NS34" s="662"/>
      <c r="NT34" s="662"/>
      <c r="NU34" s="662"/>
      <c r="NV34" s="662"/>
      <c r="NW34" s="662"/>
      <c r="NX34" s="662"/>
      <c r="NY34" s="662"/>
      <c r="NZ34" s="662"/>
      <c r="OA34" s="662"/>
      <c r="OB34" s="662"/>
      <c r="OC34" s="662"/>
      <c r="OD34" s="662"/>
      <c r="OE34" s="662"/>
      <c r="OF34" s="662"/>
      <c r="OG34" s="662"/>
      <c r="OH34" s="662"/>
      <c r="OI34" s="662"/>
      <c r="OJ34" s="662"/>
      <c r="OK34" s="662"/>
      <c r="OL34" s="662"/>
      <c r="OM34" s="662"/>
      <c r="ON34" s="662"/>
      <c r="OO34" s="662"/>
      <c r="OP34" s="662"/>
      <c r="OQ34" s="662"/>
      <c r="OR34" s="662"/>
      <c r="OS34" s="662"/>
      <c r="OT34" s="662"/>
      <c r="OU34" s="662"/>
      <c r="OV34" s="662"/>
      <c r="OW34" s="662"/>
      <c r="OX34" s="662"/>
      <c r="OY34" s="662"/>
      <c r="OZ34" s="662"/>
      <c r="PA34" s="662"/>
      <c r="PB34" s="662"/>
      <c r="PC34" s="662"/>
      <c r="PD34" s="662"/>
      <c r="PE34" s="662"/>
      <c r="PF34" s="662"/>
      <c r="PG34" s="662"/>
      <c r="PH34" s="662"/>
      <c r="PI34" s="662"/>
      <c r="PJ34" s="662"/>
      <c r="PK34" s="662"/>
      <c r="PL34" s="662"/>
      <c r="PM34" s="662"/>
      <c r="PN34" s="662"/>
      <c r="PO34" s="662"/>
      <c r="PP34" s="662"/>
      <c r="PQ34" s="662"/>
      <c r="PR34" s="662"/>
      <c r="PS34" s="662"/>
      <c r="PT34" s="662"/>
      <c r="PU34" s="662"/>
      <c r="PV34" s="662"/>
      <c r="PW34" s="662"/>
      <c r="PX34" s="662"/>
      <c r="PY34" s="662"/>
      <c r="PZ34" s="662"/>
      <c r="QA34" s="662"/>
      <c r="QB34" s="662"/>
      <c r="QC34" s="662"/>
      <c r="QD34" s="662"/>
      <c r="QE34" s="662"/>
      <c r="QF34" s="662"/>
      <c r="QG34" s="662"/>
      <c r="QH34" s="662"/>
      <c r="QI34" s="662"/>
      <c r="QJ34" s="662"/>
      <c r="QK34" s="662"/>
      <c r="QL34" s="662"/>
      <c r="QM34" s="662"/>
      <c r="QN34" s="662"/>
      <c r="QO34" s="662"/>
      <c r="QP34" s="662"/>
      <c r="QQ34" s="662"/>
      <c r="QR34" s="662"/>
      <c r="QS34" s="662"/>
      <c r="QT34" s="662"/>
      <c r="QU34" s="662"/>
      <c r="QV34" s="662"/>
      <c r="QW34" s="662"/>
      <c r="QX34" s="662"/>
      <c r="QY34" s="662"/>
      <c r="QZ34" s="662"/>
      <c r="RA34" s="662"/>
      <c r="RB34" s="662"/>
      <c r="RC34" s="662"/>
      <c r="RD34" s="662"/>
      <c r="RE34" s="662"/>
      <c r="RF34" s="662"/>
      <c r="RG34" s="662"/>
      <c r="RH34" s="662"/>
      <c r="RI34" s="662"/>
      <c r="RJ34" s="662"/>
      <c r="RK34" s="662"/>
      <c r="RL34" s="662"/>
      <c r="RM34" s="662"/>
      <c r="RN34" s="662"/>
      <c r="RO34" s="662"/>
      <c r="RP34" s="662"/>
      <c r="RQ34" s="662"/>
      <c r="RR34" s="662"/>
      <c r="RS34" s="662"/>
      <c r="RT34" s="662"/>
      <c r="RU34" s="662"/>
      <c r="RV34" s="662"/>
      <c r="RW34" s="662"/>
      <c r="RX34" s="662"/>
      <c r="RY34" s="662"/>
      <c r="RZ34" s="662"/>
      <c r="SA34" s="662"/>
      <c r="SB34" s="662"/>
      <c r="SC34" s="662"/>
      <c r="SD34" s="662"/>
      <c r="SE34" s="662"/>
      <c r="SF34" s="662"/>
      <c r="SG34" s="662"/>
      <c r="SH34" s="662"/>
      <c r="SI34" s="662"/>
      <c r="SJ34" s="662"/>
      <c r="SK34" s="662"/>
      <c r="SL34" s="662"/>
      <c r="SM34" s="662"/>
      <c r="SN34" s="662"/>
      <c r="SO34" s="662"/>
      <c r="SP34" s="662"/>
      <c r="SQ34" s="662"/>
      <c r="SR34" s="662"/>
      <c r="SS34" s="662"/>
      <c r="ST34" s="662"/>
      <c r="SU34" s="662"/>
      <c r="SV34" s="662"/>
      <c r="SW34" s="662"/>
      <c r="SX34" s="662"/>
      <c r="SY34" s="662"/>
      <c r="SZ34" s="662"/>
      <c r="TA34" s="662"/>
      <c r="TB34" s="662"/>
      <c r="TC34" s="662"/>
      <c r="TD34" s="662"/>
      <c r="TE34" s="662"/>
      <c r="TF34" s="662"/>
      <c r="TG34" s="662"/>
      <c r="TH34" s="662"/>
      <c r="TI34" s="662"/>
      <c r="TJ34" s="662"/>
      <c r="TK34" s="662"/>
      <c r="TL34" s="662"/>
      <c r="TM34" s="662"/>
      <c r="TN34" s="662"/>
      <c r="TO34" s="662"/>
      <c r="TP34" s="662"/>
      <c r="TQ34" s="662"/>
      <c r="TR34" s="662"/>
      <c r="TS34" s="662"/>
      <c r="TT34" s="662"/>
      <c r="TU34" s="662"/>
      <c r="TV34" s="662"/>
      <c r="TW34" s="662"/>
      <c r="TX34" s="662"/>
      <c r="TY34" s="662"/>
      <c r="TZ34" s="662"/>
      <c r="UA34" s="662"/>
      <c r="UB34" s="662"/>
      <c r="UC34" s="662"/>
      <c r="UD34" s="662"/>
      <c r="UE34" s="662"/>
      <c r="UF34" s="662"/>
      <c r="UG34" s="662"/>
      <c r="UH34" s="662"/>
      <c r="UI34" s="662"/>
      <c r="UJ34" s="662"/>
      <c r="UK34" s="662"/>
      <c r="UL34" s="662"/>
      <c r="UM34" s="662"/>
      <c r="UN34" s="662"/>
      <c r="UO34" s="662"/>
      <c r="UP34" s="662"/>
      <c r="UQ34" s="662"/>
      <c r="UR34" s="662"/>
      <c r="US34" s="662"/>
      <c r="UT34" s="662"/>
      <c r="UU34" s="662"/>
      <c r="UV34" s="662"/>
      <c r="UW34" s="662"/>
      <c r="UX34" s="662"/>
      <c r="UY34" s="662"/>
      <c r="UZ34" s="662"/>
      <c r="VA34" s="662"/>
      <c r="VB34" s="662"/>
      <c r="VC34" s="662"/>
      <c r="VD34" s="662"/>
      <c r="VE34" s="662"/>
      <c r="VF34" s="662"/>
      <c r="VG34" s="662"/>
      <c r="VH34" s="662"/>
      <c r="VI34" s="662"/>
      <c r="VJ34" s="662"/>
      <c r="VK34" s="662"/>
      <c r="VL34" s="662"/>
      <c r="VM34" s="662"/>
      <c r="VN34" s="662"/>
      <c r="VO34" s="662"/>
      <c r="VP34" s="662"/>
      <c r="VQ34" s="662"/>
      <c r="VR34" s="662"/>
      <c r="VS34" s="662"/>
      <c r="VT34" s="662"/>
      <c r="VU34" s="662"/>
      <c r="VV34" s="662"/>
      <c r="VW34" s="662"/>
      <c r="VX34" s="662"/>
      <c r="VY34" s="662"/>
      <c r="VZ34" s="662"/>
      <c r="WA34" s="662"/>
      <c r="WB34" s="662"/>
      <c r="WC34" s="662"/>
      <c r="WD34" s="662"/>
      <c r="WE34" s="662"/>
      <c r="WF34" s="662"/>
      <c r="WG34" s="662"/>
      <c r="WH34" s="662"/>
      <c r="WI34" s="662"/>
      <c r="WJ34" s="662"/>
      <c r="WK34" s="662"/>
      <c r="WL34" s="662"/>
      <c r="WM34" s="662"/>
      <c r="WN34" s="662"/>
      <c r="WO34" s="662"/>
      <c r="WP34" s="662"/>
      <c r="WQ34" s="662"/>
      <c r="WR34" s="662"/>
      <c r="WS34" s="662"/>
      <c r="WT34" s="662"/>
      <c r="WU34" s="662"/>
      <c r="WV34" s="662"/>
      <c r="WW34" s="662"/>
      <c r="WX34" s="662"/>
      <c r="WY34" s="662"/>
      <c r="WZ34" s="662"/>
      <c r="XA34" s="662"/>
      <c r="XB34" s="662"/>
      <c r="XC34" s="662"/>
      <c r="XD34" s="662"/>
      <c r="XE34" s="662"/>
      <c r="XF34" s="662"/>
      <c r="XG34" s="662"/>
      <c r="XH34" s="662"/>
      <c r="XI34" s="662"/>
      <c r="XJ34" s="662"/>
      <c r="XK34" s="662"/>
      <c r="XL34" s="662"/>
      <c r="XM34" s="662"/>
      <c r="XN34" s="662"/>
      <c r="XO34" s="662"/>
      <c r="XP34" s="662"/>
      <c r="XQ34" s="662"/>
      <c r="XR34" s="662"/>
      <c r="XS34" s="662"/>
      <c r="XT34" s="662"/>
      <c r="XU34" s="662"/>
      <c r="XV34" s="662"/>
      <c r="XW34" s="662"/>
      <c r="XX34" s="662"/>
      <c r="XY34" s="662"/>
      <c r="XZ34" s="662"/>
      <c r="YA34" s="662"/>
      <c r="YB34" s="662"/>
      <c r="YC34" s="662"/>
      <c r="YD34" s="662"/>
      <c r="YE34" s="662"/>
      <c r="YF34" s="662"/>
      <c r="YG34" s="662"/>
      <c r="YH34" s="662"/>
      <c r="YI34" s="662"/>
      <c r="YJ34" s="662"/>
      <c r="YK34" s="662"/>
      <c r="YL34" s="662"/>
      <c r="YM34" s="662"/>
      <c r="YN34" s="662"/>
      <c r="YO34" s="662"/>
      <c r="YP34" s="662"/>
      <c r="YQ34" s="662"/>
      <c r="YR34" s="662"/>
      <c r="YS34" s="662"/>
      <c r="YT34" s="662"/>
      <c r="YU34" s="662"/>
      <c r="YV34" s="662"/>
      <c r="YW34" s="662"/>
      <c r="YX34" s="662"/>
      <c r="YY34" s="662"/>
      <c r="YZ34" s="662"/>
      <c r="ZA34" s="662"/>
      <c r="ZB34" s="662"/>
      <c r="ZC34" s="662"/>
      <c r="ZD34" s="662"/>
      <c r="ZE34" s="662"/>
      <c r="ZF34" s="662"/>
      <c r="ZG34" s="662"/>
      <c r="ZH34" s="662"/>
      <c r="ZI34" s="662"/>
      <c r="ZJ34" s="662"/>
      <c r="ZK34" s="662"/>
      <c r="ZL34" s="662"/>
      <c r="ZM34" s="662"/>
      <c r="ZN34" s="662"/>
      <c r="ZO34" s="662"/>
      <c r="ZP34" s="662"/>
      <c r="ZQ34" s="662"/>
      <c r="ZR34" s="662"/>
      <c r="ZS34" s="662"/>
      <c r="ZT34" s="662"/>
      <c r="ZU34" s="662"/>
      <c r="ZV34" s="662"/>
      <c r="ZW34" s="662"/>
      <c r="ZX34" s="662"/>
      <c r="ZY34" s="662"/>
      <c r="ZZ34" s="662"/>
      <c r="AAA34" s="662"/>
      <c r="AAB34" s="662"/>
      <c r="AAC34" s="662"/>
      <c r="AAD34" s="662"/>
      <c r="AAE34" s="662"/>
      <c r="AAF34" s="662"/>
      <c r="AAG34" s="662"/>
      <c r="AAH34" s="662"/>
      <c r="AAI34" s="662"/>
      <c r="AAJ34" s="662"/>
      <c r="AAK34" s="662"/>
      <c r="AAL34" s="662"/>
      <c r="AAM34" s="662"/>
      <c r="AAN34" s="662"/>
      <c r="AAO34" s="662"/>
      <c r="AAP34" s="662"/>
      <c r="AAQ34" s="662"/>
      <c r="AAR34" s="662"/>
      <c r="AAS34" s="662"/>
      <c r="AAT34" s="662"/>
      <c r="AAU34" s="662"/>
      <c r="AAV34" s="662"/>
      <c r="AAW34" s="662"/>
      <c r="AAX34" s="662"/>
      <c r="AAY34" s="662"/>
      <c r="AAZ34" s="662"/>
      <c r="ABA34" s="662"/>
      <c r="ABB34" s="662"/>
      <c r="ABC34" s="662"/>
      <c r="ABD34" s="662"/>
      <c r="ABE34" s="662"/>
      <c r="ABF34" s="662"/>
      <c r="ABG34" s="662"/>
      <c r="ABH34" s="662"/>
      <c r="ABI34" s="662"/>
      <c r="ABJ34" s="662"/>
      <c r="ABK34" s="662"/>
      <c r="ABL34" s="662"/>
      <c r="ABM34" s="662"/>
      <c r="ABN34" s="662"/>
      <c r="ABO34" s="662"/>
      <c r="ABP34" s="662"/>
      <c r="ABQ34" s="662"/>
      <c r="ABR34" s="662"/>
      <c r="ABS34" s="662"/>
      <c r="ABT34" s="662"/>
      <c r="ABU34" s="662"/>
      <c r="ABV34" s="662"/>
      <c r="ABW34" s="662"/>
      <c r="ABX34" s="662"/>
      <c r="ABY34" s="662"/>
      <c r="ABZ34" s="662"/>
      <c r="ACA34" s="662"/>
      <c r="ACB34" s="662"/>
      <c r="ACC34" s="662"/>
      <c r="ACD34" s="662"/>
      <c r="ACE34" s="662"/>
      <c r="ACF34" s="662"/>
      <c r="ACG34" s="662"/>
      <c r="ACH34" s="662"/>
      <c r="ACI34" s="662"/>
      <c r="ACJ34" s="662"/>
      <c r="ACK34" s="662"/>
      <c r="ACL34" s="662"/>
      <c r="ACM34" s="662"/>
      <c r="ACN34" s="662"/>
      <c r="ACO34" s="662"/>
      <c r="ACP34" s="662"/>
      <c r="ACQ34" s="662"/>
      <c r="ACR34" s="662"/>
      <c r="ACS34" s="662"/>
      <c r="ACT34" s="662"/>
      <c r="ACU34" s="662"/>
      <c r="ACV34" s="662"/>
      <c r="ACW34" s="662"/>
      <c r="ACX34" s="662"/>
      <c r="ACY34" s="662"/>
      <c r="ACZ34" s="662"/>
      <c r="ADA34" s="662"/>
      <c r="ADB34" s="662"/>
      <c r="ADC34" s="662"/>
      <c r="ADD34" s="662"/>
      <c r="ADE34" s="662"/>
      <c r="ADF34" s="662"/>
      <c r="ADG34" s="662"/>
      <c r="ADH34" s="662"/>
      <c r="ADI34" s="662"/>
      <c r="ADJ34" s="662"/>
      <c r="ADK34" s="662"/>
      <c r="ADL34" s="662"/>
      <c r="ADM34" s="662"/>
      <c r="ADN34" s="662"/>
      <c r="ADO34" s="662"/>
      <c r="ADP34" s="662"/>
      <c r="ADQ34" s="662"/>
      <c r="ADR34" s="662"/>
      <c r="ADS34" s="662"/>
      <c r="ADT34" s="662"/>
      <c r="ADU34" s="662"/>
      <c r="ADV34" s="662"/>
      <c r="ADW34" s="662"/>
      <c r="ADX34" s="662"/>
      <c r="ADY34" s="662"/>
      <c r="ADZ34" s="662"/>
      <c r="AEA34" s="662"/>
      <c r="AEB34" s="662"/>
      <c r="AEC34" s="662"/>
      <c r="AED34" s="662"/>
      <c r="AEE34" s="662"/>
      <c r="AEF34" s="662"/>
      <c r="AEG34" s="662"/>
      <c r="AEH34" s="662"/>
      <c r="AEI34" s="662"/>
      <c r="AEJ34" s="662"/>
      <c r="AEK34" s="662"/>
      <c r="AEL34" s="662"/>
      <c r="AEM34" s="662"/>
      <c r="AEN34" s="662"/>
      <c r="AEO34" s="662"/>
      <c r="AEP34" s="662"/>
      <c r="AEQ34" s="662"/>
      <c r="AER34" s="662"/>
      <c r="AES34" s="662"/>
      <c r="AET34" s="662"/>
      <c r="AEU34" s="662"/>
      <c r="AEV34" s="662"/>
      <c r="AEW34" s="662"/>
      <c r="AEX34" s="662"/>
      <c r="AEY34" s="662"/>
      <c r="AEZ34" s="662"/>
      <c r="AFA34" s="662"/>
      <c r="AFB34" s="662"/>
      <c r="AFC34" s="662"/>
      <c r="AFD34" s="662"/>
      <c r="AFE34" s="662"/>
      <c r="AFF34" s="662"/>
      <c r="AFG34" s="662"/>
      <c r="AFH34" s="662"/>
      <c r="AFI34" s="662"/>
      <c r="AFJ34" s="662"/>
      <c r="AFK34" s="662"/>
      <c r="AFL34" s="662"/>
      <c r="AFM34" s="662"/>
      <c r="AFN34" s="662"/>
      <c r="AFO34" s="662"/>
      <c r="AFP34" s="662"/>
      <c r="AFQ34" s="662"/>
      <c r="AFR34" s="662"/>
      <c r="AFS34" s="662"/>
      <c r="AFT34" s="662"/>
      <c r="AFU34" s="662"/>
      <c r="AFV34" s="662"/>
      <c r="AFW34" s="662"/>
      <c r="AFX34" s="662"/>
      <c r="AFY34" s="662"/>
      <c r="AFZ34" s="662"/>
      <c r="AGA34" s="662"/>
      <c r="AGB34" s="662"/>
      <c r="AGC34" s="662"/>
      <c r="AGD34" s="662"/>
      <c r="AGE34" s="662"/>
      <c r="AGF34" s="662"/>
      <c r="AGG34" s="662"/>
      <c r="AGH34" s="662"/>
      <c r="AGI34" s="662"/>
      <c r="AGJ34" s="662"/>
      <c r="AGK34" s="662"/>
      <c r="AGL34" s="662"/>
      <c r="AGM34" s="662"/>
      <c r="AGN34" s="662"/>
      <c r="AGO34" s="662"/>
      <c r="AGP34" s="662"/>
      <c r="AGQ34" s="662"/>
      <c r="AGR34" s="662"/>
      <c r="AGS34" s="662"/>
      <c r="AGT34" s="662"/>
      <c r="AGU34" s="662"/>
      <c r="AGV34" s="662"/>
      <c r="AGW34" s="662"/>
      <c r="AGX34" s="662"/>
      <c r="AGY34" s="662"/>
      <c r="AGZ34" s="662"/>
      <c r="AHA34" s="662"/>
      <c r="AHB34" s="662"/>
      <c r="AHC34" s="662"/>
      <c r="AHD34" s="662"/>
      <c r="AHE34" s="662"/>
      <c r="AHF34" s="662"/>
      <c r="AHG34" s="662"/>
      <c r="AHH34" s="662"/>
      <c r="AHI34" s="662"/>
      <c r="AHJ34" s="662"/>
      <c r="AHK34" s="662"/>
      <c r="AHL34" s="662"/>
      <c r="AHM34" s="662"/>
      <c r="AHN34" s="662"/>
      <c r="AHO34" s="662"/>
      <c r="AHP34" s="662"/>
      <c r="AHQ34" s="662"/>
      <c r="AHR34" s="662"/>
      <c r="AHS34" s="662"/>
      <c r="AHT34" s="662"/>
      <c r="AHU34" s="662"/>
      <c r="AHV34" s="662"/>
      <c r="AHW34" s="662"/>
      <c r="AHX34" s="662"/>
      <c r="AHY34" s="662"/>
      <c r="AHZ34" s="662"/>
      <c r="AIA34" s="662"/>
      <c r="AIB34" s="662"/>
      <c r="AIC34" s="662"/>
      <c r="AID34" s="662"/>
      <c r="AIE34" s="662"/>
      <c r="AIF34" s="662"/>
      <c r="AIG34" s="662"/>
      <c r="AIH34" s="662"/>
      <c r="AII34" s="662"/>
      <c r="AIJ34" s="662"/>
      <c r="AIK34" s="662"/>
      <c r="AIL34" s="662"/>
      <c r="AIM34" s="662"/>
      <c r="AIN34" s="662"/>
      <c r="AIO34" s="662"/>
      <c r="AIP34" s="662"/>
      <c r="AIQ34" s="662"/>
      <c r="AIR34" s="662"/>
      <c r="AIS34" s="662"/>
      <c r="AIT34" s="662"/>
      <c r="AIU34" s="662"/>
      <c r="AIV34" s="662"/>
      <c r="AIW34" s="662"/>
      <c r="AIX34" s="662"/>
      <c r="AIY34" s="662"/>
      <c r="AIZ34" s="662"/>
      <c r="AJA34" s="662"/>
      <c r="AJB34" s="662"/>
      <c r="AJC34" s="662"/>
      <c r="AJD34" s="662"/>
      <c r="AJE34" s="662"/>
      <c r="AJF34" s="662"/>
      <c r="AJG34" s="662"/>
      <c r="AJH34" s="662"/>
      <c r="AJI34" s="662"/>
      <c r="AJJ34" s="662"/>
      <c r="AJK34" s="662"/>
      <c r="AJL34" s="662"/>
      <c r="AJM34" s="662"/>
      <c r="AJN34" s="662"/>
      <c r="AJO34" s="662"/>
      <c r="AJP34" s="662"/>
      <c r="AJQ34" s="662"/>
      <c r="AJR34" s="662"/>
      <c r="AJS34" s="662"/>
      <c r="AJT34" s="662"/>
      <c r="AJU34" s="662"/>
      <c r="AJV34" s="662"/>
      <c r="AJW34" s="662"/>
      <c r="AJX34" s="662"/>
      <c r="AJY34" s="662"/>
      <c r="AJZ34" s="662"/>
      <c r="AKA34" s="662"/>
      <c r="AKB34" s="662"/>
      <c r="AKC34" s="662"/>
      <c r="AKD34" s="662"/>
      <c r="AKE34" s="662"/>
      <c r="AKF34" s="662"/>
      <c r="AKG34" s="662"/>
      <c r="AKH34" s="662"/>
      <c r="AKI34" s="662"/>
      <c r="AKJ34" s="662"/>
      <c r="AKK34" s="662"/>
      <c r="AKL34" s="662"/>
      <c r="AKM34" s="662"/>
      <c r="AKN34" s="662"/>
      <c r="AKO34" s="662"/>
      <c r="AKP34" s="662"/>
      <c r="AKQ34" s="662"/>
      <c r="AKR34" s="662"/>
      <c r="AKS34" s="662"/>
      <c r="AKT34" s="662"/>
      <c r="AKU34" s="662"/>
      <c r="AKV34" s="662"/>
      <c r="AKW34" s="662"/>
      <c r="AKX34" s="662"/>
      <c r="AKY34" s="662"/>
      <c r="AKZ34" s="662"/>
      <c r="ALA34" s="662"/>
      <c r="ALB34" s="662"/>
      <c r="ALC34" s="662"/>
      <c r="ALD34" s="662"/>
      <c r="ALE34" s="662"/>
      <c r="ALF34" s="662"/>
      <c r="ALG34" s="662"/>
      <c r="ALH34" s="662"/>
      <c r="ALI34" s="662"/>
      <c r="ALJ34" s="662"/>
      <c r="ALK34" s="662"/>
      <c r="ALL34" s="662"/>
      <c r="ALM34" s="662"/>
      <c r="ALN34" s="662"/>
      <c r="ALO34" s="662"/>
      <c r="ALP34" s="662"/>
      <c r="ALQ34" s="662"/>
      <c r="ALR34" s="662"/>
      <c r="ALS34" s="662"/>
      <c r="ALT34" s="662"/>
      <c r="ALU34" s="662"/>
      <c r="ALV34" s="662"/>
      <c r="ALW34" s="662"/>
      <c r="ALX34" s="662"/>
      <c r="ALY34" s="662"/>
      <c r="ALZ34" s="662"/>
      <c r="AMA34" s="662"/>
      <c r="AMB34" s="662"/>
      <c r="AMC34" s="662"/>
      <c r="AMD34" s="662"/>
      <c r="AME34" s="662"/>
      <c r="AMF34" s="662"/>
      <c r="AMG34" s="662"/>
      <c r="AMH34" s="662"/>
      <c r="AMI34" s="662"/>
      <c r="AMJ34" s="662"/>
      <c r="AMK34" s="662"/>
      <c r="AML34" s="662"/>
      <c r="AMM34" s="662"/>
      <c r="AMN34" s="662"/>
      <c r="AMO34" s="662"/>
      <c r="AMP34" s="662"/>
      <c r="AMQ34" s="662"/>
      <c r="AMR34" s="662"/>
      <c r="AMS34" s="662"/>
      <c r="AMT34" s="662"/>
      <c r="AMU34" s="662"/>
      <c r="AMV34" s="662"/>
      <c r="AMW34" s="662"/>
      <c r="AMX34" s="662"/>
      <c r="AMY34" s="662"/>
      <c r="AMZ34" s="662"/>
      <c r="ANA34" s="662"/>
      <c r="ANB34" s="662"/>
      <c r="ANC34" s="662"/>
      <c r="AND34" s="662"/>
      <c r="ANE34" s="662"/>
      <c r="ANF34" s="662"/>
      <c r="ANG34" s="662"/>
      <c r="ANH34" s="662"/>
      <c r="ANI34" s="662"/>
      <c r="ANJ34" s="662"/>
      <c r="ANK34" s="662"/>
      <c r="ANL34" s="662"/>
      <c r="ANM34" s="662"/>
      <c r="ANN34" s="662"/>
      <c r="ANO34" s="662"/>
      <c r="ANP34" s="662"/>
      <c r="ANQ34" s="662"/>
      <c r="ANR34" s="662"/>
      <c r="ANS34" s="662"/>
      <c r="ANT34" s="662"/>
      <c r="ANU34" s="662"/>
      <c r="ANV34" s="662"/>
      <c r="ANW34" s="662"/>
      <c r="ANX34" s="662"/>
      <c r="ANY34" s="662"/>
      <c r="ANZ34" s="662"/>
      <c r="AOA34" s="662"/>
      <c r="AOB34" s="662"/>
      <c r="AOC34" s="662"/>
      <c r="AOD34" s="662"/>
      <c r="AOE34" s="662"/>
      <c r="AOF34" s="662"/>
      <c r="AOG34" s="662"/>
      <c r="AOH34" s="662"/>
      <c r="AOI34" s="662"/>
      <c r="AOJ34" s="662"/>
      <c r="AOK34" s="662"/>
      <c r="AOL34" s="662"/>
      <c r="AOM34" s="662"/>
      <c r="AON34" s="662"/>
      <c r="AOO34" s="662"/>
      <c r="AOP34" s="662"/>
      <c r="AOQ34" s="662"/>
      <c r="AOR34" s="662"/>
      <c r="AOS34" s="662"/>
      <c r="AOT34" s="662"/>
      <c r="AOU34" s="662"/>
      <c r="AOV34" s="662"/>
      <c r="AOW34" s="662"/>
      <c r="AOX34" s="662"/>
      <c r="AOY34" s="662"/>
      <c r="AOZ34" s="662"/>
      <c r="APA34" s="662"/>
      <c r="APB34" s="662"/>
      <c r="APC34" s="662"/>
      <c r="APD34" s="662"/>
      <c r="APE34" s="662"/>
      <c r="APF34" s="662"/>
      <c r="APG34" s="662"/>
      <c r="APH34" s="662"/>
      <c r="API34" s="662"/>
      <c r="APJ34" s="662"/>
      <c r="APK34" s="662"/>
      <c r="APL34" s="662"/>
      <c r="APM34" s="662"/>
      <c r="APN34" s="662"/>
      <c r="APO34" s="662"/>
      <c r="APP34" s="662"/>
      <c r="APQ34" s="662"/>
      <c r="APR34" s="662"/>
      <c r="APS34" s="662"/>
      <c r="APT34" s="662"/>
      <c r="APU34" s="662"/>
      <c r="APV34" s="662"/>
      <c r="APW34" s="662"/>
      <c r="APX34" s="662"/>
      <c r="APY34" s="662"/>
      <c r="APZ34" s="662"/>
      <c r="AQA34" s="662"/>
      <c r="AQB34" s="662"/>
      <c r="AQC34" s="662"/>
      <c r="AQD34" s="662"/>
      <c r="AQE34" s="662"/>
      <c r="AQF34" s="662"/>
      <c r="AQG34" s="662"/>
      <c r="AQH34" s="662"/>
      <c r="AQI34" s="662"/>
      <c r="AQJ34" s="662"/>
      <c r="AQK34" s="662"/>
      <c r="AQL34" s="662"/>
      <c r="AQM34" s="662"/>
      <c r="AQN34" s="662"/>
      <c r="AQO34" s="662"/>
      <c r="AQP34" s="662"/>
      <c r="AQQ34" s="662"/>
      <c r="AQR34" s="662"/>
      <c r="AQS34" s="662"/>
      <c r="AQT34" s="662"/>
      <c r="AQU34" s="662"/>
      <c r="AQV34" s="662"/>
      <c r="AQW34" s="662"/>
      <c r="AQX34" s="662"/>
      <c r="AQY34" s="662"/>
      <c r="AQZ34" s="662"/>
      <c r="ARA34" s="662"/>
      <c r="ARB34" s="662"/>
      <c r="ARC34" s="662"/>
      <c r="ARD34" s="662"/>
      <c r="ARE34" s="662"/>
      <c r="ARF34" s="662"/>
      <c r="ARG34" s="662"/>
      <c r="ARH34" s="662"/>
      <c r="ARI34" s="662"/>
      <c r="ARJ34" s="662"/>
      <c r="ARK34" s="662"/>
      <c r="ARL34" s="662"/>
      <c r="ARM34" s="662"/>
      <c r="ARN34" s="662"/>
      <c r="ARO34" s="662"/>
      <c r="ARP34" s="662"/>
      <c r="ARQ34" s="662"/>
      <c r="ARR34" s="662"/>
      <c r="ARS34" s="662"/>
      <c r="ART34" s="662"/>
      <c r="ARU34" s="662"/>
      <c r="ARV34" s="662"/>
      <c r="ARW34" s="662"/>
      <c r="ARX34" s="662"/>
      <c r="ARY34" s="662"/>
      <c r="ARZ34" s="662"/>
      <c r="ASA34" s="662"/>
      <c r="ASB34" s="662"/>
      <c r="ASC34" s="662"/>
      <c r="ASD34" s="662"/>
      <c r="ASE34" s="662"/>
      <c r="ASF34" s="662"/>
      <c r="ASG34" s="662"/>
      <c r="ASH34" s="662"/>
      <c r="ASI34" s="662"/>
      <c r="ASJ34" s="662"/>
      <c r="ASK34" s="662"/>
      <c r="ASL34" s="662"/>
      <c r="ASM34" s="662"/>
      <c r="ASN34" s="662"/>
      <c r="ASO34" s="662"/>
      <c r="ASP34" s="662"/>
      <c r="ASQ34" s="662"/>
      <c r="ASR34" s="662"/>
      <c r="ASS34" s="662"/>
      <c r="AST34" s="662"/>
      <c r="ASU34" s="662"/>
      <c r="ASV34" s="662"/>
      <c r="ASW34" s="662"/>
      <c r="ASX34" s="662"/>
      <c r="ASY34" s="662"/>
      <c r="ASZ34" s="662"/>
      <c r="ATA34" s="662"/>
      <c r="ATB34" s="662"/>
      <c r="ATC34" s="662"/>
      <c r="ATD34" s="662"/>
      <c r="ATE34" s="662"/>
      <c r="ATF34" s="662"/>
      <c r="ATG34" s="662"/>
      <c r="ATH34" s="662"/>
      <c r="ATI34" s="662"/>
      <c r="ATJ34" s="662"/>
      <c r="ATK34" s="662"/>
      <c r="ATL34" s="662"/>
      <c r="ATM34" s="662"/>
      <c r="ATN34" s="662"/>
      <c r="ATO34" s="662"/>
      <c r="ATP34" s="662"/>
      <c r="ATQ34" s="662"/>
      <c r="ATR34" s="662"/>
      <c r="ATS34" s="662"/>
      <c r="ATT34" s="662"/>
      <c r="ATU34" s="662"/>
      <c r="ATV34" s="662"/>
      <c r="ATW34" s="662"/>
      <c r="ATX34" s="662"/>
      <c r="ATY34" s="662"/>
      <c r="ATZ34" s="662"/>
      <c r="AUA34" s="662"/>
      <c r="AUB34" s="662"/>
      <c r="AUC34" s="662"/>
      <c r="AUD34" s="662"/>
      <c r="AUE34" s="662"/>
      <c r="AUF34" s="662"/>
      <c r="AUG34" s="662"/>
      <c r="AUH34" s="662"/>
      <c r="AUI34" s="662"/>
      <c r="AUJ34" s="662"/>
      <c r="AUK34" s="662"/>
      <c r="AUL34" s="662"/>
      <c r="AUM34" s="662"/>
      <c r="AUN34" s="662"/>
      <c r="AUO34" s="662"/>
      <c r="AUP34" s="662"/>
      <c r="AUQ34" s="662"/>
      <c r="AUR34" s="662"/>
      <c r="AUS34" s="662"/>
      <c r="AUT34" s="662"/>
      <c r="AUU34" s="662"/>
      <c r="AUV34" s="662"/>
      <c r="AUW34" s="662"/>
      <c r="AUX34" s="662"/>
      <c r="AUY34" s="662"/>
      <c r="AUZ34" s="662"/>
      <c r="AVA34" s="662"/>
      <c r="AVB34" s="662"/>
      <c r="AVC34" s="662"/>
      <c r="AVD34" s="662"/>
      <c r="AVE34" s="662"/>
      <c r="AVF34" s="662"/>
      <c r="AVG34" s="662"/>
      <c r="AVH34" s="662"/>
      <c r="AVI34" s="662"/>
      <c r="AVJ34" s="662"/>
      <c r="AVK34" s="662"/>
      <c r="AVL34" s="662"/>
      <c r="AVM34" s="662"/>
      <c r="AVN34" s="662"/>
      <c r="AVO34" s="662"/>
      <c r="AVP34" s="662"/>
      <c r="AVQ34" s="662"/>
      <c r="AVR34" s="662"/>
      <c r="AVS34" s="662"/>
      <c r="AVT34" s="662"/>
      <c r="AVU34" s="662"/>
      <c r="AVV34" s="662"/>
      <c r="AVW34" s="662"/>
      <c r="AVX34" s="662"/>
      <c r="AVY34" s="662"/>
      <c r="AVZ34" s="662"/>
      <c r="AWA34" s="662"/>
      <c r="AWB34" s="662"/>
      <c r="AWC34" s="662"/>
      <c r="AWD34" s="662"/>
      <c r="AWE34" s="662"/>
      <c r="AWF34" s="662"/>
      <c r="AWG34" s="662"/>
      <c r="AWH34" s="662"/>
      <c r="AWI34" s="662"/>
      <c r="AWJ34" s="662"/>
      <c r="AWK34" s="662"/>
      <c r="AWL34" s="662"/>
      <c r="AWM34" s="662"/>
      <c r="AWN34" s="662"/>
      <c r="AWO34" s="662"/>
      <c r="AWP34" s="662"/>
      <c r="AWQ34" s="662"/>
      <c r="AWR34" s="662"/>
      <c r="AWS34" s="662"/>
      <c r="AWT34" s="662"/>
      <c r="AWU34" s="662"/>
      <c r="AWV34" s="662"/>
      <c r="AWW34" s="662"/>
      <c r="AWX34" s="662"/>
      <c r="AWY34" s="662"/>
      <c r="AWZ34" s="662"/>
      <c r="AXA34" s="662"/>
      <c r="AXB34" s="662"/>
      <c r="AXC34" s="662"/>
      <c r="AXD34" s="662"/>
      <c r="AXE34" s="662"/>
      <c r="AXF34" s="662"/>
      <c r="AXG34" s="662"/>
      <c r="AXH34" s="662"/>
      <c r="AXI34" s="662"/>
      <c r="AXJ34" s="662"/>
      <c r="AXK34" s="662"/>
      <c r="AXL34" s="662"/>
      <c r="AXM34" s="662"/>
      <c r="AXN34" s="662"/>
      <c r="AXO34" s="662"/>
      <c r="AXP34" s="662"/>
      <c r="AXQ34" s="662"/>
      <c r="AXR34" s="662"/>
      <c r="AXS34" s="662"/>
      <c r="AXT34" s="662"/>
      <c r="AXU34" s="662"/>
      <c r="AXV34" s="662"/>
      <c r="AXW34" s="662"/>
      <c r="AXX34" s="662"/>
      <c r="AXY34" s="662"/>
      <c r="AXZ34" s="662"/>
      <c r="AYA34" s="662"/>
      <c r="AYB34" s="662"/>
      <c r="AYC34" s="662"/>
      <c r="AYD34" s="662"/>
      <c r="AYE34" s="662"/>
      <c r="AYF34" s="662"/>
      <c r="AYG34" s="662"/>
      <c r="AYH34" s="662"/>
      <c r="AYI34" s="662"/>
      <c r="AYJ34" s="662"/>
      <c r="AYK34" s="662"/>
      <c r="AYL34" s="662"/>
      <c r="AYM34" s="662"/>
      <c r="AYN34" s="662"/>
      <c r="AYO34" s="662"/>
      <c r="AYP34" s="662"/>
      <c r="AYQ34" s="662"/>
      <c r="AYR34" s="662"/>
      <c r="AYS34" s="662"/>
      <c r="AYT34" s="662"/>
      <c r="AYU34" s="662"/>
      <c r="AYV34" s="662"/>
      <c r="AYW34" s="662"/>
      <c r="AYX34" s="662"/>
      <c r="AYY34" s="662"/>
      <c r="AYZ34" s="662"/>
      <c r="AZA34" s="662"/>
      <c r="AZB34" s="662"/>
      <c r="AZC34" s="662"/>
      <c r="AZD34" s="662"/>
      <c r="AZE34" s="662"/>
      <c r="AZF34" s="662"/>
      <c r="AZG34" s="662"/>
      <c r="AZH34" s="662"/>
      <c r="AZI34" s="662"/>
      <c r="AZJ34" s="662"/>
      <c r="AZK34" s="662"/>
      <c r="AZL34" s="662"/>
      <c r="AZM34" s="662"/>
      <c r="AZN34" s="662"/>
      <c r="AZO34" s="662"/>
      <c r="AZP34" s="662"/>
      <c r="AZQ34" s="662"/>
      <c r="AZR34" s="662"/>
      <c r="AZS34" s="662"/>
      <c r="AZT34" s="662"/>
      <c r="AZU34" s="662"/>
      <c r="AZV34" s="662"/>
      <c r="AZW34" s="662"/>
      <c r="AZX34" s="662"/>
      <c r="AZY34" s="662"/>
      <c r="AZZ34" s="662"/>
      <c r="BAA34" s="662"/>
      <c r="BAB34" s="662"/>
      <c r="BAC34" s="662"/>
      <c r="BAD34" s="662"/>
      <c r="BAE34" s="662"/>
      <c r="BAF34" s="662"/>
      <c r="BAG34" s="662"/>
      <c r="BAH34" s="662"/>
      <c r="BAI34" s="662"/>
      <c r="BAJ34" s="662"/>
      <c r="BAK34" s="662"/>
      <c r="BAL34" s="662"/>
      <c r="BAM34" s="662"/>
      <c r="BAN34" s="662"/>
      <c r="BAO34" s="662"/>
      <c r="BAP34" s="662"/>
      <c r="BAQ34" s="662"/>
      <c r="BAR34" s="662"/>
      <c r="BAS34" s="662"/>
      <c r="BAT34" s="662"/>
      <c r="BAU34" s="662"/>
      <c r="BAV34" s="662"/>
      <c r="BAW34" s="662"/>
      <c r="BAX34" s="662"/>
      <c r="BAY34" s="662"/>
      <c r="BAZ34" s="662"/>
      <c r="BBA34" s="662"/>
      <c r="BBB34" s="662"/>
      <c r="BBC34" s="662"/>
      <c r="BBD34" s="662"/>
      <c r="BBE34" s="662"/>
      <c r="BBF34" s="662"/>
      <c r="BBG34" s="662"/>
      <c r="BBH34" s="662"/>
      <c r="BBI34" s="662"/>
      <c r="BBJ34" s="662"/>
      <c r="BBK34" s="662"/>
      <c r="BBL34" s="662"/>
      <c r="BBM34" s="662"/>
      <c r="BBN34" s="662"/>
      <c r="BBO34" s="662"/>
      <c r="BBP34" s="662"/>
      <c r="BBQ34" s="662"/>
      <c r="BBR34" s="662"/>
      <c r="BBS34" s="662"/>
      <c r="BBT34" s="662"/>
      <c r="BBU34" s="662"/>
      <c r="BBV34" s="662"/>
      <c r="BBW34" s="662"/>
      <c r="BBX34" s="662"/>
      <c r="BBY34" s="662"/>
      <c r="BBZ34" s="662"/>
      <c r="BCA34" s="662"/>
      <c r="BCB34" s="662"/>
      <c r="BCC34" s="662"/>
      <c r="BCD34" s="662"/>
      <c r="BCE34" s="662"/>
      <c r="BCF34" s="662"/>
      <c r="BCG34" s="662"/>
      <c r="BCH34" s="662"/>
      <c r="BCI34" s="662"/>
      <c r="BCJ34" s="662"/>
      <c r="BCK34" s="662"/>
      <c r="BCL34" s="662"/>
      <c r="BCM34" s="662"/>
      <c r="BCN34" s="662"/>
      <c r="BCO34" s="662"/>
      <c r="BCP34" s="662"/>
      <c r="BCQ34" s="662"/>
      <c r="BCR34" s="662"/>
      <c r="BCS34" s="662"/>
      <c r="BCT34" s="662"/>
      <c r="BCU34" s="662"/>
      <c r="BCV34" s="662"/>
      <c r="BCW34" s="662"/>
      <c r="BCX34" s="662"/>
      <c r="BCY34" s="662"/>
      <c r="BCZ34" s="662"/>
      <c r="BDA34" s="662"/>
      <c r="BDB34" s="662"/>
      <c r="BDC34" s="662"/>
      <c r="BDD34" s="662"/>
      <c r="BDE34" s="662"/>
      <c r="BDF34" s="662"/>
      <c r="BDG34" s="662"/>
      <c r="BDH34" s="662"/>
      <c r="BDI34" s="662"/>
      <c r="BDJ34" s="662"/>
      <c r="BDK34" s="662"/>
      <c r="BDL34" s="662"/>
      <c r="BDM34" s="662"/>
      <c r="BDN34" s="662"/>
      <c r="BDO34" s="662"/>
      <c r="BDP34" s="662"/>
      <c r="BDQ34" s="662"/>
      <c r="BDR34" s="662"/>
      <c r="BDS34" s="662"/>
      <c r="BDT34" s="662"/>
      <c r="BDU34" s="662"/>
      <c r="BDV34" s="662"/>
      <c r="BDW34" s="662"/>
      <c r="BDX34" s="662"/>
      <c r="BDY34" s="662"/>
      <c r="BDZ34" s="662"/>
      <c r="BEA34" s="662"/>
      <c r="BEB34" s="662"/>
      <c r="BEC34" s="662"/>
      <c r="BED34" s="662"/>
      <c r="BEE34" s="662"/>
      <c r="BEF34" s="662"/>
      <c r="BEG34" s="662"/>
      <c r="BEH34" s="662"/>
      <c r="BEI34" s="662"/>
      <c r="BEJ34" s="662"/>
      <c r="BEK34" s="662"/>
      <c r="BEL34" s="662"/>
      <c r="BEM34" s="662"/>
      <c r="BEN34" s="662"/>
      <c r="BEO34" s="662"/>
      <c r="BEP34" s="662"/>
      <c r="BEQ34" s="662"/>
      <c r="BER34" s="662"/>
      <c r="BES34" s="662"/>
      <c r="BET34" s="662"/>
      <c r="BEU34" s="662"/>
      <c r="BEV34" s="662"/>
      <c r="BEW34" s="662"/>
      <c r="BEX34" s="662"/>
      <c r="BEY34" s="662"/>
      <c r="BEZ34" s="662"/>
      <c r="BFA34" s="662"/>
      <c r="BFB34" s="662"/>
      <c r="BFC34" s="662"/>
      <c r="BFD34" s="662"/>
      <c r="BFE34" s="662"/>
      <c r="BFF34" s="662"/>
      <c r="BFG34" s="662"/>
      <c r="BFH34" s="662"/>
      <c r="BFI34" s="662"/>
      <c r="BFJ34" s="662"/>
      <c r="BFK34" s="662"/>
      <c r="BFL34" s="662"/>
      <c r="BFM34" s="662"/>
      <c r="BFN34" s="662"/>
      <c r="BFO34" s="662"/>
      <c r="BFP34" s="662"/>
      <c r="BFQ34" s="662"/>
      <c r="BFR34" s="662"/>
      <c r="BFS34" s="662"/>
      <c r="BFT34" s="662"/>
      <c r="BFU34" s="662"/>
      <c r="BFV34" s="662"/>
      <c r="BFW34" s="662"/>
      <c r="BFX34" s="662"/>
      <c r="BFY34" s="662"/>
      <c r="BFZ34" s="662"/>
      <c r="BGA34" s="662"/>
      <c r="BGB34" s="662"/>
      <c r="BGC34" s="662"/>
      <c r="BGD34" s="662"/>
      <c r="BGE34" s="662"/>
      <c r="BGF34" s="662"/>
      <c r="BGG34" s="662"/>
      <c r="BGH34" s="662"/>
      <c r="BGI34" s="662"/>
      <c r="BGJ34" s="662"/>
      <c r="BGK34" s="662"/>
      <c r="BGL34" s="662"/>
      <c r="BGM34" s="662"/>
      <c r="BGN34" s="662"/>
      <c r="BGO34" s="662"/>
      <c r="BGP34" s="662"/>
      <c r="BGQ34" s="662"/>
      <c r="BGR34" s="662"/>
      <c r="BGS34" s="662"/>
      <c r="BGT34" s="662"/>
      <c r="BGU34" s="662"/>
      <c r="BGV34" s="662"/>
      <c r="BGW34" s="662"/>
      <c r="BGX34" s="662"/>
      <c r="BGY34" s="662"/>
      <c r="BGZ34" s="662"/>
      <c r="BHA34" s="662"/>
      <c r="BHB34" s="662"/>
      <c r="BHC34" s="662"/>
      <c r="BHD34" s="662"/>
      <c r="BHE34" s="662"/>
      <c r="BHF34" s="662"/>
      <c r="BHG34" s="662"/>
      <c r="BHH34" s="662"/>
      <c r="BHI34" s="662"/>
      <c r="BHJ34" s="662"/>
      <c r="BHK34" s="662"/>
      <c r="BHL34" s="662"/>
      <c r="BHM34" s="662"/>
      <c r="BHN34" s="662"/>
      <c r="BHO34" s="662"/>
      <c r="BHP34" s="662"/>
      <c r="BHQ34" s="662"/>
      <c r="BHR34" s="662"/>
      <c r="BHS34" s="662"/>
      <c r="BHT34" s="662"/>
      <c r="BHU34" s="662"/>
      <c r="BHV34" s="662"/>
      <c r="BHW34" s="662"/>
      <c r="BHX34" s="662"/>
      <c r="BHY34" s="662"/>
      <c r="BHZ34" s="662"/>
      <c r="BIA34" s="662"/>
      <c r="BIB34" s="662"/>
      <c r="BIC34" s="662"/>
      <c r="BID34" s="662"/>
      <c r="BIE34" s="662"/>
      <c r="BIF34" s="662"/>
      <c r="BIG34" s="662"/>
      <c r="BIH34" s="662"/>
      <c r="BII34" s="662"/>
      <c r="BIJ34" s="662"/>
      <c r="BIK34" s="662"/>
      <c r="BIL34" s="662"/>
      <c r="BIM34" s="662"/>
      <c r="BIN34" s="662"/>
      <c r="BIO34" s="662"/>
      <c r="BIP34" s="662"/>
      <c r="BIQ34" s="662"/>
      <c r="BIR34" s="662"/>
      <c r="BIS34" s="662"/>
      <c r="BIT34" s="662"/>
      <c r="BIU34" s="662"/>
      <c r="BIV34" s="662"/>
      <c r="BIW34" s="662"/>
      <c r="BIX34" s="662"/>
      <c r="BIY34" s="662"/>
      <c r="BIZ34" s="662"/>
      <c r="BJA34" s="662"/>
      <c r="BJB34" s="662"/>
      <c r="BJC34" s="662"/>
      <c r="BJD34" s="662"/>
      <c r="BJE34" s="662"/>
      <c r="BJF34" s="662"/>
      <c r="BJG34" s="662"/>
      <c r="BJH34" s="662"/>
      <c r="BJI34" s="662"/>
      <c r="BJJ34" s="662"/>
      <c r="BJK34" s="662"/>
      <c r="BJL34" s="662"/>
      <c r="BJM34" s="662"/>
      <c r="BJN34" s="662"/>
      <c r="BJO34" s="662"/>
      <c r="BJP34" s="662"/>
      <c r="BJQ34" s="662"/>
      <c r="BJR34" s="662"/>
      <c r="BJS34" s="662"/>
      <c r="BJT34" s="662"/>
      <c r="BJU34" s="662"/>
      <c r="BJV34" s="662"/>
      <c r="BJW34" s="662"/>
      <c r="BJX34" s="662"/>
      <c r="BJY34" s="662"/>
      <c r="BJZ34" s="662"/>
      <c r="BKA34" s="662"/>
      <c r="BKB34" s="662"/>
      <c r="BKC34" s="662"/>
      <c r="BKD34" s="662"/>
      <c r="BKE34" s="662"/>
      <c r="BKF34" s="662"/>
      <c r="BKG34" s="662"/>
      <c r="BKH34" s="662"/>
      <c r="BKI34" s="662"/>
      <c r="BKJ34" s="662"/>
      <c r="BKK34" s="662"/>
      <c r="BKL34" s="662"/>
      <c r="BKM34" s="662"/>
      <c r="BKN34" s="662"/>
      <c r="BKO34" s="662"/>
      <c r="BKP34" s="662"/>
      <c r="BKQ34" s="662"/>
      <c r="BKR34" s="662"/>
      <c r="BKS34" s="662"/>
      <c r="BKT34" s="662"/>
      <c r="BKU34" s="662"/>
      <c r="BKV34" s="662"/>
      <c r="BKW34" s="662"/>
      <c r="BKX34" s="662"/>
      <c r="BKY34" s="662"/>
      <c r="BKZ34" s="662"/>
      <c r="BLA34" s="662"/>
      <c r="BLB34" s="662"/>
      <c r="BLC34" s="662"/>
      <c r="BLD34" s="662"/>
      <c r="BLE34" s="662"/>
      <c r="BLF34" s="662"/>
      <c r="BLG34" s="662"/>
      <c r="BLH34" s="662"/>
      <c r="BLI34" s="662"/>
      <c r="BLJ34" s="662"/>
      <c r="BLK34" s="662"/>
      <c r="BLL34" s="662"/>
      <c r="BLM34" s="662"/>
      <c r="BLN34" s="662"/>
      <c r="BLO34" s="662"/>
      <c r="BLP34" s="662"/>
      <c r="BLQ34" s="662"/>
      <c r="BLR34" s="662"/>
      <c r="BLS34" s="662"/>
      <c r="BLT34" s="662"/>
      <c r="BLU34" s="662"/>
      <c r="BLV34" s="662"/>
      <c r="BLW34" s="662"/>
      <c r="BLX34" s="662"/>
      <c r="BLY34" s="662"/>
      <c r="BLZ34" s="662"/>
      <c r="BMA34" s="662"/>
      <c r="BMB34" s="662"/>
      <c r="BMC34" s="662"/>
      <c r="BMD34" s="662"/>
      <c r="BME34" s="662"/>
      <c r="BMF34" s="662"/>
      <c r="BMG34" s="662"/>
      <c r="BMH34" s="662"/>
      <c r="BMI34" s="662"/>
      <c r="BMJ34" s="662"/>
      <c r="BMK34" s="662"/>
      <c r="BML34" s="662"/>
      <c r="BMM34" s="662"/>
      <c r="BMN34" s="662"/>
      <c r="BMO34" s="662"/>
      <c r="BMP34" s="662"/>
      <c r="BMQ34" s="662"/>
      <c r="BMR34" s="662"/>
      <c r="BMS34" s="662"/>
      <c r="BMT34" s="662"/>
      <c r="BMU34" s="662"/>
      <c r="BMV34" s="662"/>
      <c r="BMW34" s="662"/>
      <c r="BMX34" s="662"/>
      <c r="BMY34" s="662"/>
      <c r="BMZ34" s="662"/>
      <c r="BNA34" s="662"/>
      <c r="BNB34" s="662"/>
      <c r="BNC34" s="662"/>
      <c r="BND34" s="662"/>
      <c r="BNE34" s="662"/>
      <c r="BNF34" s="662"/>
      <c r="BNG34" s="662"/>
      <c r="BNH34" s="662"/>
      <c r="BNI34" s="662"/>
      <c r="BNJ34" s="662"/>
      <c r="BNK34" s="662"/>
      <c r="BNL34" s="662"/>
      <c r="BNM34" s="662"/>
      <c r="BNN34" s="662"/>
      <c r="BNO34" s="662"/>
      <c r="BNP34" s="662"/>
      <c r="BNQ34" s="662"/>
      <c r="BNR34" s="662"/>
      <c r="BNS34" s="662"/>
      <c r="BNT34" s="662"/>
      <c r="BNU34" s="662"/>
      <c r="BNV34" s="662"/>
      <c r="BNW34" s="662"/>
      <c r="BNX34" s="662"/>
      <c r="BNY34" s="662"/>
      <c r="BNZ34" s="662"/>
      <c r="BOA34" s="662"/>
      <c r="BOB34" s="662"/>
      <c r="BOC34" s="662"/>
      <c r="BOD34" s="662"/>
      <c r="BOE34" s="662"/>
      <c r="BOF34" s="662"/>
      <c r="BOG34" s="662"/>
      <c r="BOH34" s="662"/>
      <c r="BOI34" s="662"/>
      <c r="BOJ34" s="662"/>
      <c r="BOK34" s="662"/>
      <c r="BOL34" s="662"/>
      <c r="BOM34" s="662"/>
      <c r="BON34" s="662"/>
      <c r="BOO34" s="662"/>
      <c r="BOP34" s="662"/>
      <c r="BOQ34" s="662"/>
      <c r="BOR34" s="662"/>
      <c r="BOS34" s="662"/>
      <c r="BOT34" s="662"/>
      <c r="BOU34" s="662"/>
      <c r="BOV34" s="662"/>
      <c r="BOW34" s="662"/>
      <c r="BOX34" s="662"/>
      <c r="BOY34" s="662"/>
      <c r="BOZ34" s="662"/>
      <c r="BPA34" s="662"/>
      <c r="BPB34" s="662"/>
      <c r="BPC34" s="662"/>
      <c r="BPD34" s="662"/>
      <c r="BPE34" s="662"/>
      <c r="BPF34" s="662"/>
      <c r="BPG34" s="662"/>
      <c r="BPH34" s="662"/>
      <c r="BPI34" s="662"/>
      <c r="BPJ34" s="662"/>
      <c r="BPK34" s="662"/>
      <c r="BPL34" s="662"/>
      <c r="BPM34" s="662"/>
      <c r="BPN34" s="662"/>
      <c r="BPO34" s="662"/>
      <c r="BPP34" s="662"/>
      <c r="BPQ34" s="662"/>
      <c r="BPR34" s="662"/>
      <c r="BPS34" s="662"/>
      <c r="BPT34" s="662"/>
      <c r="BPU34" s="662"/>
      <c r="BPV34" s="662"/>
      <c r="BPW34" s="662"/>
      <c r="BPX34" s="662"/>
      <c r="BPY34" s="662"/>
      <c r="BPZ34" s="662"/>
      <c r="BQA34" s="662"/>
      <c r="BQB34" s="662"/>
      <c r="BQC34" s="662"/>
      <c r="BQD34" s="662"/>
      <c r="BQE34" s="662"/>
      <c r="BQF34" s="662"/>
      <c r="BQG34" s="662"/>
      <c r="BQH34" s="662"/>
      <c r="BQI34" s="662"/>
      <c r="BQJ34" s="662"/>
      <c r="BQK34" s="662"/>
      <c r="BQL34" s="662"/>
      <c r="BQM34" s="662"/>
      <c r="BQN34" s="662"/>
      <c r="BQO34" s="662"/>
      <c r="BQP34" s="662"/>
      <c r="BQQ34" s="662"/>
      <c r="BQR34" s="662"/>
      <c r="BQS34" s="662"/>
      <c r="BQT34" s="662"/>
      <c r="BQU34" s="662"/>
      <c r="BQV34" s="662"/>
      <c r="BQW34" s="662"/>
      <c r="BQX34" s="662"/>
      <c r="BQY34" s="662"/>
      <c r="BQZ34" s="662"/>
      <c r="BRA34" s="662"/>
      <c r="BRB34" s="662"/>
      <c r="BRC34" s="662"/>
      <c r="BRD34" s="662"/>
      <c r="BRE34" s="662"/>
      <c r="BRF34" s="662"/>
      <c r="BRG34" s="662"/>
      <c r="BRH34" s="662"/>
      <c r="BRI34" s="662"/>
      <c r="BRJ34" s="662"/>
      <c r="BRK34" s="662"/>
      <c r="BRL34" s="662"/>
      <c r="BRM34" s="662"/>
      <c r="BRN34" s="662"/>
      <c r="BRO34" s="662"/>
      <c r="BRP34" s="662"/>
      <c r="BRQ34" s="662"/>
      <c r="BRR34" s="662"/>
      <c r="BRS34" s="662"/>
      <c r="BRT34" s="662"/>
      <c r="BRU34" s="662"/>
      <c r="BRV34" s="662"/>
      <c r="BRW34" s="662"/>
      <c r="BRX34" s="662"/>
      <c r="BRY34" s="662"/>
      <c r="BRZ34" s="662"/>
      <c r="BSA34" s="662"/>
      <c r="BSB34" s="662"/>
      <c r="BSC34" s="662"/>
      <c r="BSD34" s="662"/>
      <c r="BSE34" s="662"/>
      <c r="BSF34" s="662"/>
      <c r="BSG34" s="662"/>
      <c r="BSH34" s="662"/>
      <c r="BSI34" s="662"/>
      <c r="BSJ34" s="662"/>
      <c r="BSK34" s="662"/>
      <c r="BSL34" s="662"/>
      <c r="BSM34" s="662"/>
      <c r="BSN34" s="662"/>
      <c r="BSO34" s="662"/>
      <c r="BSP34" s="662"/>
      <c r="BSQ34" s="662"/>
      <c r="BSR34" s="662"/>
      <c r="BSS34" s="662"/>
      <c r="BST34" s="662"/>
      <c r="BSU34" s="662"/>
      <c r="BSV34" s="662"/>
      <c r="BSW34" s="662"/>
      <c r="BSX34" s="662"/>
      <c r="BSY34" s="662"/>
      <c r="BSZ34" s="662"/>
      <c r="BTA34" s="662"/>
      <c r="BTB34" s="662"/>
      <c r="BTC34" s="662"/>
      <c r="BTD34" s="662"/>
      <c r="BTE34" s="662"/>
      <c r="BTF34" s="662"/>
      <c r="BTG34" s="662"/>
      <c r="BTH34" s="662"/>
      <c r="BTI34" s="662"/>
      <c r="BTJ34" s="662"/>
      <c r="BTK34" s="662"/>
      <c r="BTL34" s="662"/>
      <c r="BTM34" s="662"/>
      <c r="BTN34" s="662"/>
      <c r="BTO34" s="662"/>
      <c r="BTP34" s="662"/>
      <c r="BTQ34" s="662"/>
      <c r="BTR34" s="662"/>
      <c r="BTS34" s="662"/>
      <c r="BTT34" s="662"/>
      <c r="BTU34" s="662"/>
      <c r="BTV34" s="662"/>
      <c r="BTW34" s="662"/>
      <c r="BTX34" s="662"/>
      <c r="BTY34" s="662"/>
      <c r="BTZ34" s="662"/>
      <c r="BUA34" s="662"/>
      <c r="BUB34" s="662"/>
      <c r="BUC34" s="662"/>
      <c r="BUD34" s="662"/>
      <c r="BUE34" s="662"/>
      <c r="BUF34" s="662"/>
      <c r="BUG34" s="662"/>
      <c r="BUH34" s="662"/>
      <c r="BUI34" s="662"/>
      <c r="BUJ34" s="662"/>
      <c r="BUK34" s="662"/>
      <c r="BUL34" s="662"/>
      <c r="BUM34" s="662"/>
      <c r="BUN34" s="662"/>
      <c r="BUO34" s="662"/>
      <c r="BUP34" s="662"/>
      <c r="BUQ34" s="662"/>
      <c r="BUR34" s="662"/>
      <c r="BUS34" s="662"/>
      <c r="BUT34" s="662"/>
      <c r="BUU34" s="662"/>
      <c r="BUV34" s="662"/>
      <c r="BUW34" s="662"/>
      <c r="BUX34" s="662"/>
      <c r="BUY34" s="662"/>
      <c r="BUZ34" s="662"/>
      <c r="BVA34" s="662"/>
      <c r="BVB34" s="662"/>
      <c r="BVC34" s="662"/>
      <c r="BVD34" s="662"/>
      <c r="BVE34" s="662"/>
      <c r="BVF34" s="662"/>
      <c r="BVG34" s="662"/>
      <c r="BVH34" s="662"/>
      <c r="BVI34" s="662"/>
      <c r="BVJ34" s="662"/>
      <c r="BVK34" s="662"/>
      <c r="BVL34" s="662"/>
      <c r="BVM34" s="662"/>
      <c r="BVN34" s="662"/>
      <c r="BVO34" s="662"/>
      <c r="BVP34" s="662"/>
      <c r="BVQ34" s="662"/>
      <c r="BVR34" s="662"/>
      <c r="BVS34" s="662"/>
      <c r="BVT34" s="662"/>
      <c r="BVU34" s="662"/>
      <c r="BVV34" s="662"/>
      <c r="BVW34" s="662"/>
      <c r="BVX34" s="662"/>
      <c r="BVY34" s="662"/>
      <c r="BVZ34" s="662"/>
      <c r="BWA34" s="662"/>
      <c r="BWB34" s="662"/>
      <c r="BWC34" s="662"/>
      <c r="BWD34" s="662"/>
      <c r="BWE34" s="662"/>
      <c r="BWF34" s="662"/>
      <c r="BWG34" s="662"/>
      <c r="BWH34" s="662"/>
      <c r="BWI34" s="662"/>
      <c r="BWJ34" s="662"/>
      <c r="BWK34" s="662"/>
      <c r="BWL34" s="662"/>
      <c r="BWM34" s="662"/>
      <c r="BWN34" s="662"/>
      <c r="BWO34" s="662"/>
      <c r="BWP34" s="662"/>
      <c r="BWQ34" s="662"/>
      <c r="BWR34" s="662"/>
      <c r="BWS34" s="662"/>
      <c r="BWT34" s="662"/>
      <c r="BWU34" s="662"/>
      <c r="BWV34" s="662"/>
      <c r="BWW34" s="662"/>
      <c r="BWX34" s="662"/>
      <c r="BWY34" s="662"/>
      <c r="BWZ34" s="662"/>
      <c r="BXA34" s="662"/>
      <c r="BXB34" s="662"/>
      <c r="BXC34" s="662"/>
      <c r="BXD34" s="662"/>
      <c r="BXE34" s="662"/>
      <c r="BXF34" s="662"/>
      <c r="BXG34" s="662"/>
      <c r="BXH34" s="662"/>
      <c r="BXI34" s="662"/>
      <c r="BXJ34" s="662"/>
      <c r="BXK34" s="662"/>
      <c r="BXL34" s="662"/>
      <c r="BXM34" s="662"/>
      <c r="BXN34" s="662"/>
      <c r="BXO34" s="662"/>
      <c r="BXP34" s="662"/>
      <c r="BXQ34" s="662"/>
      <c r="BXR34" s="662"/>
      <c r="BXS34" s="662"/>
      <c r="BXT34" s="662"/>
      <c r="BXU34" s="662"/>
      <c r="BXV34" s="662"/>
      <c r="BXW34" s="662"/>
      <c r="BXX34" s="662"/>
      <c r="BXY34" s="662"/>
      <c r="BXZ34" s="662"/>
      <c r="BYA34" s="662"/>
      <c r="BYB34" s="662"/>
      <c r="BYC34" s="662"/>
      <c r="BYD34" s="662"/>
      <c r="BYE34" s="662"/>
      <c r="BYF34" s="662"/>
      <c r="BYG34" s="662"/>
      <c r="BYH34" s="662"/>
      <c r="BYI34" s="662"/>
      <c r="BYJ34" s="662"/>
      <c r="BYK34" s="662"/>
      <c r="BYL34" s="662"/>
      <c r="BYM34" s="662"/>
      <c r="BYN34" s="662"/>
      <c r="BYO34" s="662"/>
      <c r="BYP34" s="662"/>
      <c r="BYQ34" s="662"/>
      <c r="BYR34" s="662"/>
      <c r="BYS34" s="662"/>
      <c r="BYT34" s="662"/>
      <c r="BYU34" s="662"/>
      <c r="BYV34" s="662"/>
      <c r="BYW34" s="662"/>
      <c r="BYX34" s="662"/>
      <c r="BYY34" s="662"/>
      <c r="BYZ34" s="662"/>
      <c r="BZA34" s="662"/>
      <c r="BZB34" s="662"/>
      <c r="BZC34" s="662"/>
      <c r="BZD34" s="662"/>
      <c r="BZE34" s="662"/>
      <c r="BZF34" s="662"/>
      <c r="BZG34" s="662"/>
      <c r="BZH34" s="662"/>
      <c r="BZI34" s="662"/>
      <c r="BZJ34" s="662"/>
      <c r="BZK34" s="662"/>
      <c r="BZL34" s="662"/>
      <c r="BZM34" s="662"/>
      <c r="BZN34" s="662"/>
      <c r="BZO34" s="662"/>
      <c r="BZP34" s="662"/>
      <c r="BZQ34" s="662"/>
      <c r="BZR34" s="662"/>
      <c r="BZS34" s="662"/>
      <c r="BZT34" s="662"/>
      <c r="BZU34" s="662"/>
      <c r="BZV34" s="662"/>
      <c r="BZW34" s="662"/>
      <c r="BZX34" s="662"/>
      <c r="BZY34" s="662"/>
      <c r="BZZ34" s="662"/>
      <c r="CAA34" s="662"/>
      <c r="CAB34" s="662"/>
      <c r="CAC34" s="662"/>
      <c r="CAD34" s="662"/>
      <c r="CAE34" s="662"/>
      <c r="CAF34" s="662"/>
      <c r="CAG34" s="662"/>
      <c r="CAH34" s="662"/>
      <c r="CAI34" s="662"/>
      <c r="CAJ34" s="662"/>
      <c r="CAK34" s="662"/>
      <c r="CAL34" s="662"/>
      <c r="CAM34" s="662"/>
      <c r="CAN34" s="662"/>
      <c r="CAO34" s="662"/>
      <c r="CAP34" s="662"/>
      <c r="CAQ34" s="662"/>
      <c r="CAR34" s="662"/>
      <c r="CAS34" s="662"/>
      <c r="CAT34" s="662"/>
      <c r="CAU34" s="662"/>
      <c r="CAV34" s="662"/>
      <c r="CAW34" s="662"/>
      <c r="CAX34" s="662"/>
      <c r="CAY34" s="662"/>
      <c r="CAZ34" s="662"/>
      <c r="CBA34" s="662"/>
      <c r="CBB34" s="662"/>
      <c r="CBC34" s="662"/>
      <c r="CBD34" s="662"/>
      <c r="CBE34" s="662"/>
      <c r="CBF34" s="662"/>
      <c r="CBG34" s="662"/>
      <c r="CBH34" s="662"/>
      <c r="CBI34" s="662"/>
      <c r="CBJ34" s="662"/>
      <c r="CBK34" s="662"/>
      <c r="CBL34" s="662"/>
      <c r="CBM34" s="662"/>
      <c r="CBN34" s="662"/>
      <c r="CBO34" s="662"/>
      <c r="CBP34" s="662"/>
      <c r="CBQ34" s="662"/>
      <c r="CBR34" s="662"/>
      <c r="CBS34" s="662"/>
      <c r="CBT34" s="662"/>
      <c r="CBU34" s="662"/>
      <c r="CBV34" s="662"/>
      <c r="CBW34" s="662"/>
      <c r="CBX34" s="662"/>
      <c r="CBY34" s="662"/>
      <c r="CBZ34" s="662"/>
      <c r="CCA34" s="662"/>
      <c r="CCB34" s="662"/>
      <c r="CCC34" s="662"/>
      <c r="CCD34" s="662"/>
      <c r="CCE34" s="662"/>
      <c r="CCF34" s="662"/>
      <c r="CCG34" s="662"/>
      <c r="CCH34" s="662"/>
      <c r="CCI34" s="662"/>
      <c r="CCJ34" s="662"/>
      <c r="CCK34" s="662"/>
      <c r="CCL34" s="662"/>
      <c r="CCM34" s="662"/>
      <c r="CCN34" s="662"/>
      <c r="CCO34" s="662"/>
      <c r="CCP34" s="662"/>
      <c r="CCQ34" s="662"/>
      <c r="CCR34" s="662"/>
      <c r="CCS34" s="662"/>
      <c r="CCT34" s="662"/>
      <c r="CCU34" s="662"/>
      <c r="CCV34" s="662"/>
      <c r="CCW34" s="662"/>
      <c r="CCX34" s="662"/>
      <c r="CCY34" s="662"/>
      <c r="CCZ34" s="662"/>
      <c r="CDA34" s="662"/>
      <c r="CDB34" s="662"/>
      <c r="CDC34" s="662"/>
      <c r="CDD34" s="662"/>
      <c r="CDE34" s="662"/>
      <c r="CDF34" s="662"/>
      <c r="CDG34" s="662"/>
      <c r="CDH34" s="662"/>
      <c r="CDI34" s="662"/>
      <c r="CDJ34" s="662"/>
      <c r="CDK34" s="662"/>
      <c r="CDL34" s="662"/>
      <c r="CDM34" s="662"/>
      <c r="CDN34" s="662"/>
      <c r="CDO34" s="662"/>
      <c r="CDP34" s="662"/>
      <c r="CDQ34" s="662"/>
      <c r="CDR34" s="662"/>
      <c r="CDS34" s="662"/>
      <c r="CDT34" s="662"/>
      <c r="CDU34" s="662"/>
      <c r="CDV34" s="662"/>
      <c r="CDW34" s="662"/>
      <c r="CDX34" s="662"/>
      <c r="CDY34" s="662"/>
      <c r="CDZ34" s="662"/>
      <c r="CEA34" s="662"/>
      <c r="CEB34" s="662"/>
      <c r="CEC34" s="662"/>
      <c r="CED34" s="662"/>
      <c r="CEE34" s="662"/>
      <c r="CEF34" s="662"/>
      <c r="CEG34" s="662"/>
      <c r="CEH34" s="662"/>
      <c r="CEI34" s="662"/>
      <c r="CEJ34" s="662"/>
      <c r="CEK34" s="662"/>
      <c r="CEL34" s="662"/>
      <c r="CEM34" s="662"/>
      <c r="CEN34" s="662"/>
      <c r="CEO34" s="662"/>
      <c r="CEP34" s="662"/>
      <c r="CEQ34" s="662"/>
      <c r="CER34" s="662"/>
      <c r="CES34" s="662"/>
      <c r="CET34" s="662"/>
      <c r="CEU34" s="662"/>
      <c r="CEV34" s="662"/>
      <c r="CEW34" s="662"/>
      <c r="CEX34" s="662"/>
      <c r="CEY34" s="662"/>
      <c r="CEZ34" s="662"/>
      <c r="CFA34" s="662"/>
      <c r="CFB34" s="662"/>
      <c r="CFC34" s="662"/>
      <c r="CFD34" s="662"/>
      <c r="CFE34" s="662"/>
      <c r="CFF34" s="662"/>
      <c r="CFG34" s="662"/>
      <c r="CFH34" s="662"/>
      <c r="CFI34" s="662"/>
      <c r="CFJ34" s="662"/>
      <c r="CFK34" s="662"/>
      <c r="CFL34" s="662"/>
      <c r="CFM34" s="662"/>
      <c r="CFN34" s="662"/>
      <c r="CFO34" s="662"/>
      <c r="CFP34" s="662"/>
      <c r="CFQ34" s="662"/>
      <c r="CFR34" s="662"/>
      <c r="CFS34" s="662"/>
      <c r="CFT34" s="662"/>
      <c r="CFU34" s="662"/>
      <c r="CFV34" s="662"/>
      <c r="CFW34" s="662"/>
      <c r="CFX34" s="662"/>
      <c r="CFY34" s="662"/>
      <c r="CFZ34" s="662"/>
      <c r="CGA34" s="662"/>
      <c r="CGB34" s="662"/>
      <c r="CGC34" s="662"/>
      <c r="CGD34" s="662"/>
      <c r="CGE34" s="662"/>
      <c r="CGF34" s="662"/>
      <c r="CGG34" s="662"/>
      <c r="CGH34" s="662"/>
      <c r="CGI34" s="662"/>
      <c r="CGJ34" s="662"/>
      <c r="CGK34" s="662"/>
      <c r="CGL34" s="662"/>
      <c r="CGM34" s="662"/>
      <c r="CGN34" s="662"/>
      <c r="CGO34" s="662"/>
      <c r="CGP34" s="662"/>
      <c r="CGQ34" s="662"/>
      <c r="CGR34" s="662"/>
      <c r="CGS34" s="662"/>
      <c r="CGT34" s="662"/>
      <c r="CGU34" s="662"/>
      <c r="CGV34" s="662"/>
      <c r="CGW34" s="662"/>
      <c r="CGX34" s="662"/>
      <c r="CGY34" s="662"/>
      <c r="CGZ34" s="662"/>
      <c r="CHA34" s="662"/>
      <c r="CHB34" s="662"/>
      <c r="CHC34" s="662"/>
      <c r="CHD34" s="662"/>
      <c r="CHE34" s="662"/>
      <c r="CHF34" s="662"/>
      <c r="CHG34" s="662"/>
      <c r="CHH34" s="662"/>
      <c r="CHI34" s="662"/>
      <c r="CHJ34" s="662"/>
      <c r="CHK34" s="662"/>
      <c r="CHL34" s="662"/>
      <c r="CHM34" s="662"/>
      <c r="CHN34" s="662"/>
      <c r="CHO34" s="662"/>
      <c r="CHP34" s="662"/>
      <c r="CHQ34" s="662"/>
      <c r="CHR34" s="662"/>
      <c r="CHS34" s="662"/>
      <c r="CHT34" s="662"/>
      <c r="CHU34" s="662"/>
      <c r="CHV34" s="662"/>
      <c r="CHW34" s="662"/>
      <c r="CHX34" s="662"/>
      <c r="CHY34" s="662"/>
      <c r="CHZ34" s="662"/>
      <c r="CIA34" s="662"/>
      <c r="CIB34" s="662"/>
      <c r="CIC34" s="662"/>
      <c r="CID34" s="662"/>
      <c r="CIE34" s="662"/>
      <c r="CIF34" s="662"/>
      <c r="CIG34" s="662"/>
      <c r="CIH34" s="662"/>
      <c r="CII34" s="662"/>
      <c r="CIJ34" s="662"/>
      <c r="CIK34" s="662"/>
      <c r="CIL34" s="662"/>
      <c r="CIM34" s="662"/>
      <c r="CIN34" s="662"/>
      <c r="CIO34" s="662"/>
      <c r="CIP34" s="662"/>
      <c r="CIQ34" s="662"/>
      <c r="CIR34" s="662"/>
      <c r="CIS34" s="662"/>
      <c r="CIT34" s="662"/>
      <c r="CIU34" s="662"/>
      <c r="CIV34" s="662"/>
      <c r="CIW34" s="662"/>
      <c r="CIX34" s="662"/>
      <c r="CIY34" s="662"/>
      <c r="CIZ34" s="662"/>
      <c r="CJA34" s="662"/>
      <c r="CJB34" s="662"/>
      <c r="CJC34" s="662"/>
      <c r="CJD34" s="662"/>
      <c r="CJE34" s="662"/>
      <c r="CJF34" s="662"/>
      <c r="CJG34" s="662"/>
      <c r="CJH34" s="662"/>
      <c r="CJI34" s="662"/>
      <c r="CJJ34" s="662"/>
      <c r="CJK34" s="662"/>
      <c r="CJL34" s="662"/>
      <c r="CJM34" s="662"/>
      <c r="CJN34" s="662"/>
      <c r="CJO34" s="662"/>
      <c r="CJP34" s="662"/>
      <c r="CJQ34" s="662"/>
      <c r="CJR34" s="662"/>
      <c r="CJS34" s="662"/>
      <c r="CJT34" s="662"/>
      <c r="CJU34" s="662"/>
      <c r="CJV34" s="662"/>
      <c r="CJW34" s="662"/>
      <c r="CJX34" s="662"/>
      <c r="CJY34" s="662"/>
      <c r="CJZ34" s="662"/>
      <c r="CKA34" s="662"/>
      <c r="CKB34" s="662"/>
      <c r="CKC34" s="662"/>
      <c r="CKD34" s="662"/>
      <c r="CKE34" s="662"/>
      <c r="CKF34" s="662"/>
      <c r="CKG34" s="662"/>
      <c r="CKH34" s="662"/>
      <c r="CKI34" s="662"/>
      <c r="CKJ34" s="662"/>
      <c r="CKK34" s="662"/>
      <c r="CKL34" s="662"/>
      <c r="CKM34" s="662"/>
      <c r="CKN34" s="662"/>
      <c r="CKO34" s="662"/>
      <c r="CKP34" s="662"/>
      <c r="CKQ34" s="662"/>
      <c r="CKR34" s="662"/>
      <c r="CKS34" s="662"/>
      <c r="CKT34" s="662"/>
      <c r="CKU34" s="662"/>
      <c r="CKV34" s="662"/>
      <c r="CKW34" s="662"/>
      <c r="CKX34" s="662"/>
      <c r="CKY34" s="662"/>
      <c r="CKZ34" s="662"/>
      <c r="CLA34" s="662"/>
      <c r="CLB34" s="662"/>
      <c r="CLC34" s="662"/>
      <c r="CLD34" s="662"/>
      <c r="CLE34" s="662"/>
      <c r="CLF34" s="662"/>
      <c r="CLG34" s="662"/>
      <c r="CLH34" s="662"/>
      <c r="CLI34" s="662"/>
      <c r="CLJ34" s="662"/>
      <c r="CLK34" s="662"/>
      <c r="CLL34" s="662"/>
      <c r="CLM34" s="662"/>
      <c r="CLN34" s="662"/>
      <c r="CLO34" s="662"/>
      <c r="CLP34" s="662"/>
      <c r="CLQ34" s="662"/>
      <c r="CLR34" s="662"/>
      <c r="CLS34" s="662"/>
      <c r="CLT34" s="662"/>
      <c r="CLU34" s="662"/>
      <c r="CLV34" s="662"/>
      <c r="CLW34" s="662"/>
      <c r="CLX34" s="662"/>
      <c r="CLY34" s="662"/>
      <c r="CLZ34" s="662"/>
      <c r="CMA34" s="662"/>
      <c r="CMB34" s="662"/>
      <c r="CMC34" s="662"/>
      <c r="CMD34" s="662"/>
      <c r="CME34" s="662"/>
      <c r="CMF34" s="662"/>
      <c r="CMG34" s="662"/>
      <c r="CMH34" s="662"/>
      <c r="CMI34" s="662"/>
      <c r="CMJ34" s="662"/>
      <c r="CMK34" s="662"/>
      <c r="CML34" s="662"/>
      <c r="CMM34" s="662"/>
      <c r="CMN34" s="662"/>
      <c r="CMO34" s="662"/>
      <c r="CMP34" s="662"/>
      <c r="CMQ34" s="662"/>
      <c r="CMR34" s="662"/>
      <c r="CMS34" s="662"/>
      <c r="CMT34" s="662"/>
      <c r="CMU34" s="662"/>
      <c r="CMV34" s="662"/>
      <c r="CMW34" s="662"/>
      <c r="CMX34" s="662"/>
      <c r="CMY34" s="662"/>
      <c r="CMZ34" s="662"/>
      <c r="CNA34" s="662"/>
      <c r="CNB34" s="662"/>
      <c r="CNC34" s="662"/>
      <c r="CND34" s="662"/>
      <c r="CNE34" s="662"/>
      <c r="CNF34" s="662"/>
      <c r="CNG34" s="662"/>
      <c r="CNH34" s="662"/>
      <c r="CNI34" s="662"/>
      <c r="CNJ34" s="662"/>
      <c r="CNK34" s="662"/>
      <c r="CNL34" s="662"/>
      <c r="CNM34" s="662"/>
      <c r="CNN34" s="662"/>
      <c r="CNO34" s="662"/>
      <c r="CNP34" s="662"/>
      <c r="CNQ34" s="662"/>
      <c r="CNR34" s="662"/>
      <c r="CNS34" s="662"/>
      <c r="CNT34" s="662"/>
      <c r="CNU34" s="662"/>
      <c r="CNV34" s="662"/>
      <c r="CNW34" s="662"/>
      <c r="CNX34" s="662"/>
      <c r="CNY34" s="662"/>
      <c r="CNZ34" s="662"/>
      <c r="COA34" s="662"/>
      <c r="COB34" s="662"/>
      <c r="COC34" s="662"/>
      <c r="COD34" s="662"/>
      <c r="COE34" s="662"/>
      <c r="COF34" s="662"/>
      <c r="COG34" s="662"/>
      <c r="COH34" s="662"/>
      <c r="COI34" s="662"/>
      <c r="COJ34" s="662"/>
      <c r="COK34" s="662"/>
      <c r="COL34" s="662"/>
      <c r="COM34" s="662"/>
      <c r="CON34" s="662"/>
      <c r="COO34" s="662"/>
      <c r="COP34" s="662"/>
      <c r="COQ34" s="662"/>
      <c r="COR34" s="662"/>
      <c r="COS34" s="662"/>
      <c r="COT34" s="662"/>
      <c r="COU34" s="662"/>
      <c r="COV34" s="662"/>
      <c r="COW34" s="662"/>
      <c r="COX34" s="662"/>
      <c r="COY34" s="662"/>
      <c r="COZ34" s="662"/>
      <c r="CPA34" s="662"/>
      <c r="CPB34" s="662"/>
      <c r="CPC34" s="662"/>
      <c r="CPD34" s="662"/>
      <c r="CPE34" s="662"/>
      <c r="CPF34" s="662"/>
      <c r="CPG34" s="662"/>
      <c r="CPH34" s="662"/>
      <c r="CPI34" s="662"/>
      <c r="CPJ34" s="662"/>
      <c r="CPK34" s="662"/>
      <c r="CPL34" s="662"/>
      <c r="CPM34" s="662"/>
      <c r="CPN34" s="662"/>
      <c r="CPO34" s="662"/>
      <c r="CPP34" s="662"/>
      <c r="CPQ34" s="662"/>
      <c r="CPR34" s="662"/>
      <c r="CPS34" s="662"/>
      <c r="CPT34" s="662"/>
      <c r="CPU34" s="662"/>
      <c r="CPV34" s="662"/>
      <c r="CPW34" s="662"/>
      <c r="CPX34" s="662"/>
      <c r="CPY34" s="662"/>
      <c r="CPZ34" s="662"/>
      <c r="CQA34" s="662"/>
      <c r="CQB34" s="662"/>
      <c r="CQC34" s="662"/>
      <c r="CQD34" s="662"/>
      <c r="CQE34" s="662"/>
      <c r="CQF34" s="662"/>
      <c r="CQG34" s="662"/>
      <c r="CQH34" s="662"/>
      <c r="CQI34" s="662"/>
      <c r="CQJ34" s="662"/>
      <c r="CQK34" s="662"/>
      <c r="CQL34" s="662"/>
      <c r="CQM34" s="662"/>
      <c r="CQN34" s="662"/>
      <c r="CQO34" s="662"/>
      <c r="CQP34" s="662"/>
      <c r="CQQ34" s="662"/>
      <c r="CQR34" s="662"/>
      <c r="CQS34" s="662"/>
      <c r="CQT34" s="662"/>
      <c r="CQU34" s="662"/>
      <c r="CQV34" s="662"/>
      <c r="CQW34" s="662"/>
      <c r="CQX34" s="662"/>
      <c r="CQY34" s="662"/>
      <c r="CQZ34" s="662"/>
      <c r="CRA34" s="662"/>
      <c r="CRB34" s="662"/>
      <c r="CRC34" s="662"/>
      <c r="CRD34" s="662"/>
      <c r="CRE34" s="662"/>
      <c r="CRF34" s="662"/>
      <c r="CRG34" s="662"/>
      <c r="CRH34" s="662"/>
      <c r="CRI34" s="662"/>
      <c r="CRJ34" s="662"/>
      <c r="CRK34" s="662"/>
      <c r="CRL34" s="662"/>
      <c r="CRM34" s="662"/>
      <c r="CRN34" s="662"/>
      <c r="CRO34" s="662"/>
      <c r="CRP34" s="662"/>
      <c r="CRQ34" s="662"/>
      <c r="CRR34" s="662"/>
      <c r="CRS34" s="662"/>
      <c r="CRT34" s="662"/>
      <c r="CRU34" s="662"/>
      <c r="CRV34" s="662"/>
      <c r="CRW34" s="662"/>
      <c r="CRX34" s="662"/>
      <c r="CRY34" s="662"/>
      <c r="CRZ34" s="662"/>
      <c r="CSA34" s="662"/>
      <c r="CSB34" s="662"/>
      <c r="CSC34" s="662"/>
      <c r="CSD34" s="662"/>
      <c r="CSE34" s="662"/>
      <c r="CSF34" s="662"/>
      <c r="CSG34" s="662"/>
      <c r="CSH34" s="662"/>
      <c r="CSI34" s="662"/>
      <c r="CSJ34" s="662"/>
      <c r="CSK34" s="662"/>
      <c r="CSL34" s="662"/>
      <c r="CSM34" s="662"/>
      <c r="CSN34" s="662"/>
      <c r="CSO34" s="662"/>
      <c r="CSP34" s="662"/>
      <c r="CSQ34" s="662"/>
      <c r="CSR34" s="662"/>
      <c r="CSS34" s="662"/>
      <c r="CST34" s="662"/>
      <c r="CSU34" s="662"/>
      <c r="CSV34" s="662"/>
      <c r="CSW34" s="662"/>
      <c r="CSX34" s="662"/>
      <c r="CSY34" s="662"/>
      <c r="CSZ34" s="662"/>
      <c r="CTA34" s="662"/>
      <c r="CTB34" s="662"/>
      <c r="CTC34" s="662"/>
      <c r="CTD34" s="662"/>
      <c r="CTE34" s="662"/>
      <c r="CTF34" s="662"/>
      <c r="CTG34" s="662"/>
      <c r="CTH34" s="662"/>
      <c r="CTI34" s="662"/>
      <c r="CTJ34" s="662"/>
      <c r="CTK34" s="662"/>
      <c r="CTL34" s="662"/>
      <c r="CTM34" s="662"/>
      <c r="CTN34" s="662"/>
      <c r="CTO34" s="662"/>
      <c r="CTP34" s="662"/>
      <c r="CTQ34" s="662"/>
      <c r="CTR34" s="662"/>
      <c r="CTS34" s="662"/>
      <c r="CTT34" s="662"/>
      <c r="CTU34" s="662"/>
      <c r="CTV34" s="662"/>
      <c r="CTW34" s="662"/>
      <c r="CTX34" s="662"/>
      <c r="CTY34" s="662"/>
      <c r="CTZ34" s="662"/>
      <c r="CUA34" s="662"/>
      <c r="CUB34" s="662"/>
      <c r="CUC34" s="662"/>
      <c r="CUD34" s="662"/>
      <c r="CUE34" s="662"/>
      <c r="CUF34" s="662"/>
      <c r="CUG34" s="662"/>
      <c r="CUH34" s="662"/>
      <c r="CUI34" s="662"/>
      <c r="CUJ34" s="662"/>
      <c r="CUK34" s="662"/>
      <c r="CUL34" s="662"/>
      <c r="CUM34" s="662"/>
      <c r="CUN34" s="662"/>
      <c r="CUO34" s="662"/>
      <c r="CUP34" s="662"/>
      <c r="CUQ34" s="662"/>
      <c r="CUR34" s="662"/>
      <c r="CUS34" s="662"/>
      <c r="CUT34" s="662"/>
      <c r="CUU34" s="662"/>
      <c r="CUV34" s="662"/>
      <c r="CUW34" s="662"/>
      <c r="CUX34" s="662"/>
      <c r="CUY34" s="662"/>
      <c r="CUZ34" s="662"/>
      <c r="CVA34" s="662"/>
      <c r="CVB34" s="662"/>
      <c r="CVC34" s="662"/>
      <c r="CVD34" s="662"/>
      <c r="CVE34" s="662"/>
      <c r="CVF34" s="662"/>
      <c r="CVG34" s="662"/>
      <c r="CVH34" s="662"/>
      <c r="CVI34" s="662"/>
      <c r="CVJ34" s="662"/>
      <c r="CVK34" s="662"/>
      <c r="CVL34" s="662"/>
      <c r="CVM34" s="662"/>
      <c r="CVN34" s="662"/>
      <c r="CVO34" s="662"/>
      <c r="CVP34" s="662"/>
      <c r="CVQ34" s="662"/>
      <c r="CVR34" s="662"/>
      <c r="CVS34" s="662"/>
      <c r="CVT34" s="662"/>
      <c r="CVU34" s="662"/>
      <c r="CVV34" s="662"/>
      <c r="CVW34" s="662"/>
      <c r="CVX34" s="662"/>
      <c r="CVY34" s="662"/>
      <c r="CVZ34" s="662"/>
      <c r="CWA34" s="662"/>
      <c r="CWB34" s="662"/>
      <c r="CWC34" s="662"/>
      <c r="CWD34" s="662"/>
      <c r="CWE34" s="662"/>
      <c r="CWF34" s="662"/>
      <c r="CWG34" s="662"/>
      <c r="CWH34" s="662"/>
      <c r="CWI34" s="662"/>
      <c r="CWJ34" s="662"/>
      <c r="CWK34" s="662"/>
      <c r="CWL34" s="662"/>
      <c r="CWM34" s="662"/>
      <c r="CWN34" s="662"/>
      <c r="CWO34" s="662"/>
      <c r="CWP34" s="662"/>
      <c r="CWQ34" s="662"/>
      <c r="CWR34" s="662"/>
      <c r="CWS34" s="662"/>
      <c r="CWT34" s="662"/>
      <c r="CWU34" s="662"/>
      <c r="CWV34" s="662"/>
      <c r="CWW34" s="662"/>
      <c r="CWX34" s="662"/>
      <c r="CWY34" s="662"/>
      <c r="CWZ34" s="662"/>
      <c r="CXA34" s="662"/>
      <c r="CXB34" s="662"/>
      <c r="CXC34" s="662"/>
      <c r="CXD34" s="662"/>
      <c r="CXE34" s="662"/>
      <c r="CXF34" s="662"/>
      <c r="CXG34" s="662"/>
      <c r="CXH34" s="662"/>
      <c r="CXI34" s="662"/>
      <c r="CXJ34" s="662"/>
      <c r="CXK34" s="662"/>
      <c r="CXL34" s="662"/>
      <c r="CXM34" s="662"/>
      <c r="CXN34" s="662"/>
      <c r="CXO34" s="662"/>
      <c r="CXP34" s="662"/>
      <c r="CXQ34" s="662"/>
      <c r="CXR34" s="662"/>
      <c r="CXS34" s="662"/>
      <c r="CXT34" s="662"/>
      <c r="CXU34" s="662"/>
      <c r="CXV34" s="662"/>
      <c r="CXW34" s="662"/>
      <c r="CXX34" s="662"/>
      <c r="CXY34" s="662"/>
      <c r="CXZ34" s="662"/>
      <c r="CYA34" s="662"/>
      <c r="CYB34" s="662"/>
      <c r="CYC34" s="662"/>
      <c r="CYD34" s="662"/>
      <c r="CYE34" s="662"/>
      <c r="CYF34" s="662"/>
      <c r="CYG34" s="662"/>
      <c r="CYH34" s="662"/>
      <c r="CYI34" s="662"/>
      <c r="CYJ34" s="662"/>
      <c r="CYK34" s="662"/>
      <c r="CYL34" s="662"/>
      <c r="CYM34" s="662"/>
      <c r="CYN34" s="662"/>
      <c r="CYO34" s="662"/>
      <c r="CYP34" s="662"/>
      <c r="CYQ34" s="662"/>
      <c r="CYR34" s="662"/>
      <c r="CYS34" s="662"/>
      <c r="CYT34" s="662"/>
      <c r="CYU34" s="662"/>
      <c r="CYV34" s="662"/>
      <c r="CYW34" s="662"/>
      <c r="CYX34" s="662"/>
      <c r="CYY34" s="662"/>
      <c r="CYZ34" s="662"/>
      <c r="CZA34" s="662"/>
      <c r="CZB34" s="662"/>
      <c r="CZC34" s="662"/>
      <c r="CZD34" s="662"/>
      <c r="CZE34" s="662"/>
      <c r="CZF34" s="662"/>
      <c r="CZG34" s="662"/>
      <c r="CZH34" s="662"/>
      <c r="CZI34" s="662"/>
      <c r="CZJ34" s="662"/>
      <c r="CZK34" s="662"/>
      <c r="CZL34" s="662"/>
      <c r="CZM34" s="662"/>
      <c r="CZN34" s="662"/>
      <c r="CZO34" s="662"/>
      <c r="CZP34" s="662"/>
      <c r="CZQ34" s="662"/>
      <c r="CZR34" s="662"/>
      <c r="CZS34" s="662"/>
      <c r="CZT34" s="662"/>
      <c r="CZU34" s="662"/>
      <c r="CZV34" s="662"/>
      <c r="CZW34" s="662"/>
      <c r="CZX34" s="662"/>
      <c r="CZY34" s="662"/>
      <c r="CZZ34" s="662"/>
      <c r="DAA34" s="662"/>
      <c r="DAB34" s="662"/>
      <c r="DAC34" s="662"/>
      <c r="DAD34" s="662"/>
      <c r="DAE34" s="662"/>
      <c r="DAF34" s="662"/>
      <c r="DAG34" s="662"/>
      <c r="DAH34" s="662"/>
      <c r="DAI34" s="662"/>
      <c r="DAJ34" s="662"/>
      <c r="DAK34" s="662"/>
      <c r="DAL34" s="662"/>
      <c r="DAM34" s="662"/>
      <c r="DAN34" s="662"/>
      <c r="DAO34" s="662"/>
      <c r="DAP34" s="662"/>
      <c r="DAQ34" s="662"/>
      <c r="DAR34" s="662"/>
      <c r="DAS34" s="662"/>
      <c r="DAT34" s="662"/>
      <c r="DAU34" s="662"/>
      <c r="DAV34" s="662"/>
      <c r="DAW34" s="662"/>
      <c r="DAX34" s="662"/>
      <c r="DAY34" s="662"/>
      <c r="DAZ34" s="662"/>
      <c r="DBA34" s="662"/>
      <c r="DBB34" s="662"/>
      <c r="DBC34" s="662"/>
      <c r="DBD34" s="662"/>
      <c r="DBE34" s="662"/>
      <c r="DBF34" s="662"/>
      <c r="DBG34" s="662"/>
      <c r="DBH34" s="662"/>
      <c r="DBI34" s="662"/>
      <c r="DBJ34" s="662"/>
      <c r="DBK34" s="662"/>
      <c r="DBL34" s="662"/>
      <c r="DBM34" s="662"/>
      <c r="DBN34" s="662"/>
      <c r="DBO34" s="662"/>
      <c r="DBP34" s="662"/>
      <c r="DBQ34" s="662"/>
      <c r="DBR34" s="662"/>
      <c r="DBS34" s="662"/>
      <c r="DBT34" s="662"/>
      <c r="DBU34" s="662"/>
      <c r="DBV34" s="662"/>
      <c r="DBW34" s="662"/>
      <c r="DBX34" s="662"/>
      <c r="DBY34" s="662"/>
      <c r="DBZ34" s="662"/>
      <c r="DCA34" s="662"/>
      <c r="DCB34" s="662"/>
      <c r="DCC34" s="662"/>
      <c r="DCD34" s="662"/>
      <c r="DCE34" s="662"/>
      <c r="DCF34" s="662"/>
      <c r="DCG34" s="662"/>
      <c r="DCH34" s="662"/>
      <c r="DCI34" s="662"/>
      <c r="DCJ34" s="662"/>
      <c r="DCK34" s="662"/>
      <c r="DCL34" s="662"/>
      <c r="DCM34" s="662"/>
      <c r="DCN34" s="662"/>
      <c r="DCO34" s="662"/>
      <c r="DCP34" s="662"/>
      <c r="DCQ34" s="662"/>
      <c r="DCR34" s="662"/>
      <c r="DCS34" s="662"/>
      <c r="DCT34" s="662"/>
      <c r="DCU34" s="662"/>
      <c r="DCV34" s="662"/>
      <c r="DCW34" s="662"/>
      <c r="DCX34" s="662"/>
      <c r="DCY34" s="662"/>
      <c r="DCZ34" s="662"/>
      <c r="DDA34" s="662"/>
      <c r="DDB34" s="662"/>
      <c r="DDC34" s="662"/>
      <c r="DDD34" s="662"/>
      <c r="DDE34" s="662"/>
      <c r="DDF34" s="662"/>
      <c r="DDG34" s="662"/>
      <c r="DDH34" s="662"/>
      <c r="DDI34" s="662"/>
      <c r="DDJ34" s="662"/>
      <c r="DDK34" s="662"/>
      <c r="DDL34" s="662"/>
      <c r="DDM34" s="662"/>
      <c r="DDN34" s="662"/>
      <c r="DDO34" s="662"/>
      <c r="DDP34" s="662"/>
      <c r="DDQ34" s="662"/>
      <c r="DDR34" s="662"/>
      <c r="DDS34" s="662"/>
      <c r="DDT34" s="662"/>
      <c r="DDU34" s="662"/>
      <c r="DDV34" s="662"/>
      <c r="DDW34" s="662"/>
      <c r="DDX34" s="662"/>
      <c r="DDY34" s="662"/>
      <c r="DDZ34" s="662"/>
      <c r="DEA34" s="662"/>
      <c r="DEB34" s="662"/>
      <c r="DEC34" s="662"/>
      <c r="DED34" s="662"/>
      <c r="DEE34" s="662"/>
      <c r="DEF34" s="662"/>
      <c r="DEG34" s="662"/>
      <c r="DEH34" s="662"/>
      <c r="DEI34" s="662"/>
      <c r="DEJ34" s="662"/>
      <c r="DEK34" s="662"/>
      <c r="DEL34" s="662"/>
      <c r="DEM34" s="662"/>
      <c r="DEN34" s="662"/>
      <c r="DEO34" s="662"/>
      <c r="DEP34" s="662"/>
      <c r="DEQ34" s="662"/>
      <c r="DER34" s="662"/>
      <c r="DES34" s="662"/>
      <c r="DET34" s="662"/>
      <c r="DEU34" s="662"/>
      <c r="DEV34" s="662"/>
      <c r="DEW34" s="662"/>
      <c r="DEX34" s="662"/>
      <c r="DEY34" s="662"/>
      <c r="DEZ34" s="662"/>
      <c r="DFA34" s="662"/>
      <c r="DFB34" s="662"/>
      <c r="DFC34" s="662"/>
      <c r="DFD34" s="662"/>
      <c r="DFE34" s="662"/>
      <c r="DFF34" s="662"/>
      <c r="DFG34" s="662"/>
      <c r="DFH34" s="662"/>
      <c r="DFI34" s="662"/>
      <c r="DFJ34" s="662"/>
      <c r="DFK34" s="662"/>
      <c r="DFL34" s="662"/>
      <c r="DFM34" s="662"/>
      <c r="DFN34" s="662"/>
      <c r="DFO34" s="662"/>
      <c r="DFP34" s="662"/>
      <c r="DFQ34" s="662"/>
      <c r="DFR34" s="662"/>
      <c r="DFS34" s="662"/>
      <c r="DFT34" s="662"/>
      <c r="DFU34" s="662"/>
      <c r="DFV34" s="662"/>
      <c r="DFW34" s="662"/>
      <c r="DFX34" s="662"/>
      <c r="DFY34" s="662"/>
      <c r="DFZ34" s="662"/>
      <c r="DGA34" s="662"/>
      <c r="DGB34" s="662"/>
      <c r="DGC34" s="662"/>
      <c r="DGD34" s="662"/>
      <c r="DGE34" s="662"/>
      <c r="DGF34" s="662"/>
      <c r="DGG34" s="662"/>
      <c r="DGH34" s="662"/>
      <c r="DGI34" s="662"/>
      <c r="DGJ34" s="662"/>
      <c r="DGK34" s="662"/>
      <c r="DGL34" s="662"/>
      <c r="DGM34" s="662"/>
      <c r="DGN34" s="662"/>
      <c r="DGO34" s="662"/>
      <c r="DGP34" s="662"/>
      <c r="DGQ34" s="662"/>
      <c r="DGR34" s="662"/>
      <c r="DGS34" s="662"/>
      <c r="DGT34" s="662"/>
      <c r="DGU34" s="662"/>
      <c r="DGV34" s="662"/>
      <c r="DGW34" s="662"/>
      <c r="DGX34" s="662"/>
      <c r="DGY34" s="662"/>
      <c r="DGZ34" s="662"/>
      <c r="DHA34" s="662"/>
      <c r="DHB34" s="662"/>
      <c r="DHC34" s="662"/>
      <c r="DHD34" s="662"/>
      <c r="DHE34" s="662"/>
      <c r="DHF34" s="662"/>
      <c r="DHG34" s="662"/>
      <c r="DHH34" s="662"/>
      <c r="DHI34" s="662"/>
      <c r="DHJ34" s="662"/>
      <c r="DHK34" s="662"/>
      <c r="DHL34" s="662"/>
      <c r="DHM34" s="662"/>
      <c r="DHN34" s="662"/>
      <c r="DHO34" s="662"/>
      <c r="DHP34" s="662"/>
      <c r="DHQ34" s="662"/>
      <c r="DHR34" s="662"/>
      <c r="DHS34" s="662"/>
      <c r="DHT34" s="662"/>
      <c r="DHU34" s="662"/>
      <c r="DHV34" s="662"/>
      <c r="DHW34" s="662"/>
      <c r="DHX34" s="662"/>
      <c r="DHY34" s="662"/>
      <c r="DHZ34" s="662"/>
      <c r="DIA34" s="662"/>
      <c r="DIB34" s="662"/>
      <c r="DIC34" s="662"/>
      <c r="DID34" s="662"/>
      <c r="DIE34" s="662"/>
      <c r="DIF34" s="662"/>
      <c r="DIG34" s="662"/>
      <c r="DIH34" s="662"/>
      <c r="DII34" s="662"/>
      <c r="DIJ34" s="662"/>
      <c r="DIK34" s="662"/>
      <c r="DIL34" s="662"/>
      <c r="DIM34" s="662"/>
      <c r="DIN34" s="662"/>
      <c r="DIO34" s="662"/>
      <c r="DIP34" s="662"/>
      <c r="DIQ34" s="662"/>
      <c r="DIR34" s="662"/>
      <c r="DIS34" s="662"/>
      <c r="DIT34" s="662"/>
      <c r="DIU34" s="662"/>
      <c r="DIV34" s="662"/>
      <c r="DIW34" s="662"/>
      <c r="DIX34" s="662"/>
      <c r="DIY34" s="662"/>
      <c r="DIZ34" s="662"/>
      <c r="DJA34" s="662"/>
      <c r="DJB34" s="662"/>
      <c r="DJC34" s="662"/>
      <c r="DJD34" s="662"/>
      <c r="DJE34" s="662"/>
      <c r="DJF34" s="662"/>
      <c r="DJG34" s="662"/>
      <c r="DJH34" s="662"/>
      <c r="DJI34" s="662"/>
      <c r="DJJ34" s="662"/>
      <c r="DJK34" s="662"/>
      <c r="DJL34" s="662"/>
      <c r="DJM34" s="662"/>
      <c r="DJN34" s="662"/>
      <c r="DJO34" s="662"/>
      <c r="DJP34" s="662"/>
      <c r="DJQ34" s="662"/>
      <c r="DJR34" s="662"/>
      <c r="DJS34" s="662"/>
      <c r="DJT34" s="662"/>
      <c r="DJU34" s="662"/>
      <c r="DJV34" s="662"/>
      <c r="DJW34" s="662"/>
      <c r="DJX34" s="662"/>
      <c r="DJY34" s="662"/>
      <c r="DJZ34" s="662"/>
      <c r="DKA34" s="662"/>
      <c r="DKB34" s="662"/>
      <c r="DKC34" s="662"/>
      <c r="DKD34" s="662"/>
      <c r="DKE34" s="662"/>
      <c r="DKF34" s="662"/>
      <c r="DKG34" s="662"/>
      <c r="DKH34" s="662"/>
      <c r="DKI34" s="662"/>
      <c r="DKJ34" s="662"/>
      <c r="DKK34" s="662"/>
      <c r="DKL34" s="662"/>
      <c r="DKM34" s="662"/>
      <c r="DKN34" s="662"/>
      <c r="DKO34" s="662"/>
      <c r="DKP34" s="662"/>
      <c r="DKQ34" s="662"/>
      <c r="DKR34" s="662"/>
      <c r="DKS34" s="662"/>
      <c r="DKT34" s="662"/>
      <c r="DKU34" s="662"/>
      <c r="DKV34" s="662"/>
      <c r="DKW34" s="662"/>
      <c r="DKX34" s="662"/>
      <c r="DKY34" s="662"/>
      <c r="DKZ34" s="662"/>
      <c r="DLA34" s="662"/>
      <c r="DLB34" s="662"/>
      <c r="DLC34" s="662"/>
      <c r="DLD34" s="662"/>
      <c r="DLE34" s="662"/>
      <c r="DLF34" s="662"/>
      <c r="DLG34" s="662"/>
      <c r="DLH34" s="662"/>
      <c r="DLI34" s="662"/>
      <c r="DLJ34" s="662"/>
      <c r="DLK34" s="662"/>
      <c r="DLL34" s="662"/>
      <c r="DLM34" s="662"/>
      <c r="DLN34" s="662"/>
      <c r="DLO34" s="662"/>
      <c r="DLP34" s="662"/>
      <c r="DLQ34" s="662"/>
      <c r="DLR34" s="662"/>
      <c r="DLS34" s="662"/>
      <c r="DLT34" s="662"/>
      <c r="DLU34" s="662"/>
      <c r="DLV34" s="662"/>
      <c r="DLW34" s="662"/>
      <c r="DLX34" s="662"/>
      <c r="DLY34" s="662"/>
      <c r="DLZ34" s="662"/>
      <c r="DMA34" s="662"/>
      <c r="DMB34" s="662"/>
      <c r="DMC34" s="662"/>
      <c r="DMD34" s="662"/>
      <c r="DME34" s="662"/>
      <c r="DMF34" s="662"/>
      <c r="DMG34" s="662"/>
      <c r="DMH34" s="662"/>
      <c r="DMI34" s="662"/>
      <c r="DMJ34" s="662"/>
      <c r="DMK34" s="662"/>
      <c r="DML34" s="662"/>
      <c r="DMM34" s="662"/>
      <c r="DMN34" s="662"/>
      <c r="DMO34" s="662"/>
      <c r="DMP34" s="662"/>
      <c r="DMQ34" s="662"/>
      <c r="DMR34" s="662"/>
      <c r="DMS34" s="662"/>
      <c r="DMT34" s="662"/>
      <c r="DMU34" s="662"/>
      <c r="DMV34" s="662"/>
      <c r="DMW34" s="662"/>
      <c r="DMX34" s="662"/>
      <c r="DMY34" s="662"/>
      <c r="DMZ34" s="662"/>
      <c r="DNA34" s="662"/>
      <c r="DNB34" s="662"/>
      <c r="DNC34" s="662"/>
      <c r="DND34" s="662"/>
      <c r="DNE34" s="662"/>
      <c r="DNF34" s="662"/>
      <c r="DNG34" s="662"/>
      <c r="DNH34" s="662"/>
      <c r="DNI34" s="662"/>
      <c r="DNJ34" s="662"/>
      <c r="DNK34" s="662"/>
      <c r="DNL34" s="662"/>
      <c r="DNM34" s="662"/>
      <c r="DNN34" s="662"/>
      <c r="DNO34" s="662"/>
      <c r="DNP34" s="662"/>
      <c r="DNQ34" s="662"/>
      <c r="DNR34" s="662"/>
      <c r="DNS34" s="662"/>
      <c r="DNT34" s="662"/>
      <c r="DNU34" s="662"/>
      <c r="DNV34" s="662"/>
      <c r="DNW34" s="662"/>
      <c r="DNX34" s="662"/>
      <c r="DNY34" s="662"/>
      <c r="DNZ34" s="662"/>
      <c r="DOA34" s="662"/>
      <c r="DOB34" s="662"/>
      <c r="DOC34" s="662"/>
      <c r="DOD34" s="662"/>
      <c r="DOE34" s="662"/>
      <c r="DOF34" s="662"/>
      <c r="DOG34" s="662"/>
      <c r="DOH34" s="662"/>
      <c r="DOI34" s="662"/>
      <c r="DOJ34" s="662"/>
      <c r="DOK34" s="662"/>
      <c r="DOL34" s="662"/>
      <c r="DOM34" s="662"/>
      <c r="DON34" s="662"/>
      <c r="DOO34" s="662"/>
      <c r="DOP34" s="662"/>
      <c r="DOQ34" s="662"/>
      <c r="DOR34" s="662"/>
      <c r="DOS34" s="662"/>
      <c r="DOT34" s="662"/>
      <c r="DOU34" s="662"/>
      <c r="DOV34" s="662"/>
      <c r="DOW34" s="662"/>
      <c r="DOX34" s="662"/>
      <c r="DOY34" s="662"/>
      <c r="DOZ34" s="662"/>
      <c r="DPA34" s="662"/>
      <c r="DPB34" s="662"/>
      <c r="DPC34" s="662"/>
      <c r="DPD34" s="662"/>
      <c r="DPE34" s="662"/>
      <c r="DPF34" s="662"/>
      <c r="DPG34" s="662"/>
      <c r="DPH34" s="662"/>
      <c r="DPI34" s="662"/>
      <c r="DPJ34" s="662"/>
      <c r="DPK34" s="662"/>
      <c r="DPL34" s="662"/>
      <c r="DPM34" s="662"/>
      <c r="DPN34" s="662"/>
      <c r="DPO34" s="662"/>
      <c r="DPP34" s="662"/>
      <c r="DPQ34" s="662"/>
      <c r="DPR34" s="662"/>
      <c r="DPS34" s="662"/>
      <c r="DPT34" s="662"/>
      <c r="DPU34" s="662"/>
      <c r="DPV34" s="662"/>
      <c r="DPW34" s="662"/>
      <c r="DPX34" s="662"/>
      <c r="DPY34" s="662"/>
      <c r="DPZ34" s="662"/>
      <c r="DQA34" s="662"/>
      <c r="DQB34" s="662"/>
      <c r="DQC34" s="662"/>
      <c r="DQD34" s="662"/>
      <c r="DQE34" s="662"/>
      <c r="DQF34" s="662"/>
      <c r="DQG34" s="662"/>
      <c r="DQH34" s="662"/>
      <c r="DQI34" s="662"/>
      <c r="DQJ34" s="662"/>
      <c r="DQK34" s="662"/>
      <c r="DQL34" s="662"/>
      <c r="DQM34" s="662"/>
      <c r="DQN34" s="662"/>
      <c r="DQO34" s="662"/>
      <c r="DQP34" s="662"/>
      <c r="DQQ34" s="662"/>
      <c r="DQR34" s="662"/>
      <c r="DQS34" s="662"/>
      <c r="DQT34" s="662"/>
      <c r="DQU34" s="662"/>
      <c r="DQV34" s="662"/>
      <c r="DQW34" s="662"/>
      <c r="DQX34" s="662"/>
      <c r="DQY34" s="662"/>
      <c r="DQZ34" s="662"/>
      <c r="DRA34" s="662"/>
      <c r="DRB34" s="662"/>
      <c r="DRC34" s="662"/>
      <c r="DRD34" s="662"/>
      <c r="DRE34" s="662"/>
      <c r="DRF34" s="662"/>
      <c r="DRG34" s="662"/>
      <c r="DRH34" s="662"/>
      <c r="DRI34" s="662"/>
      <c r="DRJ34" s="662"/>
      <c r="DRK34" s="662"/>
      <c r="DRL34" s="662"/>
      <c r="DRM34" s="662"/>
      <c r="DRN34" s="662"/>
      <c r="DRO34" s="662"/>
      <c r="DRP34" s="662"/>
      <c r="DRQ34" s="662"/>
      <c r="DRR34" s="662"/>
      <c r="DRS34" s="662"/>
      <c r="DRT34" s="662"/>
      <c r="DRU34" s="662"/>
      <c r="DRV34" s="662"/>
      <c r="DRW34" s="662"/>
      <c r="DRX34" s="662"/>
      <c r="DRY34" s="662"/>
      <c r="DRZ34" s="662"/>
      <c r="DSA34" s="662"/>
      <c r="DSB34" s="662"/>
      <c r="DSC34" s="662"/>
      <c r="DSD34" s="662"/>
      <c r="DSE34" s="662"/>
      <c r="DSF34" s="662"/>
      <c r="DSG34" s="662"/>
      <c r="DSH34" s="662"/>
      <c r="DSI34" s="662"/>
      <c r="DSJ34" s="662"/>
      <c r="DSK34" s="662"/>
      <c r="DSL34" s="662"/>
      <c r="DSM34" s="662"/>
      <c r="DSN34" s="662"/>
      <c r="DSO34" s="662"/>
      <c r="DSP34" s="662"/>
      <c r="DSQ34" s="662"/>
      <c r="DSR34" s="662"/>
      <c r="DSS34" s="662"/>
      <c r="DST34" s="662"/>
      <c r="DSU34" s="662"/>
      <c r="DSV34" s="662"/>
      <c r="DSW34" s="662"/>
      <c r="DSX34" s="662"/>
      <c r="DSY34" s="662"/>
      <c r="DSZ34" s="662"/>
      <c r="DTA34" s="662"/>
      <c r="DTB34" s="662"/>
      <c r="DTC34" s="662"/>
      <c r="DTD34" s="662"/>
      <c r="DTE34" s="662"/>
      <c r="DTF34" s="662"/>
      <c r="DTG34" s="662"/>
      <c r="DTH34" s="662"/>
      <c r="DTI34" s="662"/>
      <c r="DTJ34" s="662"/>
      <c r="DTK34" s="662"/>
      <c r="DTL34" s="662"/>
      <c r="DTM34" s="662"/>
      <c r="DTN34" s="662"/>
      <c r="DTO34" s="662"/>
      <c r="DTP34" s="662"/>
      <c r="DTQ34" s="662"/>
      <c r="DTR34" s="662"/>
      <c r="DTS34" s="662"/>
      <c r="DTT34" s="662"/>
      <c r="DTU34" s="662"/>
      <c r="DTV34" s="662"/>
      <c r="DTW34" s="662"/>
      <c r="DTX34" s="662"/>
      <c r="DTY34" s="662"/>
      <c r="DTZ34" s="662"/>
      <c r="DUA34" s="662"/>
      <c r="DUB34" s="662"/>
      <c r="DUC34" s="662"/>
      <c r="DUD34" s="662"/>
      <c r="DUE34" s="662"/>
      <c r="DUF34" s="662"/>
      <c r="DUG34" s="662"/>
      <c r="DUH34" s="662"/>
      <c r="DUI34" s="662"/>
      <c r="DUJ34" s="662"/>
      <c r="DUK34" s="662"/>
      <c r="DUL34" s="662"/>
      <c r="DUM34" s="662"/>
      <c r="DUN34" s="662"/>
      <c r="DUO34" s="662"/>
      <c r="DUP34" s="662"/>
      <c r="DUQ34" s="662"/>
      <c r="DUR34" s="662"/>
      <c r="DUS34" s="662"/>
      <c r="DUT34" s="662"/>
      <c r="DUU34" s="662"/>
      <c r="DUV34" s="662"/>
      <c r="DUW34" s="662"/>
      <c r="DUX34" s="662"/>
      <c r="DUY34" s="662"/>
      <c r="DUZ34" s="662"/>
      <c r="DVA34" s="662"/>
      <c r="DVB34" s="662"/>
      <c r="DVC34" s="662"/>
      <c r="DVD34" s="662"/>
      <c r="DVE34" s="662"/>
      <c r="DVF34" s="662"/>
      <c r="DVG34" s="662"/>
      <c r="DVH34" s="662"/>
      <c r="DVI34" s="662"/>
      <c r="DVJ34" s="662"/>
      <c r="DVK34" s="662"/>
      <c r="DVL34" s="662"/>
      <c r="DVM34" s="662"/>
      <c r="DVN34" s="662"/>
      <c r="DVO34" s="662"/>
      <c r="DVP34" s="662"/>
      <c r="DVQ34" s="662"/>
      <c r="DVR34" s="662"/>
      <c r="DVS34" s="662"/>
      <c r="DVT34" s="662"/>
      <c r="DVU34" s="662"/>
      <c r="DVV34" s="662"/>
      <c r="DVW34" s="662"/>
      <c r="DVX34" s="662"/>
      <c r="DVY34" s="662"/>
      <c r="DVZ34" s="662"/>
      <c r="DWA34" s="662"/>
      <c r="DWB34" s="662"/>
      <c r="DWC34" s="662"/>
      <c r="DWD34" s="662"/>
      <c r="DWE34" s="662"/>
      <c r="DWF34" s="662"/>
      <c r="DWG34" s="662"/>
      <c r="DWH34" s="662"/>
      <c r="DWI34" s="662"/>
      <c r="DWJ34" s="662"/>
      <c r="DWK34" s="662"/>
      <c r="DWL34" s="662"/>
      <c r="DWM34" s="662"/>
      <c r="DWN34" s="662"/>
      <c r="DWO34" s="662"/>
      <c r="DWP34" s="662"/>
      <c r="DWQ34" s="662"/>
      <c r="DWR34" s="662"/>
      <c r="DWS34" s="662"/>
      <c r="DWT34" s="662"/>
      <c r="DWU34" s="662"/>
      <c r="DWV34" s="662"/>
      <c r="DWW34" s="662"/>
      <c r="DWX34" s="662"/>
      <c r="DWY34" s="662"/>
      <c r="DWZ34" s="662"/>
      <c r="DXA34" s="662"/>
      <c r="DXB34" s="662"/>
      <c r="DXC34" s="662"/>
      <c r="DXD34" s="662"/>
      <c r="DXE34" s="662"/>
      <c r="DXF34" s="662"/>
      <c r="DXG34" s="662"/>
      <c r="DXH34" s="662"/>
      <c r="DXI34" s="662"/>
      <c r="DXJ34" s="662"/>
      <c r="DXK34" s="662"/>
      <c r="DXL34" s="662"/>
      <c r="DXM34" s="662"/>
      <c r="DXN34" s="662"/>
      <c r="DXO34" s="662"/>
      <c r="DXP34" s="662"/>
      <c r="DXQ34" s="662"/>
      <c r="DXR34" s="662"/>
      <c r="DXS34" s="662"/>
      <c r="DXT34" s="662"/>
      <c r="DXU34" s="662"/>
      <c r="DXV34" s="662"/>
      <c r="DXW34" s="662"/>
      <c r="DXX34" s="662"/>
      <c r="DXY34" s="662"/>
      <c r="DXZ34" s="662"/>
      <c r="DYA34" s="662"/>
      <c r="DYB34" s="662"/>
      <c r="DYC34" s="662"/>
      <c r="DYD34" s="662"/>
      <c r="DYE34" s="662"/>
      <c r="DYF34" s="662"/>
      <c r="DYG34" s="662"/>
      <c r="DYH34" s="662"/>
      <c r="DYI34" s="662"/>
      <c r="DYJ34" s="662"/>
      <c r="DYK34" s="662"/>
      <c r="DYL34" s="662"/>
      <c r="DYM34" s="662"/>
      <c r="DYN34" s="662"/>
      <c r="DYO34" s="662"/>
      <c r="DYP34" s="662"/>
      <c r="DYQ34" s="662"/>
      <c r="DYR34" s="662"/>
      <c r="DYS34" s="662"/>
      <c r="DYT34" s="662"/>
      <c r="DYU34" s="662"/>
      <c r="DYV34" s="662"/>
      <c r="DYW34" s="662"/>
      <c r="DYX34" s="662"/>
      <c r="DYY34" s="662"/>
      <c r="DYZ34" s="662"/>
      <c r="DZA34" s="662"/>
      <c r="DZB34" s="662"/>
      <c r="DZC34" s="662"/>
      <c r="DZD34" s="662"/>
      <c r="DZE34" s="662"/>
      <c r="DZF34" s="662"/>
      <c r="DZG34" s="662"/>
      <c r="DZH34" s="662"/>
      <c r="DZI34" s="662"/>
      <c r="DZJ34" s="662"/>
      <c r="DZK34" s="662"/>
      <c r="DZL34" s="662"/>
      <c r="DZM34" s="662"/>
      <c r="DZN34" s="662"/>
      <c r="DZO34" s="662"/>
      <c r="DZP34" s="662"/>
      <c r="DZQ34" s="662"/>
      <c r="DZR34" s="662"/>
      <c r="DZS34" s="662"/>
      <c r="DZT34" s="662"/>
      <c r="DZU34" s="662"/>
      <c r="DZV34" s="662"/>
      <c r="DZW34" s="662"/>
      <c r="DZX34" s="662"/>
      <c r="DZY34" s="662"/>
      <c r="DZZ34" s="662"/>
      <c r="EAA34" s="662"/>
      <c r="EAB34" s="662"/>
      <c r="EAC34" s="662"/>
      <c r="EAD34" s="662"/>
      <c r="EAE34" s="662"/>
      <c r="EAF34" s="662"/>
      <c r="EAG34" s="662"/>
      <c r="EAH34" s="662"/>
      <c r="EAI34" s="662"/>
      <c r="EAJ34" s="662"/>
      <c r="EAK34" s="662"/>
      <c r="EAL34" s="662"/>
      <c r="EAM34" s="662"/>
      <c r="EAN34" s="662"/>
      <c r="EAO34" s="662"/>
      <c r="EAP34" s="662"/>
      <c r="EAQ34" s="662"/>
      <c r="EAR34" s="662"/>
      <c r="EAS34" s="662"/>
      <c r="EAT34" s="662"/>
      <c r="EAU34" s="662"/>
      <c r="EAV34" s="662"/>
      <c r="EAW34" s="662"/>
      <c r="EAX34" s="662"/>
      <c r="EAY34" s="662"/>
      <c r="EAZ34" s="662"/>
      <c r="EBA34" s="662"/>
      <c r="EBB34" s="662"/>
      <c r="EBC34" s="662"/>
      <c r="EBD34" s="662"/>
      <c r="EBE34" s="662"/>
      <c r="EBF34" s="662"/>
      <c r="EBG34" s="662"/>
      <c r="EBH34" s="662"/>
      <c r="EBI34" s="662"/>
      <c r="EBJ34" s="662"/>
      <c r="EBK34" s="662"/>
      <c r="EBL34" s="662"/>
      <c r="EBM34" s="662"/>
      <c r="EBN34" s="662"/>
      <c r="EBO34" s="662"/>
      <c r="EBP34" s="662"/>
      <c r="EBQ34" s="662"/>
      <c r="EBR34" s="662"/>
      <c r="EBS34" s="662"/>
      <c r="EBT34" s="662"/>
      <c r="EBU34" s="662"/>
      <c r="EBV34" s="662"/>
      <c r="EBW34" s="662"/>
      <c r="EBX34" s="662"/>
      <c r="EBY34" s="662"/>
      <c r="EBZ34" s="662"/>
      <c r="ECA34" s="662"/>
      <c r="ECB34" s="662"/>
      <c r="ECC34" s="662"/>
      <c r="ECD34" s="662"/>
      <c r="ECE34" s="662"/>
      <c r="ECF34" s="662"/>
      <c r="ECG34" s="662"/>
      <c r="ECH34" s="662"/>
      <c r="ECI34" s="662"/>
      <c r="ECJ34" s="662"/>
      <c r="ECK34" s="662"/>
      <c r="ECL34" s="662"/>
      <c r="ECM34" s="662"/>
      <c r="ECN34" s="662"/>
      <c r="ECO34" s="662"/>
      <c r="ECP34" s="662"/>
      <c r="ECQ34" s="662"/>
      <c r="ECR34" s="662"/>
      <c r="ECS34" s="662"/>
      <c r="ECT34" s="662"/>
      <c r="ECU34" s="662"/>
      <c r="ECV34" s="662"/>
      <c r="ECW34" s="662"/>
      <c r="ECX34" s="662"/>
      <c r="ECY34" s="662"/>
      <c r="ECZ34" s="662"/>
      <c r="EDA34" s="662"/>
      <c r="EDB34" s="662"/>
      <c r="EDC34" s="662"/>
      <c r="EDD34" s="662"/>
      <c r="EDE34" s="662"/>
      <c r="EDF34" s="662"/>
      <c r="EDG34" s="662"/>
      <c r="EDH34" s="662"/>
      <c r="EDI34" s="662"/>
      <c r="EDJ34" s="662"/>
      <c r="EDK34" s="662"/>
      <c r="EDL34" s="662"/>
      <c r="EDM34" s="662"/>
      <c r="EDN34" s="662"/>
      <c r="EDO34" s="662"/>
      <c r="EDP34" s="662"/>
      <c r="EDQ34" s="662"/>
      <c r="EDR34" s="662"/>
      <c r="EDS34" s="662"/>
      <c r="EDT34" s="662"/>
      <c r="EDU34" s="662"/>
      <c r="EDV34" s="662"/>
      <c r="EDW34" s="662"/>
      <c r="EDX34" s="662"/>
      <c r="EDY34" s="662"/>
      <c r="EDZ34" s="662"/>
      <c r="EEA34" s="662"/>
      <c r="EEB34" s="662"/>
      <c r="EEC34" s="662"/>
      <c r="EED34" s="662"/>
      <c r="EEE34" s="662"/>
      <c r="EEF34" s="662"/>
      <c r="EEG34" s="662"/>
      <c r="EEH34" s="662"/>
      <c r="EEI34" s="662"/>
      <c r="EEJ34" s="662"/>
      <c r="EEK34" s="662"/>
      <c r="EEL34" s="662"/>
      <c r="EEM34" s="662"/>
      <c r="EEN34" s="662"/>
      <c r="EEO34" s="662"/>
      <c r="EEP34" s="662"/>
      <c r="EEQ34" s="662"/>
      <c r="EER34" s="662"/>
      <c r="EES34" s="662"/>
      <c r="EET34" s="662"/>
      <c r="EEU34" s="662"/>
      <c r="EEV34" s="662"/>
      <c r="EEW34" s="662"/>
      <c r="EEX34" s="662"/>
      <c r="EEY34" s="662"/>
      <c r="EEZ34" s="662"/>
      <c r="EFA34" s="662"/>
      <c r="EFB34" s="662"/>
      <c r="EFC34" s="662"/>
      <c r="EFD34" s="662"/>
      <c r="EFE34" s="662"/>
      <c r="EFF34" s="662"/>
      <c r="EFG34" s="662"/>
      <c r="EFH34" s="662"/>
      <c r="EFI34" s="662"/>
      <c r="EFJ34" s="662"/>
      <c r="EFK34" s="662"/>
      <c r="EFL34" s="662"/>
      <c r="EFM34" s="662"/>
      <c r="EFN34" s="662"/>
      <c r="EFO34" s="662"/>
      <c r="EFP34" s="662"/>
      <c r="EFQ34" s="662"/>
      <c r="EFR34" s="662"/>
      <c r="EFS34" s="662"/>
      <c r="EFT34" s="662"/>
      <c r="EFU34" s="662"/>
      <c r="EFV34" s="662"/>
      <c r="EFW34" s="662"/>
      <c r="EFX34" s="662"/>
      <c r="EFY34" s="662"/>
      <c r="EFZ34" s="662"/>
      <c r="EGA34" s="662"/>
      <c r="EGB34" s="662"/>
      <c r="EGC34" s="662"/>
      <c r="EGD34" s="662"/>
      <c r="EGE34" s="662"/>
      <c r="EGF34" s="662"/>
      <c r="EGG34" s="662"/>
      <c r="EGH34" s="662"/>
      <c r="EGI34" s="662"/>
      <c r="EGJ34" s="662"/>
      <c r="EGK34" s="662"/>
      <c r="EGL34" s="662"/>
      <c r="EGM34" s="662"/>
      <c r="EGN34" s="662"/>
      <c r="EGO34" s="662"/>
      <c r="EGP34" s="662"/>
      <c r="EGQ34" s="662"/>
      <c r="EGR34" s="662"/>
      <c r="EGS34" s="662"/>
      <c r="EGT34" s="662"/>
      <c r="EGU34" s="662"/>
      <c r="EGV34" s="662"/>
      <c r="EGW34" s="662"/>
      <c r="EGX34" s="662"/>
      <c r="EGY34" s="662"/>
      <c r="EGZ34" s="662"/>
      <c r="EHA34" s="662"/>
      <c r="EHB34" s="662"/>
      <c r="EHC34" s="662"/>
      <c r="EHD34" s="662"/>
      <c r="EHE34" s="662"/>
      <c r="EHF34" s="662"/>
      <c r="EHG34" s="662"/>
      <c r="EHH34" s="662"/>
      <c r="EHI34" s="662"/>
      <c r="EHJ34" s="662"/>
      <c r="EHK34" s="662"/>
      <c r="EHL34" s="662"/>
      <c r="EHM34" s="662"/>
      <c r="EHN34" s="662"/>
      <c r="EHO34" s="662"/>
      <c r="EHP34" s="662"/>
      <c r="EHQ34" s="662"/>
      <c r="EHR34" s="662"/>
      <c r="EHS34" s="662"/>
      <c r="EHT34" s="662"/>
      <c r="EHU34" s="662"/>
      <c r="EHV34" s="662"/>
      <c r="EHW34" s="662"/>
      <c r="EHX34" s="662"/>
      <c r="EHY34" s="662"/>
      <c r="EHZ34" s="662"/>
      <c r="EIA34" s="662"/>
      <c r="EIB34" s="662"/>
      <c r="EIC34" s="662"/>
      <c r="EID34" s="662"/>
      <c r="EIE34" s="662"/>
      <c r="EIF34" s="662"/>
      <c r="EIG34" s="662"/>
      <c r="EIH34" s="662"/>
      <c r="EII34" s="662"/>
      <c r="EIJ34" s="662"/>
      <c r="EIK34" s="662"/>
      <c r="EIL34" s="662"/>
      <c r="EIM34" s="662"/>
      <c r="EIN34" s="662"/>
      <c r="EIO34" s="662"/>
      <c r="EIP34" s="662"/>
      <c r="EIQ34" s="662"/>
      <c r="EIR34" s="662"/>
      <c r="EIS34" s="662"/>
      <c r="EIT34" s="662"/>
      <c r="EIU34" s="662"/>
      <c r="EIV34" s="662"/>
      <c r="EIW34" s="662"/>
      <c r="EIX34" s="662"/>
      <c r="EIY34" s="662"/>
      <c r="EIZ34" s="662"/>
      <c r="EJA34" s="662"/>
      <c r="EJB34" s="662"/>
      <c r="EJC34" s="662"/>
      <c r="EJD34" s="662"/>
      <c r="EJE34" s="662"/>
      <c r="EJF34" s="662"/>
      <c r="EJG34" s="662"/>
      <c r="EJH34" s="662"/>
      <c r="EJI34" s="662"/>
      <c r="EJJ34" s="662"/>
      <c r="EJK34" s="662"/>
      <c r="EJL34" s="662"/>
      <c r="EJM34" s="662"/>
      <c r="EJN34" s="662"/>
      <c r="EJO34" s="662"/>
      <c r="EJP34" s="662"/>
      <c r="EJQ34" s="662"/>
      <c r="EJR34" s="662"/>
      <c r="EJS34" s="662"/>
      <c r="EJT34" s="662"/>
      <c r="EJU34" s="662"/>
      <c r="EJV34" s="662"/>
      <c r="EJW34" s="662"/>
      <c r="EJX34" s="662"/>
      <c r="EJY34" s="662"/>
      <c r="EJZ34" s="662"/>
      <c r="EKA34" s="662"/>
      <c r="EKB34" s="662"/>
      <c r="EKC34" s="662"/>
      <c r="EKD34" s="662"/>
      <c r="EKE34" s="662"/>
      <c r="EKF34" s="662"/>
      <c r="EKG34" s="662"/>
      <c r="EKH34" s="662"/>
      <c r="EKI34" s="662"/>
      <c r="EKJ34" s="662"/>
      <c r="EKK34" s="662"/>
      <c r="EKL34" s="662"/>
      <c r="EKM34" s="662"/>
      <c r="EKN34" s="662"/>
      <c r="EKO34" s="662"/>
      <c r="EKP34" s="662"/>
      <c r="EKQ34" s="662"/>
      <c r="EKR34" s="662"/>
      <c r="EKS34" s="662"/>
      <c r="EKT34" s="662"/>
      <c r="EKU34" s="662"/>
      <c r="EKV34" s="662"/>
      <c r="EKW34" s="662"/>
      <c r="EKX34" s="662"/>
      <c r="EKY34" s="662"/>
      <c r="EKZ34" s="662"/>
      <c r="ELA34" s="662"/>
      <c r="ELB34" s="662"/>
      <c r="ELC34" s="662"/>
      <c r="ELD34" s="662"/>
      <c r="ELE34" s="662"/>
      <c r="ELF34" s="662"/>
      <c r="ELG34" s="662"/>
      <c r="ELH34" s="662"/>
      <c r="ELI34" s="662"/>
      <c r="ELJ34" s="662"/>
      <c r="ELK34" s="662"/>
      <c r="ELL34" s="662"/>
      <c r="ELM34" s="662"/>
      <c r="ELN34" s="662"/>
      <c r="ELO34" s="662"/>
      <c r="ELP34" s="662"/>
      <c r="ELQ34" s="662"/>
      <c r="ELR34" s="662"/>
      <c r="ELS34" s="662"/>
      <c r="ELT34" s="662"/>
      <c r="ELU34" s="662"/>
      <c r="ELV34" s="662"/>
      <c r="ELW34" s="662"/>
      <c r="ELX34" s="662"/>
      <c r="ELY34" s="662"/>
      <c r="ELZ34" s="662"/>
      <c r="EMA34" s="662"/>
      <c r="EMB34" s="662"/>
      <c r="EMC34" s="662"/>
      <c r="EMD34" s="662"/>
      <c r="EME34" s="662"/>
      <c r="EMF34" s="662"/>
      <c r="EMG34" s="662"/>
      <c r="EMH34" s="662"/>
      <c r="EMI34" s="662"/>
      <c r="EMJ34" s="662"/>
      <c r="EMK34" s="662"/>
      <c r="EML34" s="662"/>
      <c r="EMM34" s="662"/>
      <c r="EMN34" s="662"/>
      <c r="EMO34" s="662"/>
      <c r="EMP34" s="662"/>
      <c r="EMQ34" s="662"/>
      <c r="EMR34" s="662"/>
      <c r="EMS34" s="662"/>
      <c r="EMT34" s="662"/>
      <c r="EMU34" s="662"/>
      <c r="EMV34" s="662"/>
      <c r="EMW34" s="662"/>
      <c r="EMX34" s="662"/>
      <c r="EMY34" s="662"/>
      <c r="EMZ34" s="662"/>
      <c r="ENA34" s="662"/>
      <c r="ENB34" s="662"/>
      <c r="ENC34" s="662"/>
      <c r="END34" s="662"/>
      <c r="ENE34" s="662"/>
      <c r="ENF34" s="662"/>
      <c r="ENG34" s="662"/>
      <c r="ENH34" s="662"/>
      <c r="ENI34" s="662"/>
      <c r="ENJ34" s="662"/>
      <c r="ENK34" s="662"/>
      <c r="ENL34" s="662"/>
      <c r="ENM34" s="662"/>
      <c r="ENN34" s="662"/>
      <c r="ENO34" s="662"/>
      <c r="ENP34" s="662"/>
      <c r="ENQ34" s="662"/>
      <c r="ENR34" s="662"/>
      <c r="ENS34" s="662"/>
      <c r="ENT34" s="662"/>
      <c r="ENU34" s="662"/>
      <c r="ENV34" s="662"/>
      <c r="ENW34" s="662"/>
      <c r="ENX34" s="662"/>
      <c r="ENY34" s="662"/>
      <c r="ENZ34" s="662"/>
      <c r="EOA34" s="662"/>
      <c r="EOB34" s="662"/>
      <c r="EOC34" s="662"/>
      <c r="EOD34" s="662"/>
      <c r="EOE34" s="662"/>
      <c r="EOF34" s="662"/>
      <c r="EOG34" s="662"/>
      <c r="EOH34" s="662"/>
      <c r="EOI34" s="662"/>
      <c r="EOJ34" s="662"/>
      <c r="EOK34" s="662"/>
      <c r="EOL34" s="662"/>
      <c r="EOM34" s="662"/>
      <c r="EON34" s="662"/>
      <c r="EOO34" s="662"/>
      <c r="EOP34" s="662"/>
      <c r="EOQ34" s="662"/>
      <c r="EOR34" s="662"/>
      <c r="EOS34" s="662"/>
      <c r="EOT34" s="662"/>
      <c r="EOU34" s="662"/>
      <c r="EOV34" s="662"/>
      <c r="EOW34" s="662"/>
      <c r="EOX34" s="662"/>
      <c r="EOY34" s="662"/>
      <c r="EOZ34" s="662"/>
      <c r="EPA34" s="662"/>
      <c r="EPB34" s="662"/>
      <c r="EPC34" s="662"/>
      <c r="EPD34" s="662"/>
      <c r="EPE34" s="662"/>
      <c r="EPF34" s="662"/>
      <c r="EPG34" s="662"/>
      <c r="EPH34" s="662"/>
      <c r="EPI34" s="662"/>
      <c r="EPJ34" s="662"/>
      <c r="EPK34" s="662"/>
      <c r="EPL34" s="662"/>
      <c r="EPM34" s="662"/>
      <c r="EPN34" s="662"/>
      <c r="EPO34" s="662"/>
      <c r="EPP34" s="662"/>
      <c r="EPQ34" s="662"/>
      <c r="EPR34" s="662"/>
      <c r="EPS34" s="662"/>
      <c r="EPT34" s="662"/>
      <c r="EPU34" s="662"/>
      <c r="EPV34" s="662"/>
      <c r="EPW34" s="662"/>
      <c r="EPX34" s="662"/>
      <c r="EPY34" s="662"/>
      <c r="EPZ34" s="662"/>
      <c r="EQA34" s="662"/>
      <c r="EQB34" s="662"/>
      <c r="EQC34" s="662"/>
      <c r="EQD34" s="662"/>
      <c r="EQE34" s="662"/>
      <c r="EQF34" s="662"/>
      <c r="EQG34" s="662"/>
      <c r="EQH34" s="662"/>
      <c r="EQI34" s="662"/>
      <c r="EQJ34" s="662"/>
      <c r="EQK34" s="662"/>
      <c r="EQL34" s="662"/>
      <c r="EQM34" s="662"/>
      <c r="EQN34" s="662"/>
      <c r="EQO34" s="662"/>
      <c r="EQP34" s="662"/>
      <c r="EQQ34" s="662"/>
      <c r="EQR34" s="662"/>
      <c r="EQS34" s="662"/>
      <c r="EQT34" s="662"/>
      <c r="EQU34" s="662"/>
      <c r="EQV34" s="662"/>
      <c r="EQW34" s="662"/>
      <c r="EQX34" s="662"/>
      <c r="EQY34" s="662"/>
      <c r="EQZ34" s="662"/>
      <c r="ERA34" s="662"/>
      <c r="ERB34" s="662"/>
      <c r="ERC34" s="662"/>
      <c r="ERD34" s="662"/>
      <c r="ERE34" s="662"/>
      <c r="ERF34" s="662"/>
      <c r="ERG34" s="662"/>
      <c r="ERH34" s="662"/>
      <c r="ERI34" s="662"/>
      <c r="ERJ34" s="662"/>
      <c r="ERK34" s="662"/>
      <c r="ERL34" s="662"/>
      <c r="ERM34" s="662"/>
      <c r="ERN34" s="662"/>
      <c r="ERO34" s="662"/>
      <c r="ERP34" s="662"/>
      <c r="ERQ34" s="662"/>
      <c r="ERR34" s="662"/>
      <c r="ERS34" s="662"/>
      <c r="ERT34" s="662"/>
      <c r="ERU34" s="662"/>
      <c r="ERV34" s="662"/>
      <c r="ERW34" s="662"/>
      <c r="ERX34" s="662"/>
      <c r="ERY34" s="662"/>
      <c r="ERZ34" s="662"/>
      <c r="ESA34" s="662"/>
      <c r="ESB34" s="662"/>
      <c r="ESC34" s="662"/>
      <c r="ESD34" s="662"/>
      <c r="ESE34" s="662"/>
      <c r="ESF34" s="662"/>
      <c r="ESG34" s="662"/>
      <c r="ESH34" s="662"/>
      <c r="ESI34" s="662"/>
      <c r="ESJ34" s="662"/>
      <c r="ESK34" s="662"/>
      <c r="ESL34" s="662"/>
      <c r="ESM34" s="662"/>
      <c r="ESN34" s="662"/>
      <c r="ESO34" s="662"/>
      <c r="ESP34" s="662"/>
      <c r="ESQ34" s="662"/>
      <c r="ESR34" s="662"/>
      <c r="ESS34" s="662"/>
      <c r="EST34" s="662"/>
      <c r="ESU34" s="662"/>
      <c r="ESV34" s="662"/>
      <c r="ESW34" s="662"/>
      <c r="ESX34" s="662"/>
      <c r="ESY34" s="662"/>
      <c r="ESZ34" s="662"/>
      <c r="ETA34" s="662"/>
      <c r="ETB34" s="662"/>
      <c r="ETC34" s="662"/>
      <c r="ETD34" s="662"/>
      <c r="ETE34" s="662"/>
      <c r="ETF34" s="662"/>
      <c r="ETG34" s="662"/>
      <c r="ETH34" s="662"/>
      <c r="ETI34" s="662"/>
      <c r="ETJ34" s="662"/>
      <c r="ETK34" s="662"/>
      <c r="ETL34" s="662"/>
      <c r="ETM34" s="662"/>
      <c r="ETN34" s="662"/>
      <c r="ETO34" s="662"/>
      <c r="ETP34" s="662"/>
      <c r="ETQ34" s="662"/>
      <c r="ETR34" s="662"/>
      <c r="ETS34" s="662"/>
      <c r="ETT34" s="662"/>
      <c r="ETU34" s="662"/>
      <c r="ETV34" s="662"/>
      <c r="ETW34" s="662"/>
      <c r="ETX34" s="662"/>
      <c r="ETY34" s="662"/>
      <c r="ETZ34" s="662"/>
      <c r="EUA34" s="662"/>
      <c r="EUB34" s="662"/>
      <c r="EUC34" s="662"/>
      <c r="EUD34" s="662"/>
      <c r="EUE34" s="662"/>
      <c r="EUF34" s="662"/>
      <c r="EUG34" s="662"/>
      <c r="EUH34" s="662"/>
      <c r="EUI34" s="662"/>
      <c r="EUJ34" s="662"/>
      <c r="EUK34" s="662"/>
      <c r="EUL34" s="662"/>
      <c r="EUM34" s="662"/>
      <c r="EUN34" s="662"/>
      <c r="EUO34" s="662"/>
      <c r="EUP34" s="662"/>
      <c r="EUQ34" s="662"/>
      <c r="EUR34" s="662"/>
      <c r="EUS34" s="662"/>
      <c r="EUT34" s="662"/>
      <c r="EUU34" s="662"/>
      <c r="EUV34" s="662"/>
      <c r="EUW34" s="662"/>
      <c r="EUX34" s="662"/>
      <c r="EUY34" s="662"/>
      <c r="EUZ34" s="662"/>
      <c r="EVA34" s="662"/>
      <c r="EVB34" s="662"/>
      <c r="EVC34" s="662"/>
      <c r="EVD34" s="662"/>
      <c r="EVE34" s="662"/>
      <c r="EVF34" s="662"/>
      <c r="EVG34" s="662"/>
      <c r="EVH34" s="662"/>
      <c r="EVI34" s="662"/>
      <c r="EVJ34" s="662"/>
      <c r="EVK34" s="662"/>
      <c r="EVL34" s="662"/>
      <c r="EVM34" s="662"/>
      <c r="EVN34" s="662"/>
      <c r="EVO34" s="662"/>
      <c r="EVP34" s="662"/>
      <c r="EVQ34" s="662"/>
      <c r="EVR34" s="662"/>
      <c r="EVS34" s="662"/>
      <c r="EVT34" s="662"/>
      <c r="EVU34" s="662"/>
      <c r="EVV34" s="662"/>
      <c r="EVW34" s="662"/>
      <c r="EVX34" s="662"/>
      <c r="EVY34" s="662"/>
      <c r="EVZ34" s="662"/>
      <c r="EWA34" s="662"/>
      <c r="EWB34" s="662"/>
      <c r="EWC34" s="662"/>
      <c r="EWD34" s="662"/>
      <c r="EWE34" s="662"/>
      <c r="EWF34" s="662"/>
      <c r="EWG34" s="662"/>
      <c r="EWH34" s="662"/>
      <c r="EWI34" s="662"/>
      <c r="EWJ34" s="662"/>
      <c r="EWK34" s="662"/>
      <c r="EWL34" s="662"/>
      <c r="EWM34" s="662"/>
      <c r="EWN34" s="662"/>
      <c r="EWO34" s="662"/>
      <c r="EWP34" s="662"/>
      <c r="EWQ34" s="662"/>
      <c r="EWR34" s="662"/>
      <c r="EWS34" s="662"/>
      <c r="EWT34" s="662"/>
      <c r="EWU34" s="662"/>
      <c r="EWV34" s="662"/>
      <c r="EWW34" s="662"/>
      <c r="EWX34" s="662"/>
      <c r="EWY34" s="662"/>
      <c r="EWZ34" s="662"/>
      <c r="EXA34" s="662"/>
      <c r="EXB34" s="662"/>
      <c r="EXC34" s="662"/>
      <c r="EXD34" s="662"/>
      <c r="EXE34" s="662"/>
      <c r="EXF34" s="662"/>
      <c r="EXG34" s="662"/>
      <c r="EXH34" s="662"/>
      <c r="EXI34" s="662"/>
      <c r="EXJ34" s="662"/>
      <c r="EXK34" s="662"/>
      <c r="EXL34" s="662"/>
      <c r="EXM34" s="662"/>
      <c r="EXN34" s="662"/>
      <c r="EXO34" s="662"/>
      <c r="EXP34" s="662"/>
      <c r="EXQ34" s="662"/>
      <c r="EXR34" s="662"/>
      <c r="EXS34" s="662"/>
      <c r="EXT34" s="662"/>
      <c r="EXU34" s="662"/>
      <c r="EXV34" s="662"/>
      <c r="EXW34" s="662"/>
      <c r="EXX34" s="662"/>
      <c r="EXY34" s="662"/>
      <c r="EXZ34" s="662"/>
      <c r="EYA34" s="662"/>
      <c r="EYB34" s="662"/>
      <c r="EYC34" s="662"/>
      <c r="EYD34" s="662"/>
      <c r="EYE34" s="662"/>
      <c r="EYF34" s="662"/>
      <c r="EYG34" s="662"/>
      <c r="EYH34" s="662"/>
      <c r="EYI34" s="662"/>
      <c r="EYJ34" s="662"/>
      <c r="EYK34" s="662"/>
      <c r="EYL34" s="662"/>
      <c r="EYM34" s="662"/>
      <c r="EYN34" s="662"/>
      <c r="EYO34" s="662"/>
      <c r="EYP34" s="662"/>
      <c r="EYQ34" s="662"/>
      <c r="EYR34" s="662"/>
      <c r="EYS34" s="662"/>
      <c r="EYT34" s="662"/>
      <c r="EYU34" s="662"/>
      <c r="EYV34" s="662"/>
      <c r="EYW34" s="662"/>
      <c r="EYX34" s="662"/>
      <c r="EYY34" s="662"/>
      <c r="EYZ34" s="662"/>
      <c r="EZA34" s="662"/>
      <c r="EZB34" s="662"/>
      <c r="EZC34" s="662"/>
      <c r="EZD34" s="662"/>
      <c r="EZE34" s="662"/>
      <c r="EZF34" s="662"/>
      <c r="EZG34" s="662"/>
      <c r="EZH34" s="662"/>
      <c r="EZI34" s="662"/>
      <c r="EZJ34" s="662"/>
      <c r="EZK34" s="662"/>
      <c r="EZL34" s="662"/>
      <c r="EZM34" s="662"/>
      <c r="EZN34" s="662"/>
      <c r="EZO34" s="662"/>
      <c r="EZP34" s="662"/>
      <c r="EZQ34" s="662"/>
      <c r="EZR34" s="662"/>
      <c r="EZS34" s="662"/>
      <c r="EZT34" s="662"/>
      <c r="EZU34" s="662"/>
      <c r="EZV34" s="662"/>
      <c r="EZW34" s="662"/>
      <c r="EZX34" s="662"/>
      <c r="EZY34" s="662"/>
      <c r="EZZ34" s="662"/>
      <c r="FAA34" s="662"/>
      <c r="FAB34" s="662"/>
      <c r="FAC34" s="662"/>
      <c r="FAD34" s="662"/>
      <c r="FAE34" s="662"/>
      <c r="FAF34" s="662"/>
      <c r="FAG34" s="662"/>
      <c r="FAH34" s="662"/>
      <c r="FAI34" s="662"/>
      <c r="FAJ34" s="662"/>
      <c r="FAK34" s="662"/>
      <c r="FAL34" s="662"/>
      <c r="FAM34" s="662"/>
      <c r="FAN34" s="662"/>
      <c r="FAO34" s="662"/>
      <c r="FAP34" s="662"/>
      <c r="FAQ34" s="662"/>
      <c r="FAR34" s="662"/>
      <c r="FAS34" s="662"/>
      <c r="FAT34" s="662"/>
      <c r="FAU34" s="662"/>
      <c r="FAV34" s="662"/>
      <c r="FAW34" s="662"/>
      <c r="FAX34" s="662"/>
      <c r="FAY34" s="662"/>
      <c r="FAZ34" s="662"/>
      <c r="FBA34" s="662"/>
      <c r="FBB34" s="662"/>
      <c r="FBC34" s="662"/>
      <c r="FBD34" s="662"/>
      <c r="FBE34" s="662"/>
      <c r="FBF34" s="662"/>
      <c r="FBG34" s="662"/>
      <c r="FBH34" s="662"/>
      <c r="FBI34" s="662"/>
      <c r="FBJ34" s="662"/>
      <c r="FBK34" s="662"/>
      <c r="FBL34" s="662"/>
      <c r="FBM34" s="662"/>
      <c r="FBN34" s="662"/>
      <c r="FBO34" s="662"/>
      <c r="FBP34" s="662"/>
      <c r="FBQ34" s="662"/>
      <c r="FBR34" s="662"/>
      <c r="FBS34" s="662"/>
      <c r="FBT34" s="662"/>
      <c r="FBU34" s="662"/>
      <c r="FBV34" s="662"/>
      <c r="FBW34" s="662"/>
      <c r="FBX34" s="662"/>
      <c r="FBY34" s="662"/>
      <c r="FBZ34" s="662"/>
      <c r="FCA34" s="662"/>
      <c r="FCB34" s="662"/>
      <c r="FCC34" s="662"/>
      <c r="FCD34" s="662"/>
      <c r="FCE34" s="662"/>
      <c r="FCF34" s="662"/>
      <c r="FCG34" s="662"/>
      <c r="FCH34" s="662"/>
      <c r="FCI34" s="662"/>
      <c r="FCJ34" s="662"/>
      <c r="FCK34" s="662"/>
      <c r="FCL34" s="662"/>
      <c r="FCM34" s="662"/>
      <c r="FCN34" s="662"/>
      <c r="FCO34" s="662"/>
      <c r="FCP34" s="662"/>
      <c r="FCQ34" s="662"/>
      <c r="FCR34" s="662"/>
      <c r="FCS34" s="662"/>
      <c r="FCT34" s="662"/>
      <c r="FCU34" s="662"/>
      <c r="FCV34" s="662"/>
      <c r="FCW34" s="662"/>
      <c r="FCX34" s="662"/>
      <c r="FCY34" s="662"/>
      <c r="FCZ34" s="662"/>
      <c r="FDA34" s="662"/>
      <c r="FDB34" s="662"/>
      <c r="FDC34" s="662"/>
      <c r="FDD34" s="662"/>
      <c r="FDE34" s="662"/>
      <c r="FDF34" s="662"/>
      <c r="FDG34" s="662"/>
      <c r="FDH34" s="662"/>
      <c r="FDI34" s="662"/>
      <c r="FDJ34" s="662"/>
      <c r="FDK34" s="662"/>
      <c r="FDL34" s="662"/>
      <c r="FDM34" s="662"/>
      <c r="FDN34" s="662"/>
      <c r="FDO34" s="662"/>
      <c r="FDP34" s="662"/>
      <c r="FDQ34" s="662"/>
      <c r="FDR34" s="662"/>
      <c r="FDS34" s="662"/>
      <c r="FDT34" s="662"/>
      <c r="FDU34" s="662"/>
      <c r="FDV34" s="662"/>
      <c r="FDW34" s="662"/>
      <c r="FDX34" s="662"/>
      <c r="FDY34" s="662"/>
      <c r="FDZ34" s="662"/>
      <c r="FEA34" s="662"/>
      <c r="FEB34" s="662"/>
      <c r="FEC34" s="662"/>
      <c r="FED34" s="662"/>
      <c r="FEE34" s="662"/>
      <c r="FEF34" s="662"/>
      <c r="FEG34" s="662"/>
      <c r="FEH34" s="662"/>
      <c r="FEI34" s="662"/>
      <c r="FEJ34" s="662"/>
      <c r="FEK34" s="662"/>
      <c r="FEL34" s="662"/>
      <c r="FEM34" s="662"/>
      <c r="FEN34" s="662"/>
      <c r="FEO34" s="662"/>
      <c r="FEP34" s="662"/>
      <c r="FEQ34" s="662"/>
      <c r="FER34" s="662"/>
      <c r="FES34" s="662"/>
      <c r="FET34" s="662"/>
      <c r="FEU34" s="662"/>
      <c r="FEV34" s="662"/>
      <c r="FEW34" s="662"/>
      <c r="FEX34" s="662"/>
      <c r="FEY34" s="662"/>
      <c r="FEZ34" s="662"/>
      <c r="FFA34" s="662"/>
      <c r="FFB34" s="662"/>
      <c r="FFC34" s="662"/>
      <c r="FFD34" s="662"/>
      <c r="FFE34" s="662"/>
      <c r="FFF34" s="662"/>
      <c r="FFG34" s="662"/>
      <c r="FFH34" s="662"/>
      <c r="FFI34" s="662"/>
      <c r="FFJ34" s="662"/>
      <c r="FFK34" s="662"/>
      <c r="FFL34" s="662"/>
      <c r="FFM34" s="662"/>
      <c r="FFN34" s="662"/>
      <c r="FFO34" s="662"/>
      <c r="FFP34" s="662"/>
      <c r="FFQ34" s="662"/>
      <c r="FFR34" s="662"/>
      <c r="FFS34" s="662"/>
      <c r="FFT34" s="662"/>
      <c r="FFU34" s="662"/>
      <c r="FFV34" s="662"/>
      <c r="FFW34" s="662"/>
      <c r="FFX34" s="662"/>
      <c r="FFY34" s="662"/>
      <c r="FFZ34" s="662"/>
      <c r="FGA34" s="662"/>
      <c r="FGB34" s="662"/>
      <c r="FGC34" s="662"/>
      <c r="FGD34" s="662"/>
      <c r="FGE34" s="662"/>
      <c r="FGF34" s="662"/>
      <c r="FGG34" s="662"/>
      <c r="FGH34" s="662"/>
      <c r="FGI34" s="662"/>
      <c r="FGJ34" s="662"/>
      <c r="FGK34" s="662"/>
      <c r="FGL34" s="662"/>
      <c r="FGM34" s="662"/>
      <c r="FGN34" s="662"/>
      <c r="FGO34" s="662"/>
      <c r="FGP34" s="662"/>
      <c r="FGQ34" s="662"/>
      <c r="FGR34" s="662"/>
      <c r="FGS34" s="662"/>
      <c r="FGT34" s="662"/>
      <c r="FGU34" s="662"/>
      <c r="FGV34" s="662"/>
      <c r="FGW34" s="662"/>
      <c r="FGX34" s="662"/>
      <c r="FGY34" s="662"/>
      <c r="FGZ34" s="662"/>
      <c r="FHA34" s="662"/>
      <c r="FHB34" s="662"/>
      <c r="FHC34" s="662"/>
      <c r="FHD34" s="662"/>
      <c r="FHE34" s="662"/>
      <c r="FHF34" s="662"/>
      <c r="FHG34" s="662"/>
      <c r="FHH34" s="662"/>
      <c r="FHI34" s="662"/>
      <c r="FHJ34" s="662"/>
      <c r="FHK34" s="662"/>
      <c r="FHL34" s="662"/>
      <c r="FHM34" s="662"/>
      <c r="FHN34" s="662"/>
      <c r="FHO34" s="662"/>
      <c r="FHP34" s="662"/>
      <c r="FHQ34" s="662"/>
      <c r="FHR34" s="662"/>
      <c r="FHS34" s="662"/>
      <c r="FHT34" s="662"/>
      <c r="FHU34" s="662"/>
      <c r="FHV34" s="662"/>
      <c r="FHW34" s="662"/>
      <c r="FHX34" s="662"/>
      <c r="FHY34" s="662"/>
      <c r="FHZ34" s="662"/>
      <c r="FIA34" s="662"/>
      <c r="FIB34" s="662"/>
      <c r="FIC34" s="662"/>
      <c r="FID34" s="662"/>
      <c r="FIE34" s="662"/>
      <c r="FIF34" s="662"/>
      <c r="FIG34" s="662"/>
      <c r="FIH34" s="662"/>
      <c r="FII34" s="662"/>
      <c r="FIJ34" s="662"/>
      <c r="FIK34" s="662"/>
      <c r="FIL34" s="662"/>
      <c r="FIM34" s="662"/>
      <c r="FIN34" s="662"/>
      <c r="FIO34" s="662"/>
      <c r="FIP34" s="662"/>
      <c r="FIQ34" s="662"/>
      <c r="FIR34" s="662"/>
      <c r="FIS34" s="662"/>
      <c r="FIT34" s="662"/>
      <c r="FIU34" s="662"/>
      <c r="FIV34" s="662"/>
      <c r="FIW34" s="662"/>
      <c r="FIX34" s="662"/>
      <c r="FIY34" s="662"/>
      <c r="FIZ34" s="662"/>
      <c r="FJA34" s="662"/>
      <c r="FJB34" s="662"/>
      <c r="FJC34" s="662"/>
      <c r="FJD34" s="662"/>
      <c r="FJE34" s="662"/>
      <c r="FJF34" s="662"/>
      <c r="FJG34" s="662"/>
      <c r="FJH34" s="662"/>
      <c r="FJI34" s="662"/>
      <c r="FJJ34" s="662"/>
      <c r="FJK34" s="662"/>
      <c r="FJL34" s="662"/>
      <c r="FJM34" s="662"/>
      <c r="FJN34" s="662"/>
      <c r="FJO34" s="662"/>
      <c r="FJP34" s="662"/>
      <c r="FJQ34" s="662"/>
      <c r="FJR34" s="662"/>
      <c r="FJS34" s="662"/>
      <c r="FJT34" s="662"/>
      <c r="FJU34" s="662"/>
      <c r="FJV34" s="662"/>
      <c r="FJW34" s="662"/>
      <c r="FJX34" s="662"/>
      <c r="FJY34" s="662"/>
      <c r="FJZ34" s="662"/>
      <c r="FKA34" s="662"/>
      <c r="FKB34" s="662"/>
      <c r="FKC34" s="662"/>
      <c r="FKD34" s="662"/>
      <c r="FKE34" s="662"/>
      <c r="FKF34" s="662"/>
      <c r="FKG34" s="662"/>
      <c r="FKH34" s="662"/>
      <c r="FKI34" s="662"/>
      <c r="FKJ34" s="662"/>
      <c r="FKK34" s="662"/>
      <c r="FKL34" s="662"/>
      <c r="FKM34" s="662"/>
      <c r="FKN34" s="662"/>
      <c r="FKO34" s="662"/>
      <c r="FKP34" s="662"/>
      <c r="FKQ34" s="662"/>
      <c r="FKR34" s="662"/>
      <c r="FKS34" s="662"/>
      <c r="FKT34" s="662"/>
      <c r="FKU34" s="662"/>
      <c r="FKV34" s="662"/>
      <c r="FKW34" s="662"/>
      <c r="FKX34" s="662"/>
      <c r="FKY34" s="662"/>
      <c r="FKZ34" s="662"/>
      <c r="FLA34" s="662"/>
      <c r="FLB34" s="662"/>
      <c r="FLC34" s="662"/>
      <c r="FLD34" s="662"/>
      <c r="FLE34" s="662"/>
      <c r="FLF34" s="662"/>
      <c r="FLG34" s="662"/>
      <c r="FLH34" s="662"/>
      <c r="FLI34" s="662"/>
      <c r="FLJ34" s="662"/>
      <c r="FLK34" s="662"/>
      <c r="FLL34" s="662"/>
      <c r="FLM34" s="662"/>
      <c r="FLN34" s="662"/>
      <c r="FLO34" s="662"/>
      <c r="FLP34" s="662"/>
      <c r="FLQ34" s="662"/>
      <c r="FLR34" s="662"/>
      <c r="FLS34" s="662"/>
      <c r="FLT34" s="662"/>
      <c r="FLU34" s="662"/>
      <c r="FLV34" s="662"/>
      <c r="FLW34" s="662"/>
      <c r="FLX34" s="662"/>
      <c r="FLY34" s="662"/>
      <c r="FLZ34" s="662"/>
      <c r="FMA34" s="662"/>
      <c r="FMB34" s="662"/>
      <c r="FMC34" s="662"/>
      <c r="FMD34" s="662"/>
      <c r="FME34" s="662"/>
      <c r="FMF34" s="662"/>
      <c r="FMG34" s="662"/>
      <c r="FMH34" s="662"/>
      <c r="FMI34" s="662"/>
      <c r="FMJ34" s="662"/>
      <c r="FMK34" s="662"/>
      <c r="FML34" s="662"/>
      <c r="FMM34" s="662"/>
      <c r="FMN34" s="662"/>
      <c r="FMO34" s="662"/>
      <c r="FMP34" s="662"/>
      <c r="FMQ34" s="662"/>
      <c r="FMR34" s="662"/>
      <c r="FMS34" s="662"/>
      <c r="FMT34" s="662"/>
      <c r="FMU34" s="662"/>
      <c r="FMV34" s="662"/>
      <c r="FMW34" s="662"/>
      <c r="FMX34" s="662"/>
      <c r="FMY34" s="662"/>
      <c r="FMZ34" s="662"/>
      <c r="FNA34" s="662"/>
      <c r="FNB34" s="662"/>
      <c r="FNC34" s="662"/>
      <c r="FND34" s="662"/>
      <c r="FNE34" s="662"/>
      <c r="FNF34" s="662"/>
      <c r="FNG34" s="662"/>
      <c r="FNH34" s="662"/>
      <c r="FNI34" s="662"/>
      <c r="FNJ34" s="662"/>
      <c r="FNK34" s="662"/>
      <c r="FNL34" s="662"/>
      <c r="FNM34" s="662"/>
      <c r="FNN34" s="662"/>
      <c r="FNO34" s="662"/>
      <c r="FNP34" s="662"/>
      <c r="FNQ34" s="662"/>
      <c r="FNR34" s="662"/>
      <c r="FNS34" s="662"/>
      <c r="FNT34" s="662"/>
      <c r="FNU34" s="662"/>
      <c r="FNV34" s="662"/>
      <c r="FNW34" s="662"/>
      <c r="FNX34" s="662"/>
      <c r="FNY34" s="662"/>
      <c r="FNZ34" s="662"/>
      <c r="FOA34" s="662"/>
      <c r="FOB34" s="662"/>
      <c r="FOC34" s="662"/>
      <c r="FOD34" s="662"/>
      <c r="FOE34" s="662"/>
      <c r="FOF34" s="662"/>
      <c r="FOG34" s="662"/>
      <c r="FOH34" s="662"/>
      <c r="FOI34" s="662"/>
      <c r="FOJ34" s="662"/>
      <c r="FOK34" s="662"/>
      <c r="FOL34" s="662"/>
      <c r="FOM34" s="662"/>
      <c r="FON34" s="662"/>
      <c r="FOO34" s="662"/>
      <c r="FOP34" s="662"/>
      <c r="FOQ34" s="662"/>
      <c r="FOR34" s="662"/>
      <c r="FOS34" s="662"/>
      <c r="FOT34" s="662"/>
      <c r="FOU34" s="662"/>
      <c r="FOV34" s="662"/>
      <c r="FOW34" s="662"/>
      <c r="FOX34" s="662"/>
      <c r="FOY34" s="662"/>
      <c r="FOZ34" s="662"/>
      <c r="FPA34" s="662"/>
      <c r="FPB34" s="662"/>
      <c r="FPC34" s="662"/>
      <c r="FPD34" s="662"/>
      <c r="FPE34" s="662"/>
      <c r="FPF34" s="662"/>
      <c r="FPG34" s="662"/>
      <c r="FPH34" s="662"/>
      <c r="FPI34" s="662"/>
      <c r="FPJ34" s="662"/>
      <c r="FPK34" s="662"/>
      <c r="FPL34" s="662"/>
      <c r="FPM34" s="662"/>
      <c r="FPN34" s="662"/>
      <c r="FPO34" s="662"/>
      <c r="FPP34" s="662"/>
      <c r="FPQ34" s="662"/>
      <c r="FPR34" s="662"/>
      <c r="FPS34" s="662"/>
      <c r="FPT34" s="662"/>
      <c r="FPU34" s="662"/>
      <c r="FPV34" s="662"/>
      <c r="FPW34" s="662"/>
      <c r="FPX34" s="662"/>
      <c r="FPY34" s="662"/>
      <c r="FPZ34" s="662"/>
      <c r="FQA34" s="662"/>
      <c r="FQB34" s="662"/>
      <c r="FQC34" s="662"/>
      <c r="FQD34" s="662"/>
      <c r="FQE34" s="662"/>
      <c r="FQF34" s="662"/>
      <c r="FQG34" s="662"/>
      <c r="FQH34" s="662"/>
      <c r="FQI34" s="662"/>
      <c r="FQJ34" s="662"/>
      <c r="FQK34" s="662"/>
      <c r="FQL34" s="662"/>
      <c r="FQM34" s="662"/>
      <c r="FQN34" s="662"/>
      <c r="FQO34" s="662"/>
      <c r="FQP34" s="662"/>
      <c r="FQQ34" s="662"/>
      <c r="FQR34" s="662"/>
      <c r="FQS34" s="662"/>
      <c r="FQT34" s="662"/>
      <c r="FQU34" s="662"/>
      <c r="FQV34" s="662"/>
      <c r="FQW34" s="662"/>
      <c r="FQX34" s="662"/>
      <c r="FQY34" s="662"/>
      <c r="FQZ34" s="662"/>
      <c r="FRA34" s="662"/>
      <c r="FRB34" s="662"/>
      <c r="FRC34" s="662"/>
      <c r="FRD34" s="662"/>
      <c r="FRE34" s="662"/>
      <c r="FRF34" s="662"/>
      <c r="FRG34" s="662"/>
      <c r="FRH34" s="662"/>
      <c r="FRI34" s="662"/>
      <c r="FRJ34" s="662"/>
      <c r="FRK34" s="662"/>
      <c r="FRL34" s="662"/>
      <c r="FRM34" s="662"/>
      <c r="FRN34" s="662"/>
      <c r="FRO34" s="662"/>
      <c r="FRP34" s="662"/>
      <c r="FRQ34" s="662"/>
      <c r="FRR34" s="662"/>
      <c r="FRS34" s="662"/>
      <c r="FRT34" s="662"/>
      <c r="FRU34" s="662"/>
      <c r="FRV34" s="662"/>
      <c r="FRW34" s="662"/>
      <c r="FRX34" s="662"/>
      <c r="FRY34" s="662"/>
      <c r="FRZ34" s="662"/>
      <c r="FSA34" s="662"/>
      <c r="FSB34" s="662"/>
      <c r="FSC34" s="662"/>
      <c r="FSD34" s="662"/>
      <c r="FSE34" s="662"/>
      <c r="FSF34" s="662"/>
      <c r="FSG34" s="662"/>
      <c r="FSH34" s="662"/>
      <c r="FSI34" s="662"/>
      <c r="FSJ34" s="662"/>
      <c r="FSK34" s="662"/>
      <c r="FSL34" s="662"/>
      <c r="FSM34" s="662"/>
      <c r="FSN34" s="662"/>
      <c r="FSO34" s="662"/>
      <c r="FSP34" s="662"/>
      <c r="FSQ34" s="662"/>
      <c r="FSR34" s="662"/>
      <c r="FSS34" s="662"/>
      <c r="FST34" s="662"/>
      <c r="FSU34" s="662"/>
      <c r="FSV34" s="662"/>
      <c r="FSW34" s="662"/>
      <c r="FSX34" s="662"/>
      <c r="FSY34" s="662"/>
      <c r="FSZ34" s="662"/>
      <c r="FTA34" s="662"/>
      <c r="FTB34" s="662"/>
      <c r="FTC34" s="662"/>
      <c r="FTD34" s="662"/>
      <c r="FTE34" s="662"/>
      <c r="FTF34" s="662"/>
      <c r="FTG34" s="662"/>
      <c r="FTH34" s="662"/>
      <c r="FTI34" s="662"/>
      <c r="FTJ34" s="662"/>
      <c r="FTK34" s="662"/>
      <c r="FTL34" s="662"/>
      <c r="FTM34" s="662"/>
      <c r="FTN34" s="662"/>
      <c r="FTO34" s="662"/>
      <c r="FTP34" s="662"/>
      <c r="FTQ34" s="662"/>
      <c r="FTR34" s="662"/>
      <c r="FTS34" s="662"/>
      <c r="FTT34" s="662"/>
      <c r="FTU34" s="662"/>
      <c r="FTV34" s="662"/>
      <c r="FTW34" s="662"/>
      <c r="FTX34" s="662"/>
      <c r="FTY34" s="662"/>
      <c r="FTZ34" s="662"/>
      <c r="FUA34" s="662"/>
      <c r="FUB34" s="662"/>
      <c r="FUC34" s="662"/>
      <c r="FUD34" s="662"/>
      <c r="FUE34" s="662"/>
      <c r="FUF34" s="662"/>
      <c r="FUG34" s="662"/>
      <c r="FUH34" s="662"/>
      <c r="FUI34" s="662"/>
      <c r="FUJ34" s="662"/>
      <c r="FUK34" s="662"/>
      <c r="FUL34" s="662"/>
      <c r="FUM34" s="662"/>
      <c r="FUN34" s="662"/>
      <c r="FUO34" s="662"/>
      <c r="FUP34" s="662"/>
      <c r="FUQ34" s="662"/>
      <c r="FUR34" s="662"/>
      <c r="FUS34" s="662"/>
      <c r="FUT34" s="662"/>
      <c r="FUU34" s="662"/>
      <c r="FUV34" s="662"/>
      <c r="FUW34" s="662"/>
      <c r="FUX34" s="662"/>
      <c r="FUY34" s="662"/>
      <c r="FUZ34" s="662"/>
      <c r="FVA34" s="662"/>
      <c r="FVB34" s="662"/>
      <c r="FVC34" s="662"/>
      <c r="FVD34" s="662"/>
      <c r="FVE34" s="662"/>
      <c r="FVF34" s="662"/>
      <c r="FVG34" s="662"/>
      <c r="FVH34" s="662"/>
      <c r="FVI34" s="662"/>
      <c r="FVJ34" s="662"/>
      <c r="FVK34" s="662"/>
      <c r="FVL34" s="662"/>
      <c r="FVM34" s="662"/>
      <c r="FVN34" s="662"/>
      <c r="FVO34" s="662"/>
      <c r="FVP34" s="662"/>
      <c r="FVQ34" s="662"/>
      <c r="FVR34" s="662"/>
      <c r="FVS34" s="662"/>
      <c r="FVT34" s="662"/>
      <c r="FVU34" s="662"/>
      <c r="FVV34" s="662"/>
      <c r="FVW34" s="662"/>
      <c r="FVX34" s="662"/>
      <c r="FVY34" s="662"/>
      <c r="FVZ34" s="662"/>
      <c r="FWA34" s="662"/>
      <c r="FWB34" s="662"/>
      <c r="FWC34" s="662"/>
      <c r="FWD34" s="662"/>
      <c r="FWE34" s="662"/>
      <c r="FWF34" s="662"/>
      <c r="FWG34" s="662"/>
      <c r="FWH34" s="662"/>
      <c r="FWI34" s="662"/>
      <c r="FWJ34" s="662"/>
      <c r="FWK34" s="662"/>
      <c r="FWL34" s="662"/>
      <c r="FWM34" s="662"/>
      <c r="FWN34" s="662"/>
      <c r="FWO34" s="662"/>
      <c r="FWP34" s="662"/>
      <c r="FWQ34" s="662"/>
      <c r="FWR34" s="662"/>
      <c r="FWS34" s="662"/>
      <c r="FWT34" s="662"/>
      <c r="FWU34" s="662"/>
      <c r="FWV34" s="662"/>
      <c r="FWW34" s="662"/>
      <c r="FWX34" s="662"/>
      <c r="FWY34" s="662"/>
      <c r="FWZ34" s="662"/>
      <c r="FXA34" s="662"/>
      <c r="FXB34" s="662"/>
      <c r="FXC34" s="662"/>
      <c r="FXD34" s="662"/>
      <c r="FXE34" s="662"/>
      <c r="FXF34" s="662"/>
      <c r="FXG34" s="662"/>
      <c r="FXH34" s="662"/>
      <c r="FXI34" s="662"/>
      <c r="FXJ34" s="662"/>
      <c r="FXK34" s="662"/>
      <c r="FXL34" s="662"/>
      <c r="FXM34" s="662"/>
      <c r="FXN34" s="662"/>
      <c r="FXO34" s="662"/>
      <c r="FXP34" s="662"/>
      <c r="FXQ34" s="662"/>
      <c r="FXR34" s="662"/>
      <c r="FXS34" s="662"/>
      <c r="FXT34" s="662"/>
      <c r="FXU34" s="662"/>
      <c r="FXV34" s="662"/>
      <c r="FXW34" s="662"/>
      <c r="FXX34" s="662"/>
      <c r="FXY34" s="662"/>
      <c r="FXZ34" s="662"/>
      <c r="FYA34" s="662"/>
      <c r="FYB34" s="662"/>
      <c r="FYC34" s="662"/>
      <c r="FYD34" s="662"/>
      <c r="FYE34" s="662"/>
      <c r="FYF34" s="662"/>
      <c r="FYG34" s="662"/>
      <c r="FYH34" s="662"/>
      <c r="FYI34" s="662"/>
      <c r="FYJ34" s="662"/>
      <c r="FYK34" s="662"/>
      <c r="FYL34" s="662"/>
      <c r="FYM34" s="662"/>
      <c r="FYN34" s="662"/>
      <c r="FYO34" s="662"/>
      <c r="FYP34" s="662"/>
      <c r="FYQ34" s="662"/>
      <c r="FYR34" s="662"/>
      <c r="FYS34" s="662"/>
      <c r="FYT34" s="662"/>
      <c r="FYU34" s="662"/>
      <c r="FYV34" s="662"/>
      <c r="FYW34" s="662"/>
      <c r="FYX34" s="662"/>
      <c r="FYY34" s="662"/>
      <c r="FYZ34" s="662"/>
      <c r="FZA34" s="662"/>
      <c r="FZB34" s="662"/>
      <c r="FZC34" s="662"/>
      <c r="FZD34" s="662"/>
      <c r="FZE34" s="662"/>
      <c r="FZF34" s="662"/>
      <c r="FZG34" s="662"/>
      <c r="FZH34" s="662"/>
      <c r="FZI34" s="662"/>
      <c r="FZJ34" s="662"/>
      <c r="FZK34" s="662"/>
      <c r="FZL34" s="662"/>
      <c r="FZM34" s="662"/>
      <c r="FZN34" s="662"/>
      <c r="FZO34" s="662"/>
      <c r="FZP34" s="662"/>
      <c r="FZQ34" s="662"/>
      <c r="FZR34" s="662"/>
      <c r="FZS34" s="662"/>
      <c r="FZT34" s="662"/>
      <c r="FZU34" s="662"/>
      <c r="FZV34" s="662"/>
      <c r="FZW34" s="662"/>
      <c r="FZX34" s="662"/>
      <c r="FZY34" s="662"/>
      <c r="FZZ34" s="662"/>
      <c r="GAA34" s="662"/>
      <c r="GAB34" s="662"/>
      <c r="GAC34" s="662"/>
      <c r="GAD34" s="662"/>
      <c r="GAE34" s="662"/>
      <c r="GAF34" s="662"/>
      <c r="GAG34" s="662"/>
      <c r="GAH34" s="662"/>
      <c r="GAI34" s="662"/>
      <c r="GAJ34" s="662"/>
      <c r="GAK34" s="662"/>
      <c r="GAL34" s="662"/>
      <c r="GAM34" s="662"/>
      <c r="GAN34" s="662"/>
      <c r="GAO34" s="662"/>
      <c r="GAP34" s="662"/>
      <c r="GAQ34" s="662"/>
      <c r="GAR34" s="662"/>
      <c r="GAS34" s="662"/>
      <c r="GAT34" s="662"/>
      <c r="GAU34" s="662"/>
      <c r="GAV34" s="662"/>
      <c r="GAW34" s="662"/>
      <c r="GAX34" s="662"/>
      <c r="GAY34" s="662"/>
      <c r="GAZ34" s="662"/>
      <c r="GBA34" s="662"/>
      <c r="GBB34" s="662"/>
      <c r="GBC34" s="662"/>
      <c r="GBD34" s="662"/>
      <c r="GBE34" s="662"/>
      <c r="GBF34" s="662"/>
      <c r="GBG34" s="662"/>
      <c r="GBH34" s="662"/>
      <c r="GBI34" s="662"/>
      <c r="GBJ34" s="662"/>
      <c r="GBK34" s="662"/>
      <c r="GBL34" s="662"/>
      <c r="GBM34" s="662"/>
      <c r="GBN34" s="662"/>
      <c r="GBO34" s="662"/>
      <c r="GBP34" s="662"/>
      <c r="GBQ34" s="662"/>
      <c r="GBR34" s="662"/>
      <c r="GBS34" s="662"/>
      <c r="GBT34" s="662"/>
      <c r="GBU34" s="662"/>
      <c r="GBV34" s="662"/>
      <c r="GBW34" s="662"/>
      <c r="GBX34" s="662"/>
      <c r="GBY34" s="662"/>
      <c r="GBZ34" s="662"/>
      <c r="GCA34" s="662"/>
      <c r="GCB34" s="662"/>
      <c r="GCC34" s="662"/>
      <c r="GCD34" s="662"/>
      <c r="GCE34" s="662"/>
      <c r="GCF34" s="662"/>
      <c r="GCG34" s="662"/>
      <c r="GCH34" s="662"/>
      <c r="GCI34" s="662"/>
      <c r="GCJ34" s="662"/>
      <c r="GCK34" s="662"/>
      <c r="GCL34" s="662"/>
      <c r="GCM34" s="662"/>
      <c r="GCN34" s="662"/>
      <c r="GCO34" s="662"/>
      <c r="GCP34" s="662"/>
      <c r="GCQ34" s="662"/>
      <c r="GCR34" s="662"/>
      <c r="GCS34" s="662"/>
      <c r="GCT34" s="662"/>
      <c r="GCU34" s="662"/>
      <c r="GCV34" s="662"/>
      <c r="GCW34" s="662"/>
      <c r="GCX34" s="662"/>
      <c r="GCY34" s="662"/>
      <c r="GCZ34" s="662"/>
      <c r="GDA34" s="662"/>
      <c r="GDB34" s="662"/>
      <c r="GDC34" s="662"/>
      <c r="GDD34" s="662"/>
      <c r="GDE34" s="662"/>
      <c r="GDF34" s="662"/>
      <c r="GDG34" s="662"/>
      <c r="GDH34" s="662"/>
      <c r="GDI34" s="662"/>
      <c r="GDJ34" s="662"/>
      <c r="GDK34" s="662"/>
      <c r="GDL34" s="662"/>
      <c r="GDM34" s="662"/>
      <c r="GDN34" s="662"/>
      <c r="GDO34" s="662"/>
      <c r="GDP34" s="662"/>
      <c r="GDQ34" s="662"/>
      <c r="GDR34" s="662"/>
      <c r="GDS34" s="662"/>
      <c r="GDT34" s="662"/>
      <c r="GDU34" s="662"/>
      <c r="GDV34" s="662"/>
      <c r="GDW34" s="662"/>
      <c r="GDX34" s="662"/>
      <c r="GDY34" s="662"/>
      <c r="GDZ34" s="662"/>
      <c r="GEA34" s="662"/>
      <c r="GEB34" s="662"/>
      <c r="GEC34" s="662"/>
      <c r="GED34" s="662"/>
      <c r="GEE34" s="662"/>
      <c r="GEF34" s="662"/>
      <c r="GEG34" s="662"/>
      <c r="GEH34" s="662"/>
      <c r="GEI34" s="662"/>
      <c r="GEJ34" s="662"/>
      <c r="GEK34" s="662"/>
      <c r="GEL34" s="662"/>
      <c r="GEM34" s="662"/>
      <c r="GEN34" s="662"/>
      <c r="GEO34" s="662"/>
      <c r="GEP34" s="662"/>
      <c r="GEQ34" s="662"/>
      <c r="GER34" s="662"/>
      <c r="GES34" s="662"/>
      <c r="GET34" s="662"/>
      <c r="GEU34" s="662"/>
      <c r="GEV34" s="662"/>
      <c r="GEW34" s="662"/>
      <c r="GEX34" s="662"/>
      <c r="GEY34" s="662"/>
      <c r="GEZ34" s="662"/>
      <c r="GFA34" s="662"/>
      <c r="GFB34" s="662"/>
      <c r="GFC34" s="662"/>
      <c r="GFD34" s="662"/>
      <c r="GFE34" s="662"/>
      <c r="GFF34" s="662"/>
      <c r="GFG34" s="662"/>
      <c r="GFH34" s="662"/>
      <c r="GFI34" s="662"/>
      <c r="GFJ34" s="662"/>
      <c r="GFK34" s="662"/>
      <c r="GFL34" s="662"/>
      <c r="GFM34" s="662"/>
      <c r="GFN34" s="662"/>
      <c r="GFO34" s="662"/>
      <c r="GFP34" s="662"/>
      <c r="GFQ34" s="662"/>
      <c r="GFR34" s="662"/>
      <c r="GFS34" s="662"/>
      <c r="GFT34" s="662"/>
      <c r="GFU34" s="662"/>
      <c r="GFV34" s="662"/>
      <c r="GFW34" s="662"/>
      <c r="GFX34" s="662"/>
      <c r="GFY34" s="662"/>
      <c r="GFZ34" s="662"/>
      <c r="GGA34" s="662"/>
      <c r="GGB34" s="662"/>
      <c r="GGC34" s="662"/>
      <c r="GGD34" s="662"/>
      <c r="GGE34" s="662"/>
      <c r="GGF34" s="662"/>
      <c r="GGG34" s="662"/>
      <c r="GGH34" s="662"/>
      <c r="GGI34" s="662"/>
      <c r="GGJ34" s="662"/>
      <c r="GGK34" s="662"/>
      <c r="GGL34" s="662"/>
      <c r="GGM34" s="662"/>
      <c r="GGN34" s="662"/>
      <c r="GGO34" s="662"/>
      <c r="GGP34" s="662"/>
      <c r="GGQ34" s="662"/>
      <c r="GGR34" s="662"/>
      <c r="GGS34" s="662"/>
      <c r="GGT34" s="662"/>
      <c r="GGU34" s="662"/>
      <c r="GGV34" s="662"/>
      <c r="GGW34" s="662"/>
      <c r="GGX34" s="662"/>
      <c r="GGY34" s="662"/>
      <c r="GGZ34" s="662"/>
      <c r="GHA34" s="662"/>
      <c r="GHB34" s="662"/>
      <c r="GHC34" s="662"/>
      <c r="GHD34" s="662"/>
      <c r="GHE34" s="662"/>
      <c r="GHF34" s="662"/>
      <c r="GHG34" s="662"/>
      <c r="GHH34" s="662"/>
      <c r="GHI34" s="662"/>
      <c r="GHJ34" s="662"/>
      <c r="GHK34" s="662"/>
      <c r="GHL34" s="662"/>
      <c r="GHM34" s="662"/>
      <c r="GHN34" s="662"/>
      <c r="GHO34" s="662"/>
      <c r="GHP34" s="662"/>
      <c r="GHQ34" s="662"/>
      <c r="GHR34" s="662"/>
      <c r="GHS34" s="662"/>
      <c r="GHT34" s="662"/>
      <c r="GHU34" s="662"/>
      <c r="GHV34" s="662"/>
      <c r="GHW34" s="662"/>
      <c r="GHX34" s="662"/>
      <c r="GHY34" s="662"/>
      <c r="GHZ34" s="662"/>
      <c r="GIA34" s="662"/>
      <c r="GIB34" s="662"/>
      <c r="GIC34" s="662"/>
      <c r="GID34" s="662"/>
      <c r="GIE34" s="662"/>
      <c r="GIF34" s="662"/>
      <c r="GIG34" s="662"/>
      <c r="GIH34" s="662"/>
      <c r="GII34" s="662"/>
      <c r="GIJ34" s="662"/>
      <c r="GIK34" s="662"/>
      <c r="GIL34" s="662"/>
      <c r="GIM34" s="662"/>
      <c r="GIN34" s="662"/>
      <c r="GIO34" s="662"/>
      <c r="GIP34" s="662"/>
      <c r="GIQ34" s="662"/>
      <c r="GIR34" s="662"/>
      <c r="GIS34" s="662"/>
      <c r="GIT34" s="662"/>
      <c r="GIU34" s="662"/>
      <c r="GIV34" s="662"/>
      <c r="GIW34" s="662"/>
      <c r="GIX34" s="662"/>
      <c r="GIY34" s="662"/>
      <c r="GIZ34" s="662"/>
      <c r="GJA34" s="662"/>
      <c r="GJB34" s="662"/>
      <c r="GJC34" s="662"/>
      <c r="GJD34" s="662"/>
      <c r="GJE34" s="662"/>
      <c r="GJF34" s="662"/>
      <c r="GJG34" s="662"/>
      <c r="GJH34" s="662"/>
      <c r="GJI34" s="662"/>
      <c r="GJJ34" s="662"/>
      <c r="GJK34" s="662"/>
      <c r="GJL34" s="662"/>
      <c r="GJM34" s="662"/>
      <c r="GJN34" s="662"/>
      <c r="GJO34" s="662"/>
      <c r="GJP34" s="662"/>
      <c r="GJQ34" s="662"/>
      <c r="GJR34" s="662"/>
      <c r="GJS34" s="662"/>
      <c r="GJT34" s="662"/>
      <c r="GJU34" s="662"/>
      <c r="GJV34" s="662"/>
      <c r="GJW34" s="662"/>
      <c r="GJX34" s="662"/>
      <c r="GJY34" s="662"/>
      <c r="GJZ34" s="662"/>
      <c r="GKA34" s="662"/>
      <c r="GKB34" s="662"/>
      <c r="GKC34" s="662"/>
      <c r="GKD34" s="662"/>
      <c r="GKE34" s="662"/>
      <c r="GKF34" s="662"/>
      <c r="GKG34" s="662"/>
      <c r="GKH34" s="662"/>
      <c r="GKI34" s="662"/>
      <c r="GKJ34" s="662"/>
      <c r="GKK34" s="662"/>
      <c r="GKL34" s="662"/>
      <c r="GKM34" s="662"/>
      <c r="GKN34" s="662"/>
      <c r="GKO34" s="662"/>
      <c r="GKP34" s="662"/>
      <c r="GKQ34" s="662"/>
      <c r="GKR34" s="662"/>
      <c r="GKS34" s="662"/>
      <c r="GKT34" s="662"/>
      <c r="GKU34" s="662"/>
      <c r="GKV34" s="662"/>
      <c r="GKW34" s="662"/>
      <c r="GKX34" s="662"/>
      <c r="GKY34" s="662"/>
      <c r="GKZ34" s="662"/>
      <c r="GLA34" s="662"/>
      <c r="GLB34" s="662"/>
      <c r="GLC34" s="662"/>
      <c r="GLD34" s="662"/>
      <c r="GLE34" s="662"/>
      <c r="GLF34" s="662"/>
      <c r="GLG34" s="662"/>
      <c r="GLH34" s="662"/>
      <c r="GLI34" s="662"/>
      <c r="GLJ34" s="662"/>
      <c r="GLK34" s="662"/>
      <c r="GLL34" s="662"/>
      <c r="GLM34" s="662"/>
      <c r="GLN34" s="662"/>
      <c r="GLO34" s="662"/>
      <c r="GLP34" s="662"/>
      <c r="GLQ34" s="662"/>
      <c r="GLR34" s="662"/>
      <c r="GLS34" s="662"/>
      <c r="GLT34" s="662"/>
      <c r="GLU34" s="662"/>
      <c r="GLV34" s="662"/>
      <c r="GLW34" s="662"/>
      <c r="GLX34" s="662"/>
      <c r="GLY34" s="662"/>
      <c r="GLZ34" s="662"/>
      <c r="GMA34" s="662"/>
      <c r="GMB34" s="662"/>
      <c r="GMC34" s="662"/>
      <c r="GMD34" s="662"/>
      <c r="GME34" s="662"/>
      <c r="GMF34" s="662"/>
      <c r="GMG34" s="662"/>
      <c r="GMH34" s="662"/>
      <c r="GMI34" s="662"/>
      <c r="GMJ34" s="662"/>
      <c r="GMK34" s="662"/>
      <c r="GML34" s="662"/>
      <c r="GMM34" s="662"/>
      <c r="GMN34" s="662"/>
      <c r="GMO34" s="662"/>
      <c r="GMP34" s="662"/>
      <c r="GMQ34" s="662"/>
      <c r="GMR34" s="662"/>
      <c r="GMS34" s="662"/>
      <c r="GMT34" s="662"/>
      <c r="GMU34" s="662"/>
      <c r="GMV34" s="662"/>
      <c r="GMW34" s="662"/>
      <c r="GMX34" s="662"/>
      <c r="GMY34" s="662"/>
      <c r="GMZ34" s="662"/>
      <c r="GNA34" s="662"/>
      <c r="GNB34" s="662"/>
      <c r="GNC34" s="662"/>
      <c r="GND34" s="662"/>
      <c r="GNE34" s="662"/>
      <c r="GNF34" s="662"/>
      <c r="GNG34" s="662"/>
      <c r="GNH34" s="662"/>
      <c r="GNI34" s="662"/>
      <c r="GNJ34" s="662"/>
      <c r="GNK34" s="662"/>
      <c r="GNL34" s="662"/>
      <c r="GNM34" s="662"/>
      <c r="GNN34" s="662"/>
      <c r="GNO34" s="662"/>
      <c r="GNP34" s="662"/>
      <c r="GNQ34" s="662"/>
      <c r="GNR34" s="662"/>
      <c r="GNS34" s="662"/>
      <c r="GNT34" s="662"/>
      <c r="GNU34" s="662"/>
      <c r="GNV34" s="662"/>
      <c r="GNW34" s="662"/>
      <c r="GNX34" s="662"/>
      <c r="GNY34" s="662"/>
      <c r="GNZ34" s="662"/>
      <c r="GOA34" s="662"/>
      <c r="GOB34" s="662"/>
      <c r="GOC34" s="662"/>
      <c r="GOD34" s="662"/>
      <c r="GOE34" s="662"/>
      <c r="GOF34" s="662"/>
      <c r="GOG34" s="662"/>
      <c r="GOH34" s="662"/>
      <c r="GOI34" s="662"/>
      <c r="GOJ34" s="662"/>
      <c r="GOK34" s="662"/>
      <c r="GOL34" s="662"/>
      <c r="GOM34" s="662"/>
      <c r="GON34" s="662"/>
      <c r="GOO34" s="662"/>
      <c r="GOP34" s="662"/>
      <c r="GOQ34" s="662"/>
      <c r="GOR34" s="662"/>
      <c r="GOS34" s="662"/>
      <c r="GOT34" s="662"/>
      <c r="GOU34" s="662"/>
      <c r="GOV34" s="662"/>
      <c r="GOW34" s="662"/>
      <c r="GOX34" s="662"/>
      <c r="GOY34" s="662"/>
      <c r="GOZ34" s="662"/>
      <c r="GPA34" s="662"/>
      <c r="GPB34" s="662"/>
      <c r="GPC34" s="662"/>
      <c r="GPD34" s="662"/>
      <c r="GPE34" s="662"/>
      <c r="GPF34" s="662"/>
      <c r="GPG34" s="662"/>
      <c r="GPH34" s="662"/>
      <c r="GPI34" s="662"/>
      <c r="GPJ34" s="662"/>
      <c r="GPK34" s="662"/>
      <c r="GPL34" s="662"/>
      <c r="GPM34" s="662"/>
      <c r="GPN34" s="662"/>
      <c r="GPO34" s="662"/>
      <c r="GPP34" s="662"/>
      <c r="GPQ34" s="662"/>
      <c r="GPR34" s="662"/>
      <c r="GPS34" s="662"/>
      <c r="GPT34" s="662"/>
      <c r="GPU34" s="662"/>
      <c r="GPV34" s="662"/>
      <c r="GPW34" s="662"/>
      <c r="GPX34" s="662"/>
      <c r="GPY34" s="662"/>
      <c r="GPZ34" s="662"/>
      <c r="GQA34" s="662"/>
      <c r="GQB34" s="662"/>
      <c r="GQC34" s="662"/>
      <c r="GQD34" s="662"/>
      <c r="GQE34" s="662"/>
      <c r="GQF34" s="662"/>
      <c r="GQG34" s="662"/>
      <c r="GQH34" s="662"/>
      <c r="GQI34" s="662"/>
      <c r="GQJ34" s="662"/>
      <c r="GQK34" s="662"/>
      <c r="GQL34" s="662"/>
      <c r="GQM34" s="662"/>
      <c r="GQN34" s="662"/>
      <c r="GQO34" s="662"/>
      <c r="GQP34" s="662"/>
      <c r="GQQ34" s="662"/>
      <c r="GQR34" s="662"/>
      <c r="GQS34" s="662"/>
      <c r="GQT34" s="662"/>
      <c r="GQU34" s="662"/>
      <c r="GQV34" s="662"/>
      <c r="GQW34" s="662"/>
      <c r="GQX34" s="662"/>
      <c r="GQY34" s="662"/>
      <c r="GQZ34" s="662"/>
      <c r="GRA34" s="662"/>
      <c r="GRB34" s="662"/>
      <c r="GRC34" s="662"/>
      <c r="GRD34" s="662"/>
      <c r="GRE34" s="662"/>
      <c r="GRF34" s="662"/>
      <c r="GRG34" s="662"/>
      <c r="GRH34" s="662"/>
      <c r="GRI34" s="662"/>
      <c r="GRJ34" s="662"/>
      <c r="GRK34" s="662"/>
      <c r="GRL34" s="662"/>
      <c r="GRM34" s="662"/>
      <c r="GRN34" s="662"/>
      <c r="GRO34" s="662"/>
      <c r="GRP34" s="662"/>
      <c r="GRQ34" s="662"/>
      <c r="GRR34" s="662"/>
      <c r="GRS34" s="662"/>
      <c r="GRT34" s="662"/>
      <c r="GRU34" s="662"/>
      <c r="GRV34" s="662"/>
      <c r="GRW34" s="662"/>
      <c r="GRX34" s="662"/>
      <c r="GRY34" s="662"/>
      <c r="GRZ34" s="662"/>
      <c r="GSA34" s="662"/>
      <c r="GSB34" s="662"/>
      <c r="GSC34" s="662"/>
      <c r="GSD34" s="662"/>
      <c r="GSE34" s="662"/>
      <c r="GSF34" s="662"/>
      <c r="GSG34" s="662"/>
      <c r="GSH34" s="662"/>
      <c r="GSI34" s="662"/>
      <c r="GSJ34" s="662"/>
      <c r="GSK34" s="662"/>
      <c r="GSL34" s="662"/>
      <c r="GSM34" s="662"/>
      <c r="GSN34" s="662"/>
      <c r="GSO34" s="662"/>
      <c r="GSP34" s="662"/>
      <c r="GSQ34" s="662"/>
      <c r="GSR34" s="662"/>
      <c r="GSS34" s="662"/>
      <c r="GST34" s="662"/>
      <c r="GSU34" s="662"/>
      <c r="GSV34" s="662"/>
      <c r="GSW34" s="662"/>
      <c r="GSX34" s="662"/>
      <c r="GSY34" s="662"/>
      <c r="GSZ34" s="662"/>
      <c r="GTA34" s="662"/>
      <c r="GTB34" s="662"/>
      <c r="GTC34" s="662"/>
      <c r="GTD34" s="662"/>
      <c r="GTE34" s="662"/>
      <c r="GTF34" s="662"/>
      <c r="GTG34" s="662"/>
      <c r="GTH34" s="662"/>
      <c r="GTI34" s="662"/>
      <c r="GTJ34" s="662"/>
      <c r="GTK34" s="662"/>
      <c r="GTL34" s="662"/>
      <c r="GTM34" s="662"/>
      <c r="GTN34" s="662"/>
      <c r="GTO34" s="662"/>
      <c r="GTP34" s="662"/>
      <c r="GTQ34" s="662"/>
      <c r="GTR34" s="662"/>
      <c r="GTS34" s="662"/>
      <c r="GTT34" s="662"/>
      <c r="GTU34" s="662"/>
      <c r="GTV34" s="662"/>
      <c r="GTW34" s="662"/>
      <c r="GTX34" s="662"/>
      <c r="GTY34" s="662"/>
      <c r="GTZ34" s="662"/>
      <c r="GUA34" s="662"/>
      <c r="GUB34" s="662"/>
      <c r="GUC34" s="662"/>
      <c r="GUD34" s="662"/>
      <c r="GUE34" s="662"/>
      <c r="GUF34" s="662"/>
      <c r="GUG34" s="662"/>
      <c r="GUH34" s="662"/>
      <c r="GUI34" s="662"/>
      <c r="GUJ34" s="662"/>
      <c r="GUK34" s="662"/>
      <c r="GUL34" s="662"/>
      <c r="GUM34" s="662"/>
      <c r="GUN34" s="662"/>
      <c r="GUO34" s="662"/>
      <c r="GUP34" s="662"/>
      <c r="GUQ34" s="662"/>
      <c r="GUR34" s="662"/>
      <c r="GUS34" s="662"/>
      <c r="GUT34" s="662"/>
      <c r="GUU34" s="662"/>
      <c r="GUV34" s="662"/>
      <c r="GUW34" s="662"/>
      <c r="GUX34" s="662"/>
      <c r="GUY34" s="662"/>
      <c r="GUZ34" s="662"/>
      <c r="GVA34" s="662"/>
      <c r="GVB34" s="662"/>
      <c r="GVC34" s="662"/>
      <c r="GVD34" s="662"/>
      <c r="GVE34" s="662"/>
      <c r="GVF34" s="662"/>
      <c r="GVG34" s="662"/>
      <c r="GVH34" s="662"/>
      <c r="GVI34" s="662"/>
      <c r="GVJ34" s="662"/>
      <c r="GVK34" s="662"/>
      <c r="GVL34" s="662"/>
      <c r="GVM34" s="662"/>
      <c r="GVN34" s="662"/>
      <c r="GVO34" s="662"/>
      <c r="GVP34" s="662"/>
      <c r="GVQ34" s="662"/>
      <c r="GVR34" s="662"/>
      <c r="GVS34" s="662"/>
      <c r="GVT34" s="662"/>
      <c r="GVU34" s="662"/>
      <c r="GVV34" s="662"/>
      <c r="GVW34" s="662"/>
      <c r="GVX34" s="662"/>
      <c r="GVY34" s="662"/>
      <c r="GVZ34" s="662"/>
      <c r="GWA34" s="662"/>
      <c r="GWB34" s="662"/>
      <c r="GWC34" s="662"/>
      <c r="GWD34" s="662"/>
      <c r="GWE34" s="662"/>
      <c r="GWF34" s="662"/>
      <c r="GWG34" s="662"/>
      <c r="GWH34" s="662"/>
      <c r="GWI34" s="662"/>
      <c r="GWJ34" s="662"/>
      <c r="GWK34" s="662"/>
      <c r="GWL34" s="662"/>
      <c r="GWM34" s="662"/>
      <c r="GWN34" s="662"/>
      <c r="GWO34" s="662"/>
      <c r="GWP34" s="662"/>
      <c r="GWQ34" s="662"/>
      <c r="GWR34" s="662"/>
      <c r="GWS34" s="662"/>
      <c r="GWT34" s="662"/>
      <c r="GWU34" s="662"/>
      <c r="GWV34" s="662"/>
      <c r="GWW34" s="662"/>
      <c r="GWX34" s="662"/>
      <c r="GWY34" s="662"/>
      <c r="GWZ34" s="662"/>
      <c r="GXA34" s="662"/>
      <c r="GXB34" s="662"/>
      <c r="GXC34" s="662"/>
      <c r="GXD34" s="662"/>
      <c r="GXE34" s="662"/>
      <c r="GXF34" s="662"/>
      <c r="GXG34" s="662"/>
      <c r="GXH34" s="662"/>
      <c r="GXI34" s="662"/>
      <c r="GXJ34" s="662"/>
      <c r="GXK34" s="662"/>
      <c r="GXL34" s="662"/>
      <c r="GXM34" s="662"/>
      <c r="GXN34" s="662"/>
      <c r="GXO34" s="662"/>
      <c r="GXP34" s="662"/>
      <c r="GXQ34" s="662"/>
      <c r="GXR34" s="662"/>
      <c r="GXS34" s="662"/>
      <c r="GXT34" s="662"/>
      <c r="GXU34" s="662"/>
      <c r="GXV34" s="662"/>
      <c r="GXW34" s="662"/>
      <c r="GXX34" s="662"/>
      <c r="GXY34" s="662"/>
      <c r="GXZ34" s="662"/>
      <c r="GYA34" s="662"/>
      <c r="GYB34" s="662"/>
      <c r="GYC34" s="662"/>
      <c r="GYD34" s="662"/>
      <c r="GYE34" s="662"/>
      <c r="GYF34" s="662"/>
      <c r="GYG34" s="662"/>
      <c r="GYH34" s="662"/>
      <c r="GYI34" s="662"/>
      <c r="GYJ34" s="662"/>
      <c r="GYK34" s="662"/>
      <c r="GYL34" s="662"/>
      <c r="GYM34" s="662"/>
      <c r="GYN34" s="662"/>
      <c r="GYO34" s="662"/>
      <c r="GYP34" s="662"/>
      <c r="GYQ34" s="662"/>
      <c r="GYR34" s="662"/>
      <c r="GYS34" s="662"/>
      <c r="GYT34" s="662"/>
      <c r="GYU34" s="662"/>
      <c r="GYV34" s="662"/>
      <c r="GYW34" s="662"/>
      <c r="GYX34" s="662"/>
      <c r="GYY34" s="662"/>
      <c r="GYZ34" s="662"/>
      <c r="GZA34" s="662"/>
      <c r="GZB34" s="662"/>
      <c r="GZC34" s="662"/>
      <c r="GZD34" s="662"/>
      <c r="GZE34" s="662"/>
      <c r="GZF34" s="662"/>
      <c r="GZG34" s="662"/>
      <c r="GZH34" s="662"/>
      <c r="GZI34" s="662"/>
      <c r="GZJ34" s="662"/>
      <c r="GZK34" s="662"/>
      <c r="GZL34" s="662"/>
      <c r="GZM34" s="662"/>
      <c r="GZN34" s="662"/>
      <c r="GZO34" s="662"/>
      <c r="GZP34" s="662"/>
      <c r="GZQ34" s="662"/>
      <c r="GZR34" s="662"/>
      <c r="GZS34" s="662"/>
      <c r="GZT34" s="662"/>
      <c r="GZU34" s="662"/>
      <c r="GZV34" s="662"/>
      <c r="GZW34" s="662"/>
      <c r="GZX34" s="662"/>
      <c r="GZY34" s="662"/>
      <c r="GZZ34" s="662"/>
      <c r="HAA34" s="662"/>
      <c r="HAB34" s="662"/>
      <c r="HAC34" s="662"/>
      <c r="HAD34" s="662"/>
      <c r="HAE34" s="662"/>
      <c r="HAF34" s="662"/>
      <c r="HAG34" s="662"/>
      <c r="HAH34" s="662"/>
      <c r="HAI34" s="662"/>
      <c r="HAJ34" s="662"/>
      <c r="HAK34" s="662"/>
      <c r="HAL34" s="662"/>
      <c r="HAM34" s="662"/>
      <c r="HAN34" s="662"/>
      <c r="HAO34" s="662"/>
      <c r="HAP34" s="662"/>
      <c r="HAQ34" s="662"/>
      <c r="HAR34" s="662"/>
      <c r="HAS34" s="662"/>
      <c r="HAT34" s="662"/>
      <c r="HAU34" s="662"/>
      <c r="HAV34" s="662"/>
      <c r="HAW34" s="662"/>
      <c r="HAX34" s="662"/>
      <c r="HAY34" s="662"/>
      <c r="HAZ34" s="662"/>
      <c r="HBA34" s="662"/>
      <c r="HBB34" s="662"/>
      <c r="HBC34" s="662"/>
      <c r="HBD34" s="662"/>
      <c r="HBE34" s="662"/>
      <c r="HBF34" s="662"/>
      <c r="HBG34" s="662"/>
      <c r="HBH34" s="662"/>
      <c r="HBI34" s="662"/>
      <c r="HBJ34" s="662"/>
      <c r="HBK34" s="662"/>
      <c r="HBL34" s="662"/>
      <c r="HBM34" s="662"/>
      <c r="HBN34" s="662"/>
      <c r="HBO34" s="662"/>
      <c r="HBP34" s="662"/>
      <c r="HBQ34" s="662"/>
      <c r="HBR34" s="662"/>
      <c r="HBS34" s="662"/>
      <c r="HBT34" s="662"/>
      <c r="HBU34" s="662"/>
      <c r="HBV34" s="662"/>
      <c r="HBW34" s="662"/>
      <c r="HBX34" s="662"/>
      <c r="HBY34" s="662"/>
      <c r="HBZ34" s="662"/>
      <c r="HCA34" s="662"/>
      <c r="HCB34" s="662"/>
      <c r="HCC34" s="662"/>
      <c r="HCD34" s="662"/>
      <c r="HCE34" s="662"/>
      <c r="HCF34" s="662"/>
      <c r="HCG34" s="662"/>
      <c r="HCH34" s="662"/>
      <c r="HCI34" s="662"/>
      <c r="HCJ34" s="662"/>
      <c r="HCK34" s="662"/>
      <c r="HCL34" s="662"/>
      <c r="HCM34" s="662"/>
      <c r="HCN34" s="662"/>
      <c r="HCO34" s="662"/>
      <c r="HCP34" s="662"/>
      <c r="HCQ34" s="662"/>
      <c r="HCR34" s="662"/>
      <c r="HCS34" s="662"/>
      <c r="HCT34" s="662"/>
      <c r="HCU34" s="662"/>
      <c r="HCV34" s="662"/>
      <c r="HCW34" s="662"/>
      <c r="HCX34" s="662"/>
      <c r="HCY34" s="662"/>
      <c r="HCZ34" s="662"/>
      <c r="HDA34" s="662"/>
      <c r="HDB34" s="662"/>
      <c r="HDC34" s="662"/>
      <c r="HDD34" s="662"/>
      <c r="HDE34" s="662"/>
      <c r="HDF34" s="662"/>
      <c r="HDG34" s="662"/>
      <c r="HDH34" s="662"/>
      <c r="HDI34" s="662"/>
      <c r="HDJ34" s="662"/>
      <c r="HDK34" s="662"/>
      <c r="HDL34" s="662"/>
      <c r="HDM34" s="662"/>
      <c r="HDN34" s="662"/>
      <c r="HDO34" s="662"/>
      <c r="HDP34" s="662"/>
      <c r="HDQ34" s="662"/>
      <c r="HDR34" s="662"/>
      <c r="HDS34" s="662"/>
      <c r="HDT34" s="662"/>
      <c r="HDU34" s="662"/>
      <c r="HDV34" s="662"/>
      <c r="HDW34" s="662"/>
      <c r="HDX34" s="662"/>
      <c r="HDY34" s="662"/>
      <c r="HDZ34" s="662"/>
      <c r="HEA34" s="662"/>
      <c r="HEB34" s="662"/>
      <c r="HEC34" s="662"/>
      <c r="HED34" s="662"/>
      <c r="HEE34" s="662"/>
      <c r="HEF34" s="662"/>
      <c r="HEG34" s="662"/>
      <c r="HEH34" s="662"/>
      <c r="HEI34" s="662"/>
      <c r="HEJ34" s="662"/>
      <c r="HEK34" s="662"/>
      <c r="HEL34" s="662"/>
      <c r="HEM34" s="662"/>
      <c r="HEN34" s="662"/>
      <c r="HEO34" s="662"/>
      <c r="HEP34" s="662"/>
      <c r="HEQ34" s="662"/>
      <c r="HER34" s="662"/>
      <c r="HES34" s="662"/>
      <c r="HET34" s="662"/>
      <c r="HEU34" s="662"/>
      <c r="HEV34" s="662"/>
      <c r="HEW34" s="662"/>
      <c r="HEX34" s="662"/>
      <c r="HEY34" s="662"/>
      <c r="HEZ34" s="662"/>
      <c r="HFA34" s="662"/>
      <c r="HFB34" s="662"/>
      <c r="HFC34" s="662"/>
      <c r="HFD34" s="662"/>
      <c r="HFE34" s="662"/>
      <c r="HFF34" s="662"/>
      <c r="HFG34" s="662"/>
      <c r="HFH34" s="662"/>
      <c r="HFI34" s="662"/>
      <c r="HFJ34" s="662"/>
      <c r="HFK34" s="662"/>
      <c r="HFL34" s="662"/>
      <c r="HFM34" s="662"/>
      <c r="HFN34" s="662"/>
      <c r="HFO34" s="662"/>
      <c r="HFP34" s="662"/>
      <c r="HFQ34" s="662"/>
      <c r="HFR34" s="662"/>
      <c r="HFS34" s="662"/>
      <c r="HFT34" s="662"/>
      <c r="HFU34" s="662"/>
      <c r="HFV34" s="662"/>
      <c r="HFW34" s="662"/>
      <c r="HFX34" s="662"/>
      <c r="HFY34" s="662"/>
      <c r="HFZ34" s="662"/>
      <c r="HGA34" s="662"/>
      <c r="HGB34" s="662"/>
      <c r="HGC34" s="662"/>
      <c r="HGD34" s="662"/>
      <c r="HGE34" s="662"/>
      <c r="HGF34" s="662"/>
      <c r="HGG34" s="662"/>
      <c r="HGH34" s="662"/>
      <c r="HGI34" s="662"/>
      <c r="HGJ34" s="662"/>
      <c r="HGK34" s="662"/>
      <c r="HGL34" s="662"/>
      <c r="HGM34" s="662"/>
      <c r="HGN34" s="662"/>
      <c r="HGO34" s="662"/>
      <c r="HGP34" s="662"/>
      <c r="HGQ34" s="662"/>
      <c r="HGR34" s="662"/>
      <c r="HGS34" s="662"/>
      <c r="HGT34" s="662"/>
      <c r="HGU34" s="662"/>
      <c r="HGV34" s="662"/>
      <c r="HGW34" s="662"/>
      <c r="HGX34" s="662"/>
      <c r="HGY34" s="662"/>
      <c r="HGZ34" s="662"/>
      <c r="HHA34" s="662"/>
      <c r="HHB34" s="662"/>
      <c r="HHC34" s="662"/>
      <c r="HHD34" s="662"/>
      <c r="HHE34" s="662"/>
      <c r="HHF34" s="662"/>
      <c r="HHG34" s="662"/>
      <c r="HHH34" s="662"/>
      <c r="HHI34" s="662"/>
      <c r="HHJ34" s="662"/>
      <c r="HHK34" s="662"/>
      <c r="HHL34" s="662"/>
      <c r="HHM34" s="662"/>
      <c r="HHN34" s="662"/>
      <c r="HHO34" s="662"/>
      <c r="HHP34" s="662"/>
      <c r="HHQ34" s="662"/>
      <c r="HHR34" s="662"/>
      <c r="HHS34" s="662"/>
      <c r="HHT34" s="662"/>
      <c r="HHU34" s="662"/>
      <c r="HHV34" s="662"/>
      <c r="HHW34" s="662"/>
      <c r="HHX34" s="662"/>
      <c r="HHY34" s="662"/>
      <c r="HHZ34" s="662"/>
      <c r="HIA34" s="662"/>
      <c r="HIB34" s="662"/>
      <c r="HIC34" s="662"/>
      <c r="HID34" s="662"/>
      <c r="HIE34" s="662"/>
      <c r="HIF34" s="662"/>
      <c r="HIG34" s="662"/>
      <c r="HIH34" s="662"/>
      <c r="HII34" s="662"/>
      <c r="HIJ34" s="662"/>
      <c r="HIK34" s="662"/>
      <c r="HIL34" s="662"/>
      <c r="HIM34" s="662"/>
      <c r="HIN34" s="662"/>
      <c r="HIO34" s="662"/>
      <c r="HIP34" s="662"/>
      <c r="HIQ34" s="662"/>
      <c r="HIR34" s="662"/>
      <c r="HIS34" s="662"/>
      <c r="HIT34" s="662"/>
      <c r="HIU34" s="662"/>
      <c r="HIV34" s="662"/>
      <c r="HIW34" s="662"/>
      <c r="HIX34" s="662"/>
      <c r="HIY34" s="662"/>
      <c r="HIZ34" s="662"/>
      <c r="HJA34" s="662"/>
      <c r="HJB34" s="662"/>
      <c r="HJC34" s="662"/>
      <c r="HJD34" s="662"/>
      <c r="HJE34" s="662"/>
      <c r="HJF34" s="662"/>
      <c r="HJG34" s="662"/>
      <c r="HJH34" s="662"/>
      <c r="HJI34" s="662"/>
      <c r="HJJ34" s="662"/>
      <c r="HJK34" s="662"/>
      <c r="HJL34" s="662"/>
      <c r="HJM34" s="662"/>
      <c r="HJN34" s="662"/>
      <c r="HJO34" s="662"/>
      <c r="HJP34" s="662"/>
      <c r="HJQ34" s="662"/>
      <c r="HJR34" s="662"/>
      <c r="HJS34" s="662"/>
      <c r="HJT34" s="662"/>
      <c r="HJU34" s="662"/>
      <c r="HJV34" s="662"/>
      <c r="HJW34" s="662"/>
      <c r="HJX34" s="662"/>
      <c r="HJY34" s="662"/>
      <c r="HJZ34" s="662"/>
      <c r="HKA34" s="662"/>
      <c r="HKB34" s="662"/>
      <c r="HKC34" s="662"/>
      <c r="HKD34" s="662"/>
      <c r="HKE34" s="662"/>
      <c r="HKF34" s="662"/>
      <c r="HKG34" s="662"/>
      <c r="HKH34" s="662"/>
      <c r="HKI34" s="662"/>
      <c r="HKJ34" s="662"/>
      <c r="HKK34" s="662"/>
      <c r="HKL34" s="662"/>
      <c r="HKM34" s="662"/>
      <c r="HKN34" s="662"/>
      <c r="HKO34" s="662"/>
      <c r="HKP34" s="662"/>
      <c r="HKQ34" s="662"/>
      <c r="HKR34" s="662"/>
      <c r="HKS34" s="662"/>
      <c r="HKT34" s="662"/>
      <c r="HKU34" s="662"/>
      <c r="HKV34" s="662"/>
      <c r="HKW34" s="662"/>
      <c r="HKX34" s="662"/>
      <c r="HKY34" s="662"/>
      <c r="HKZ34" s="662"/>
      <c r="HLA34" s="662"/>
      <c r="HLB34" s="662"/>
      <c r="HLC34" s="662"/>
      <c r="HLD34" s="662"/>
      <c r="HLE34" s="662"/>
      <c r="HLF34" s="662"/>
      <c r="HLG34" s="662"/>
      <c r="HLH34" s="662"/>
      <c r="HLI34" s="662"/>
      <c r="HLJ34" s="662"/>
      <c r="HLK34" s="662"/>
      <c r="HLL34" s="662"/>
      <c r="HLM34" s="662"/>
      <c r="HLN34" s="662"/>
      <c r="HLO34" s="662"/>
      <c r="HLP34" s="662"/>
      <c r="HLQ34" s="662"/>
      <c r="HLR34" s="662"/>
      <c r="HLS34" s="662"/>
      <c r="HLT34" s="662"/>
      <c r="HLU34" s="662"/>
      <c r="HLV34" s="662"/>
      <c r="HLW34" s="662"/>
      <c r="HLX34" s="662"/>
      <c r="HLY34" s="662"/>
      <c r="HLZ34" s="662"/>
      <c r="HMA34" s="662"/>
      <c r="HMB34" s="662"/>
      <c r="HMC34" s="662"/>
      <c r="HMD34" s="662"/>
      <c r="HME34" s="662"/>
      <c r="HMF34" s="662"/>
      <c r="HMG34" s="662"/>
      <c r="HMH34" s="662"/>
      <c r="HMI34" s="662"/>
      <c r="HMJ34" s="662"/>
      <c r="HMK34" s="662"/>
      <c r="HML34" s="662"/>
      <c r="HMM34" s="662"/>
      <c r="HMN34" s="662"/>
      <c r="HMO34" s="662"/>
      <c r="HMP34" s="662"/>
      <c r="HMQ34" s="662"/>
      <c r="HMR34" s="662"/>
      <c r="HMS34" s="662"/>
      <c r="HMT34" s="662"/>
      <c r="HMU34" s="662"/>
      <c r="HMV34" s="662"/>
      <c r="HMW34" s="662"/>
      <c r="HMX34" s="662"/>
      <c r="HMY34" s="662"/>
      <c r="HMZ34" s="662"/>
      <c r="HNA34" s="662"/>
      <c r="HNB34" s="662"/>
      <c r="HNC34" s="662"/>
      <c r="HND34" s="662"/>
      <c r="HNE34" s="662"/>
      <c r="HNF34" s="662"/>
      <c r="HNG34" s="662"/>
      <c r="HNH34" s="662"/>
      <c r="HNI34" s="662"/>
      <c r="HNJ34" s="662"/>
      <c r="HNK34" s="662"/>
      <c r="HNL34" s="662"/>
      <c r="HNM34" s="662"/>
      <c r="HNN34" s="662"/>
      <c r="HNO34" s="662"/>
      <c r="HNP34" s="662"/>
      <c r="HNQ34" s="662"/>
      <c r="HNR34" s="662"/>
      <c r="HNS34" s="662"/>
      <c r="HNT34" s="662"/>
      <c r="HNU34" s="662"/>
      <c r="HNV34" s="662"/>
      <c r="HNW34" s="662"/>
      <c r="HNX34" s="662"/>
      <c r="HNY34" s="662"/>
      <c r="HNZ34" s="662"/>
      <c r="HOA34" s="662"/>
      <c r="HOB34" s="662"/>
      <c r="HOC34" s="662"/>
      <c r="HOD34" s="662"/>
      <c r="HOE34" s="662"/>
      <c r="HOF34" s="662"/>
      <c r="HOG34" s="662"/>
      <c r="HOH34" s="662"/>
      <c r="HOI34" s="662"/>
      <c r="HOJ34" s="662"/>
      <c r="HOK34" s="662"/>
      <c r="HOL34" s="662"/>
      <c r="HOM34" s="662"/>
      <c r="HON34" s="662"/>
      <c r="HOO34" s="662"/>
      <c r="HOP34" s="662"/>
      <c r="HOQ34" s="662"/>
      <c r="HOR34" s="662"/>
      <c r="HOS34" s="662"/>
      <c r="HOT34" s="662"/>
      <c r="HOU34" s="662"/>
      <c r="HOV34" s="662"/>
      <c r="HOW34" s="662"/>
      <c r="HOX34" s="662"/>
      <c r="HOY34" s="662"/>
      <c r="HOZ34" s="662"/>
      <c r="HPA34" s="662"/>
      <c r="HPB34" s="662"/>
      <c r="HPC34" s="662"/>
      <c r="HPD34" s="662"/>
      <c r="HPE34" s="662"/>
      <c r="HPF34" s="662"/>
      <c r="HPG34" s="662"/>
      <c r="HPH34" s="662"/>
      <c r="HPI34" s="662"/>
      <c r="HPJ34" s="662"/>
      <c r="HPK34" s="662"/>
      <c r="HPL34" s="662"/>
      <c r="HPM34" s="662"/>
      <c r="HPN34" s="662"/>
      <c r="HPO34" s="662"/>
      <c r="HPP34" s="662"/>
      <c r="HPQ34" s="662"/>
      <c r="HPR34" s="662"/>
      <c r="HPS34" s="662"/>
      <c r="HPT34" s="662"/>
      <c r="HPU34" s="662"/>
      <c r="HPV34" s="662"/>
      <c r="HPW34" s="662"/>
      <c r="HPX34" s="662"/>
      <c r="HPY34" s="662"/>
      <c r="HPZ34" s="662"/>
      <c r="HQA34" s="662"/>
      <c r="HQB34" s="662"/>
      <c r="HQC34" s="662"/>
      <c r="HQD34" s="662"/>
      <c r="HQE34" s="662"/>
      <c r="HQF34" s="662"/>
      <c r="HQG34" s="662"/>
      <c r="HQH34" s="662"/>
      <c r="HQI34" s="662"/>
      <c r="HQJ34" s="662"/>
      <c r="HQK34" s="662"/>
      <c r="HQL34" s="662"/>
      <c r="HQM34" s="662"/>
      <c r="HQN34" s="662"/>
      <c r="HQO34" s="662"/>
      <c r="HQP34" s="662"/>
      <c r="HQQ34" s="662"/>
      <c r="HQR34" s="662"/>
      <c r="HQS34" s="662"/>
      <c r="HQT34" s="662"/>
      <c r="HQU34" s="662"/>
      <c r="HQV34" s="662"/>
      <c r="HQW34" s="662"/>
      <c r="HQX34" s="662"/>
      <c r="HQY34" s="662"/>
      <c r="HQZ34" s="662"/>
      <c r="HRA34" s="662"/>
      <c r="HRB34" s="662"/>
      <c r="HRC34" s="662"/>
      <c r="HRD34" s="662"/>
      <c r="HRE34" s="662"/>
      <c r="HRF34" s="662"/>
      <c r="HRG34" s="662"/>
      <c r="HRH34" s="662"/>
      <c r="HRI34" s="662"/>
      <c r="HRJ34" s="662"/>
      <c r="HRK34" s="662"/>
      <c r="HRL34" s="662"/>
      <c r="HRM34" s="662"/>
      <c r="HRN34" s="662"/>
      <c r="HRO34" s="662"/>
      <c r="HRP34" s="662"/>
      <c r="HRQ34" s="662"/>
      <c r="HRR34" s="662"/>
      <c r="HRS34" s="662"/>
      <c r="HRT34" s="662"/>
      <c r="HRU34" s="662"/>
      <c r="HRV34" s="662"/>
      <c r="HRW34" s="662"/>
      <c r="HRX34" s="662"/>
      <c r="HRY34" s="662"/>
      <c r="HRZ34" s="662"/>
      <c r="HSA34" s="662"/>
      <c r="HSB34" s="662"/>
      <c r="HSC34" s="662"/>
      <c r="HSD34" s="662"/>
      <c r="HSE34" s="662"/>
      <c r="HSF34" s="662"/>
      <c r="HSG34" s="662"/>
      <c r="HSH34" s="662"/>
      <c r="HSI34" s="662"/>
      <c r="HSJ34" s="662"/>
      <c r="HSK34" s="662"/>
      <c r="HSL34" s="662"/>
      <c r="HSM34" s="662"/>
      <c r="HSN34" s="662"/>
      <c r="HSO34" s="662"/>
      <c r="HSP34" s="662"/>
      <c r="HSQ34" s="662"/>
      <c r="HSR34" s="662"/>
      <c r="HSS34" s="662"/>
      <c r="HST34" s="662"/>
      <c r="HSU34" s="662"/>
      <c r="HSV34" s="662"/>
      <c r="HSW34" s="662"/>
      <c r="HSX34" s="662"/>
      <c r="HSY34" s="662"/>
      <c r="HSZ34" s="662"/>
      <c r="HTA34" s="662"/>
      <c r="HTB34" s="662"/>
      <c r="HTC34" s="662"/>
      <c r="HTD34" s="662"/>
      <c r="HTE34" s="662"/>
      <c r="HTF34" s="662"/>
      <c r="HTG34" s="662"/>
      <c r="HTH34" s="662"/>
      <c r="HTI34" s="662"/>
      <c r="HTJ34" s="662"/>
      <c r="HTK34" s="662"/>
      <c r="HTL34" s="662"/>
      <c r="HTM34" s="662"/>
      <c r="HTN34" s="662"/>
      <c r="HTO34" s="662"/>
      <c r="HTP34" s="662"/>
      <c r="HTQ34" s="662"/>
      <c r="HTR34" s="662"/>
      <c r="HTS34" s="662"/>
      <c r="HTT34" s="662"/>
      <c r="HTU34" s="662"/>
      <c r="HTV34" s="662"/>
      <c r="HTW34" s="662"/>
      <c r="HTX34" s="662"/>
      <c r="HTY34" s="662"/>
      <c r="HTZ34" s="662"/>
      <c r="HUA34" s="662"/>
      <c r="HUB34" s="662"/>
      <c r="HUC34" s="662"/>
      <c r="HUD34" s="662"/>
      <c r="HUE34" s="662"/>
      <c r="HUF34" s="662"/>
      <c r="HUG34" s="662"/>
      <c r="HUH34" s="662"/>
      <c r="HUI34" s="662"/>
      <c r="HUJ34" s="662"/>
      <c r="HUK34" s="662"/>
      <c r="HUL34" s="662"/>
      <c r="HUM34" s="662"/>
      <c r="HUN34" s="662"/>
      <c r="HUO34" s="662"/>
      <c r="HUP34" s="662"/>
      <c r="HUQ34" s="662"/>
      <c r="HUR34" s="662"/>
      <c r="HUS34" s="662"/>
      <c r="HUT34" s="662"/>
      <c r="HUU34" s="662"/>
      <c r="HUV34" s="662"/>
      <c r="HUW34" s="662"/>
      <c r="HUX34" s="662"/>
      <c r="HUY34" s="662"/>
      <c r="HUZ34" s="662"/>
      <c r="HVA34" s="662"/>
      <c r="HVB34" s="662"/>
      <c r="HVC34" s="662"/>
      <c r="HVD34" s="662"/>
      <c r="HVE34" s="662"/>
      <c r="HVF34" s="662"/>
      <c r="HVG34" s="662"/>
      <c r="HVH34" s="662"/>
      <c r="HVI34" s="662"/>
      <c r="HVJ34" s="662"/>
      <c r="HVK34" s="662"/>
      <c r="HVL34" s="662"/>
      <c r="HVM34" s="662"/>
      <c r="HVN34" s="662"/>
      <c r="HVO34" s="662"/>
      <c r="HVP34" s="662"/>
      <c r="HVQ34" s="662"/>
      <c r="HVR34" s="662"/>
      <c r="HVS34" s="662"/>
      <c r="HVT34" s="662"/>
      <c r="HVU34" s="662"/>
      <c r="HVV34" s="662"/>
      <c r="HVW34" s="662"/>
      <c r="HVX34" s="662"/>
      <c r="HVY34" s="662"/>
      <c r="HVZ34" s="662"/>
      <c r="HWA34" s="662"/>
      <c r="HWB34" s="662"/>
      <c r="HWC34" s="662"/>
      <c r="HWD34" s="662"/>
      <c r="HWE34" s="662"/>
      <c r="HWF34" s="662"/>
      <c r="HWG34" s="662"/>
      <c r="HWH34" s="662"/>
      <c r="HWI34" s="662"/>
      <c r="HWJ34" s="662"/>
      <c r="HWK34" s="662"/>
      <c r="HWL34" s="662"/>
      <c r="HWM34" s="662"/>
      <c r="HWN34" s="662"/>
      <c r="HWO34" s="662"/>
      <c r="HWP34" s="662"/>
      <c r="HWQ34" s="662"/>
      <c r="HWR34" s="662"/>
      <c r="HWS34" s="662"/>
      <c r="HWT34" s="662"/>
      <c r="HWU34" s="662"/>
      <c r="HWV34" s="662"/>
      <c r="HWW34" s="662"/>
      <c r="HWX34" s="662"/>
      <c r="HWY34" s="662"/>
      <c r="HWZ34" s="662"/>
      <c r="HXA34" s="662"/>
      <c r="HXB34" s="662"/>
      <c r="HXC34" s="662"/>
      <c r="HXD34" s="662"/>
      <c r="HXE34" s="662"/>
      <c r="HXF34" s="662"/>
      <c r="HXG34" s="662"/>
      <c r="HXH34" s="662"/>
      <c r="HXI34" s="662"/>
      <c r="HXJ34" s="662"/>
      <c r="HXK34" s="662"/>
      <c r="HXL34" s="662"/>
      <c r="HXM34" s="662"/>
      <c r="HXN34" s="662"/>
      <c r="HXO34" s="662"/>
      <c r="HXP34" s="662"/>
      <c r="HXQ34" s="662"/>
      <c r="HXR34" s="662"/>
      <c r="HXS34" s="662"/>
      <c r="HXT34" s="662"/>
      <c r="HXU34" s="662"/>
      <c r="HXV34" s="662"/>
      <c r="HXW34" s="662"/>
      <c r="HXX34" s="662"/>
      <c r="HXY34" s="662"/>
      <c r="HXZ34" s="662"/>
      <c r="HYA34" s="662"/>
      <c r="HYB34" s="662"/>
      <c r="HYC34" s="662"/>
      <c r="HYD34" s="662"/>
      <c r="HYE34" s="662"/>
      <c r="HYF34" s="662"/>
      <c r="HYG34" s="662"/>
      <c r="HYH34" s="662"/>
      <c r="HYI34" s="662"/>
      <c r="HYJ34" s="662"/>
      <c r="HYK34" s="662"/>
      <c r="HYL34" s="662"/>
      <c r="HYM34" s="662"/>
      <c r="HYN34" s="662"/>
      <c r="HYO34" s="662"/>
      <c r="HYP34" s="662"/>
      <c r="HYQ34" s="662"/>
      <c r="HYR34" s="662"/>
      <c r="HYS34" s="662"/>
      <c r="HYT34" s="662"/>
      <c r="HYU34" s="662"/>
      <c r="HYV34" s="662"/>
      <c r="HYW34" s="662"/>
      <c r="HYX34" s="662"/>
      <c r="HYY34" s="662"/>
      <c r="HYZ34" s="662"/>
      <c r="HZA34" s="662"/>
      <c r="HZB34" s="662"/>
      <c r="HZC34" s="662"/>
      <c r="HZD34" s="662"/>
      <c r="HZE34" s="662"/>
      <c r="HZF34" s="662"/>
      <c r="HZG34" s="662"/>
      <c r="HZH34" s="662"/>
      <c r="HZI34" s="662"/>
      <c r="HZJ34" s="662"/>
      <c r="HZK34" s="662"/>
      <c r="HZL34" s="662"/>
      <c r="HZM34" s="662"/>
      <c r="HZN34" s="662"/>
      <c r="HZO34" s="662"/>
      <c r="HZP34" s="662"/>
      <c r="HZQ34" s="662"/>
      <c r="HZR34" s="662"/>
      <c r="HZS34" s="662"/>
      <c r="HZT34" s="662"/>
      <c r="HZU34" s="662"/>
      <c r="HZV34" s="662"/>
      <c r="HZW34" s="662"/>
      <c r="HZX34" s="662"/>
      <c r="HZY34" s="662"/>
      <c r="HZZ34" s="662"/>
      <c r="IAA34" s="662"/>
      <c r="IAB34" s="662"/>
      <c r="IAC34" s="662"/>
      <c r="IAD34" s="662"/>
      <c r="IAE34" s="662"/>
      <c r="IAF34" s="662"/>
      <c r="IAG34" s="662"/>
      <c r="IAH34" s="662"/>
      <c r="IAI34" s="662"/>
      <c r="IAJ34" s="662"/>
      <c r="IAK34" s="662"/>
      <c r="IAL34" s="662"/>
      <c r="IAM34" s="662"/>
      <c r="IAN34" s="662"/>
      <c r="IAO34" s="662"/>
      <c r="IAP34" s="662"/>
      <c r="IAQ34" s="662"/>
      <c r="IAR34" s="662"/>
      <c r="IAS34" s="662"/>
      <c r="IAT34" s="662"/>
      <c r="IAU34" s="662"/>
      <c r="IAV34" s="662"/>
      <c r="IAW34" s="662"/>
      <c r="IAX34" s="662"/>
      <c r="IAY34" s="662"/>
      <c r="IAZ34" s="662"/>
      <c r="IBA34" s="662"/>
      <c r="IBB34" s="662"/>
      <c r="IBC34" s="662"/>
      <c r="IBD34" s="662"/>
      <c r="IBE34" s="662"/>
      <c r="IBF34" s="662"/>
      <c r="IBG34" s="662"/>
      <c r="IBH34" s="662"/>
      <c r="IBI34" s="662"/>
      <c r="IBJ34" s="662"/>
      <c r="IBK34" s="662"/>
      <c r="IBL34" s="662"/>
      <c r="IBM34" s="662"/>
      <c r="IBN34" s="662"/>
      <c r="IBO34" s="662"/>
      <c r="IBP34" s="662"/>
      <c r="IBQ34" s="662"/>
      <c r="IBR34" s="662"/>
      <c r="IBS34" s="662"/>
      <c r="IBT34" s="662"/>
      <c r="IBU34" s="662"/>
      <c r="IBV34" s="662"/>
      <c r="IBW34" s="662"/>
      <c r="IBX34" s="662"/>
      <c r="IBY34" s="662"/>
      <c r="IBZ34" s="662"/>
      <c r="ICA34" s="662"/>
      <c r="ICB34" s="662"/>
      <c r="ICC34" s="662"/>
      <c r="ICD34" s="662"/>
      <c r="ICE34" s="662"/>
      <c r="ICF34" s="662"/>
      <c r="ICG34" s="662"/>
      <c r="ICH34" s="662"/>
      <c r="ICI34" s="662"/>
      <c r="ICJ34" s="662"/>
      <c r="ICK34" s="662"/>
      <c r="ICL34" s="662"/>
      <c r="ICM34" s="662"/>
      <c r="ICN34" s="662"/>
      <c r="ICO34" s="662"/>
      <c r="ICP34" s="662"/>
      <c r="ICQ34" s="662"/>
      <c r="ICR34" s="662"/>
      <c r="ICS34" s="662"/>
      <c r="ICT34" s="662"/>
      <c r="ICU34" s="662"/>
      <c r="ICV34" s="662"/>
      <c r="ICW34" s="662"/>
      <c r="ICX34" s="662"/>
      <c r="ICY34" s="662"/>
      <c r="ICZ34" s="662"/>
      <c r="IDA34" s="662"/>
      <c r="IDB34" s="662"/>
      <c r="IDC34" s="662"/>
      <c r="IDD34" s="662"/>
      <c r="IDE34" s="662"/>
      <c r="IDF34" s="662"/>
      <c r="IDG34" s="662"/>
      <c r="IDH34" s="662"/>
      <c r="IDI34" s="662"/>
      <c r="IDJ34" s="662"/>
      <c r="IDK34" s="662"/>
      <c r="IDL34" s="662"/>
      <c r="IDM34" s="662"/>
      <c r="IDN34" s="662"/>
      <c r="IDO34" s="662"/>
      <c r="IDP34" s="662"/>
      <c r="IDQ34" s="662"/>
      <c r="IDR34" s="662"/>
      <c r="IDS34" s="662"/>
      <c r="IDT34" s="662"/>
      <c r="IDU34" s="662"/>
      <c r="IDV34" s="662"/>
      <c r="IDW34" s="662"/>
      <c r="IDX34" s="662"/>
      <c r="IDY34" s="662"/>
      <c r="IDZ34" s="662"/>
      <c r="IEA34" s="662"/>
      <c r="IEB34" s="662"/>
      <c r="IEC34" s="662"/>
      <c r="IED34" s="662"/>
      <c r="IEE34" s="662"/>
      <c r="IEF34" s="662"/>
      <c r="IEG34" s="662"/>
      <c r="IEH34" s="662"/>
      <c r="IEI34" s="662"/>
      <c r="IEJ34" s="662"/>
      <c r="IEK34" s="662"/>
      <c r="IEL34" s="662"/>
      <c r="IEM34" s="662"/>
      <c r="IEN34" s="662"/>
      <c r="IEO34" s="662"/>
      <c r="IEP34" s="662"/>
      <c r="IEQ34" s="662"/>
      <c r="IER34" s="662"/>
      <c r="IES34" s="662"/>
      <c r="IET34" s="662"/>
      <c r="IEU34" s="662"/>
      <c r="IEV34" s="662"/>
      <c r="IEW34" s="662"/>
      <c r="IEX34" s="662"/>
      <c r="IEY34" s="662"/>
      <c r="IEZ34" s="662"/>
      <c r="IFA34" s="662"/>
      <c r="IFB34" s="662"/>
      <c r="IFC34" s="662"/>
      <c r="IFD34" s="662"/>
      <c r="IFE34" s="662"/>
      <c r="IFF34" s="662"/>
      <c r="IFG34" s="662"/>
      <c r="IFH34" s="662"/>
      <c r="IFI34" s="662"/>
      <c r="IFJ34" s="662"/>
      <c r="IFK34" s="662"/>
      <c r="IFL34" s="662"/>
      <c r="IFM34" s="662"/>
      <c r="IFN34" s="662"/>
      <c r="IFO34" s="662"/>
      <c r="IFP34" s="662"/>
      <c r="IFQ34" s="662"/>
      <c r="IFR34" s="662"/>
      <c r="IFS34" s="662"/>
      <c r="IFT34" s="662"/>
      <c r="IFU34" s="662"/>
      <c r="IFV34" s="662"/>
      <c r="IFW34" s="662"/>
      <c r="IFX34" s="662"/>
      <c r="IFY34" s="662"/>
      <c r="IFZ34" s="662"/>
      <c r="IGA34" s="662"/>
      <c r="IGB34" s="662"/>
      <c r="IGC34" s="662"/>
      <c r="IGD34" s="662"/>
      <c r="IGE34" s="662"/>
      <c r="IGF34" s="662"/>
      <c r="IGG34" s="662"/>
      <c r="IGH34" s="662"/>
      <c r="IGI34" s="662"/>
      <c r="IGJ34" s="662"/>
      <c r="IGK34" s="662"/>
      <c r="IGL34" s="662"/>
      <c r="IGM34" s="662"/>
      <c r="IGN34" s="662"/>
      <c r="IGO34" s="662"/>
      <c r="IGP34" s="662"/>
      <c r="IGQ34" s="662"/>
      <c r="IGR34" s="662"/>
      <c r="IGS34" s="662"/>
      <c r="IGT34" s="662"/>
      <c r="IGU34" s="662"/>
      <c r="IGV34" s="662"/>
      <c r="IGW34" s="662"/>
      <c r="IGX34" s="662"/>
      <c r="IGY34" s="662"/>
      <c r="IGZ34" s="662"/>
      <c r="IHA34" s="662"/>
      <c r="IHB34" s="662"/>
      <c r="IHC34" s="662"/>
      <c r="IHD34" s="662"/>
      <c r="IHE34" s="662"/>
      <c r="IHF34" s="662"/>
      <c r="IHG34" s="662"/>
      <c r="IHH34" s="662"/>
      <c r="IHI34" s="662"/>
      <c r="IHJ34" s="662"/>
      <c r="IHK34" s="662"/>
      <c r="IHL34" s="662"/>
      <c r="IHM34" s="662"/>
      <c r="IHN34" s="662"/>
      <c r="IHO34" s="662"/>
      <c r="IHP34" s="662"/>
      <c r="IHQ34" s="662"/>
      <c r="IHR34" s="662"/>
      <c r="IHS34" s="662"/>
      <c r="IHT34" s="662"/>
      <c r="IHU34" s="662"/>
      <c r="IHV34" s="662"/>
      <c r="IHW34" s="662"/>
      <c r="IHX34" s="662"/>
      <c r="IHY34" s="662"/>
      <c r="IHZ34" s="662"/>
      <c r="IIA34" s="662"/>
      <c r="IIB34" s="662"/>
      <c r="IIC34" s="662"/>
      <c r="IID34" s="662"/>
      <c r="IIE34" s="662"/>
      <c r="IIF34" s="662"/>
      <c r="IIG34" s="662"/>
      <c r="IIH34" s="662"/>
      <c r="III34" s="662"/>
      <c r="IIJ34" s="662"/>
      <c r="IIK34" s="662"/>
      <c r="IIL34" s="662"/>
      <c r="IIM34" s="662"/>
      <c r="IIN34" s="662"/>
      <c r="IIO34" s="662"/>
      <c r="IIP34" s="662"/>
      <c r="IIQ34" s="662"/>
      <c r="IIR34" s="662"/>
      <c r="IIS34" s="662"/>
      <c r="IIT34" s="662"/>
      <c r="IIU34" s="662"/>
      <c r="IIV34" s="662"/>
      <c r="IIW34" s="662"/>
      <c r="IIX34" s="662"/>
      <c r="IIY34" s="662"/>
      <c r="IIZ34" s="662"/>
      <c r="IJA34" s="662"/>
      <c r="IJB34" s="662"/>
      <c r="IJC34" s="662"/>
      <c r="IJD34" s="662"/>
      <c r="IJE34" s="662"/>
      <c r="IJF34" s="662"/>
      <c r="IJG34" s="662"/>
      <c r="IJH34" s="662"/>
      <c r="IJI34" s="662"/>
      <c r="IJJ34" s="662"/>
      <c r="IJK34" s="662"/>
      <c r="IJL34" s="662"/>
      <c r="IJM34" s="662"/>
      <c r="IJN34" s="662"/>
      <c r="IJO34" s="662"/>
      <c r="IJP34" s="662"/>
      <c r="IJQ34" s="662"/>
      <c r="IJR34" s="662"/>
      <c r="IJS34" s="662"/>
      <c r="IJT34" s="662"/>
      <c r="IJU34" s="662"/>
      <c r="IJV34" s="662"/>
      <c r="IJW34" s="662"/>
      <c r="IJX34" s="662"/>
      <c r="IJY34" s="662"/>
      <c r="IJZ34" s="662"/>
      <c r="IKA34" s="662"/>
      <c r="IKB34" s="662"/>
      <c r="IKC34" s="662"/>
      <c r="IKD34" s="662"/>
      <c r="IKE34" s="662"/>
      <c r="IKF34" s="662"/>
      <c r="IKG34" s="662"/>
      <c r="IKH34" s="662"/>
      <c r="IKI34" s="662"/>
      <c r="IKJ34" s="662"/>
      <c r="IKK34" s="662"/>
      <c r="IKL34" s="662"/>
      <c r="IKM34" s="662"/>
      <c r="IKN34" s="662"/>
      <c r="IKO34" s="662"/>
      <c r="IKP34" s="662"/>
      <c r="IKQ34" s="662"/>
      <c r="IKR34" s="662"/>
      <c r="IKS34" s="662"/>
      <c r="IKT34" s="662"/>
      <c r="IKU34" s="662"/>
      <c r="IKV34" s="662"/>
      <c r="IKW34" s="662"/>
      <c r="IKX34" s="662"/>
      <c r="IKY34" s="662"/>
      <c r="IKZ34" s="662"/>
      <c r="ILA34" s="662"/>
      <c r="ILB34" s="662"/>
      <c r="ILC34" s="662"/>
      <c r="ILD34" s="662"/>
      <c r="ILE34" s="662"/>
      <c r="ILF34" s="662"/>
      <c r="ILG34" s="662"/>
      <c r="ILH34" s="662"/>
      <c r="ILI34" s="662"/>
      <c r="ILJ34" s="662"/>
      <c r="ILK34" s="662"/>
      <c r="ILL34" s="662"/>
      <c r="ILM34" s="662"/>
      <c r="ILN34" s="662"/>
      <c r="ILO34" s="662"/>
      <c r="ILP34" s="662"/>
      <c r="ILQ34" s="662"/>
      <c r="ILR34" s="662"/>
      <c r="ILS34" s="662"/>
      <c r="ILT34" s="662"/>
      <c r="ILU34" s="662"/>
      <c r="ILV34" s="662"/>
      <c r="ILW34" s="662"/>
      <c r="ILX34" s="662"/>
      <c r="ILY34" s="662"/>
      <c r="ILZ34" s="662"/>
      <c r="IMA34" s="662"/>
      <c r="IMB34" s="662"/>
      <c r="IMC34" s="662"/>
      <c r="IMD34" s="662"/>
      <c r="IME34" s="662"/>
      <c r="IMF34" s="662"/>
      <c r="IMG34" s="662"/>
      <c r="IMH34" s="662"/>
      <c r="IMI34" s="662"/>
      <c r="IMJ34" s="662"/>
      <c r="IMK34" s="662"/>
      <c r="IML34" s="662"/>
      <c r="IMM34" s="662"/>
      <c r="IMN34" s="662"/>
      <c r="IMO34" s="662"/>
      <c r="IMP34" s="662"/>
      <c r="IMQ34" s="662"/>
      <c r="IMR34" s="662"/>
      <c r="IMS34" s="662"/>
      <c r="IMT34" s="662"/>
      <c r="IMU34" s="662"/>
      <c r="IMV34" s="662"/>
      <c r="IMW34" s="662"/>
      <c r="IMX34" s="662"/>
      <c r="IMY34" s="662"/>
      <c r="IMZ34" s="662"/>
      <c r="INA34" s="662"/>
      <c r="INB34" s="662"/>
      <c r="INC34" s="662"/>
      <c r="IND34" s="662"/>
      <c r="INE34" s="662"/>
      <c r="INF34" s="662"/>
      <c r="ING34" s="662"/>
      <c r="INH34" s="662"/>
      <c r="INI34" s="662"/>
      <c r="INJ34" s="662"/>
      <c r="INK34" s="662"/>
      <c r="INL34" s="662"/>
      <c r="INM34" s="662"/>
      <c r="INN34" s="662"/>
      <c r="INO34" s="662"/>
      <c r="INP34" s="662"/>
      <c r="INQ34" s="662"/>
      <c r="INR34" s="662"/>
      <c r="INS34" s="662"/>
      <c r="INT34" s="662"/>
      <c r="INU34" s="662"/>
      <c r="INV34" s="662"/>
      <c r="INW34" s="662"/>
      <c r="INX34" s="662"/>
      <c r="INY34" s="662"/>
      <c r="INZ34" s="662"/>
      <c r="IOA34" s="662"/>
      <c r="IOB34" s="662"/>
      <c r="IOC34" s="662"/>
      <c r="IOD34" s="662"/>
      <c r="IOE34" s="662"/>
      <c r="IOF34" s="662"/>
      <c r="IOG34" s="662"/>
      <c r="IOH34" s="662"/>
      <c r="IOI34" s="662"/>
      <c r="IOJ34" s="662"/>
      <c r="IOK34" s="662"/>
      <c r="IOL34" s="662"/>
      <c r="IOM34" s="662"/>
      <c r="ION34" s="662"/>
      <c r="IOO34" s="662"/>
      <c r="IOP34" s="662"/>
      <c r="IOQ34" s="662"/>
      <c r="IOR34" s="662"/>
      <c r="IOS34" s="662"/>
      <c r="IOT34" s="662"/>
      <c r="IOU34" s="662"/>
      <c r="IOV34" s="662"/>
      <c r="IOW34" s="662"/>
      <c r="IOX34" s="662"/>
      <c r="IOY34" s="662"/>
      <c r="IOZ34" s="662"/>
      <c r="IPA34" s="662"/>
      <c r="IPB34" s="662"/>
      <c r="IPC34" s="662"/>
      <c r="IPD34" s="662"/>
      <c r="IPE34" s="662"/>
      <c r="IPF34" s="662"/>
      <c r="IPG34" s="662"/>
      <c r="IPH34" s="662"/>
      <c r="IPI34" s="662"/>
      <c r="IPJ34" s="662"/>
      <c r="IPK34" s="662"/>
      <c r="IPL34" s="662"/>
      <c r="IPM34" s="662"/>
      <c r="IPN34" s="662"/>
      <c r="IPO34" s="662"/>
      <c r="IPP34" s="662"/>
      <c r="IPQ34" s="662"/>
      <c r="IPR34" s="662"/>
      <c r="IPS34" s="662"/>
      <c r="IPT34" s="662"/>
      <c r="IPU34" s="662"/>
      <c r="IPV34" s="662"/>
      <c r="IPW34" s="662"/>
      <c r="IPX34" s="662"/>
      <c r="IPY34" s="662"/>
      <c r="IPZ34" s="662"/>
      <c r="IQA34" s="662"/>
      <c r="IQB34" s="662"/>
      <c r="IQC34" s="662"/>
      <c r="IQD34" s="662"/>
      <c r="IQE34" s="662"/>
      <c r="IQF34" s="662"/>
      <c r="IQG34" s="662"/>
      <c r="IQH34" s="662"/>
      <c r="IQI34" s="662"/>
      <c r="IQJ34" s="662"/>
      <c r="IQK34" s="662"/>
      <c r="IQL34" s="662"/>
      <c r="IQM34" s="662"/>
      <c r="IQN34" s="662"/>
      <c r="IQO34" s="662"/>
      <c r="IQP34" s="662"/>
      <c r="IQQ34" s="662"/>
      <c r="IQR34" s="662"/>
      <c r="IQS34" s="662"/>
      <c r="IQT34" s="662"/>
      <c r="IQU34" s="662"/>
      <c r="IQV34" s="662"/>
      <c r="IQW34" s="662"/>
      <c r="IQX34" s="662"/>
      <c r="IQY34" s="662"/>
      <c r="IQZ34" s="662"/>
      <c r="IRA34" s="662"/>
      <c r="IRB34" s="662"/>
      <c r="IRC34" s="662"/>
      <c r="IRD34" s="662"/>
      <c r="IRE34" s="662"/>
      <c r="IRF34" s="662"/>
      <c r="IRG34" s="662"/>
      <c r="IRH34" s="662"/>
      <c r="IRI34" s="662"/>
      <c r="IRJ34" s="662"/>
      <c r="IRK34" s="662"/>
      <c r="IRL34" s="662"/>
      <c r="IRM34" s="662"/>
      <c r="IRN34" s="662"/>
      <c r="IRO34" s="662"/>
      <c r="IRP34" s="662"/>
      <c r="IRQ34" s="662"/>
      <c r="IRR34" s="662"/>
      <c r="IRS34" s="662"/>
      <c r="IRT34" s="662"/>
      <c r="IRU34" s="662"/>
      <c r="IRV34" s="662"/>
      <c r="IRW34" s="662"/>
      <c r="IRX34" s="662"/>
      <c r="IRY34" s="662"/>
      <c r="IRZ34" s="662"/>
      <c r="ISA34" s="662"/>
      <c r="ISB34" s="662"/>
      <c r="ISC34" s="662"/>
      <c r="ISD34" s="662"/>
      <c r="ISE34" s="662"/>
      <c r="ISF34" s="662"/>
      <c r="ISG34" s="662"/>
      <c r="ISH34" s="662"/>
      <c r="ISI34" s="662"/>
      <c r="ISJ34" s="662"/>
      <c r="ISK34" s="662"/>
      <c r="ISL34" s="662"/>
      <c r="ISM34" s="662"/>
      <c r="ISN34" s="662"/>
      <c r="ISO34" s="662"/>
      <c r="ISP34" s="662"/>
      <c r="ISQ34" s="662"/>
      <c r="ISR34" s="662"/>
      <c r="ISS34" s="662"/>
      <c r="IST34" s="662"/>
      <c r="ISU34" s="662"/>
      <c r="ISV34" s="662"/>
      <c r="ISW34" s="662"/>
      <c r="ISX34" s="662"/>
      <c r="ISY34" s="662"/>
      <c r="ISZ34" s="662"/>
      <c r="ITA34" s="662"/>
      <c r="ITB34" s="662"/>
      <c r="ITC34" s="662"/>
      <c r="ITD34" s="662"/>
      <c r="ITE34" s="662"/>
      <c r="ITF34" s="662"/>
      <c r="ITG34" s="662"/>
      <c r="ITH34" s="662"/>
      <c r="ITI34" s="662"/>
      <c r="ITJ34" s="662"/>
      <c r="ITK34" s="662"/>
      <c r="ITL34" s="662"/>
      <c r="ITM34" s="662"/>
      <c r="ITN34" s="662"/>
      <c r="ITO34" s="662"/>
      <c r="ITP34" s="662"/>
      <c r="ITQ34" s="662"/>
      <c r="ITR34" s="662"/>
      <c r="ITS34" s="662"/>
      <c r="ITT34" s="662"/>
      <c r="ITU34" s="662"/>
      <c r="ITV34" s="662"/>
      <c r="ITW34" s="662"/>
      <c r="ITX34" s="662"/>
      <c r="ITY34" s="662"/>
      <c r="ITZ34" s="662"/>
      <c r="IUA34" s="662"/>
      <c r="IUB34" s="662"/>
      <c r="IUC34" s="662"/>
      <c r="IUD34" s="662"/>
      <c r="IUE34" s="662"/>
      <c r="IUF34" s="662"/>
      <c r="IUG34" s="662"/>
      <c r="IUH34" s="662"/>
      <c r="IUI34" s="662"/>
      <c r="IUJ34" s="662"/>
      <c r="IUK34" s="662"/>
      <c r="IUL34" s="662"/>
      <c r="IUM34" s="662"/>
      <c r="IUN34" s="662"/>
      <c r="IUO34" s="662"/>
      <c r="IUP34" s="662"/>
      <c r="IUQ34" s="662"/>
      <c r="IUR34" s="662"/>
      <c r="IUS34" s="662"/>
      <c r="IUT34" s="662"/>
      <c r="IUU34" s="662"/>
      <c r="IUV34" s="662"/>
      <c r="IUW34" s="662"/>
      <c r="IUX34" s="662"/>
      <c r="IUY34" s="662"/>
      <c r="IUZ34" s="662"/>
      <c r="IVA34" s="662"/>
      <c r="IVB34" s="662"/>
      <c r="IVC34" s="662"/>
      <c r="IVD34" s="662"/>
      <c r="IVE34" s="662"/>
      <c r="IVF34" s="662"/>
      <c r="IVG34" s="662"/>
      <c r="IVH34" s="662"/>
      <c r="IVI34" s="662"/>
      <c r="IVJ34" s="662"/>
      <c r="IVK34" s="662"/>
      <c r="IVL34" s="662"/>
      <c r="IVM34" s="662"/>
      <c r="IVN34" s="662"/>
      <c r="IVO34" s="662"/>
      <c r="IVP34" s="662"/>
      <c r="IVQ34" s="662"/>
      <c r="IVR34" s="662"/>
      <c r="IVS34" s="662"/>
      <c r="IVT34" s="662"/>
      <c r="IVU34" s="662"/>
      <c r="IVV34" s="662"/>
      <c r="IVW34" s="662"/>
      <c r="IVX34" s="662"/>
      <c r="IVY34" s="662"/>
      <c r="IVZ34" s="662"/>
      <c r="IWA34" s="662"/>
      <c r="IWB34" s="662"/>
      <c r="IWC34" s="662"/>
      <c r="IWD34" s="662"/>
      <c r="IWE34" s="662"/>
      <c r="IWF34" s="662"/>
      <c r="IWG34" s="662"/>
      <c r="IWH34" s="662"/>
      <c r="IWI34" s="662"/>
      <c r="IWJ34" s="662"/>
      <c r="IWK34" s="662"/>
      <c r="IWL34" s="662"/>
      <c r="IWM34" s="662"/>
      <c r="IWN34" s="662"/>
      <c r="IWO34" s="662"/>
      <c r="IWP34" s="662"/>
      <c r="IWQ34" s="662"/>
      <c r="IWR34" s="662"/>
      <c r="IWS34" s="662"/>
      <c r="IWT34" s="662"/>
      <c r="IWU34" s="662"/>
      <c r="IWV34" s="662"/>
      <c r="IWW34" s="662"/>
      <c r="IWX34" s="662"/>
      <c r="IWY34" s="662"/>
      <c r="IWZ34" s="662"/>
      <c r="IXA34" s="662"/>
      <c r="IXB34" s="662"/>
      <c r="IXC34" s="662"/>
      <c r="IXD34" s="662"/>
      <c r="IXE34" s="662"/>
      <c r="IXF34" s="662"/>
      <c r="IXG34" s="662"/>
      <c r="IXH34" s="662"/>
      <c r="IXI34" s="662"/>
      <c r="IXJ34" s="662"/>
      <c r="IXK34" s="662"/>
      <c r="IXL34" s="662"/>
      <c r="IXM34" s="662"/>
      <c r="IXN34" s="662"/>
      <c r="IXO34" s="662"/>
      <c r="IXP34" s="662"/>
      <c r="IXQ34" s="662"/>
      <c r="IXR34" s="662"/>
      <c r="IXS34" s="662"/>
      <c r="IXT34" s="662"/>
      <c r="IXU34" s="662"/>
      <c r="IXV34" s="662"/>
      <c r="IXW34" s="662"/>
      <c r="IXX34" s="662"/>
      <c r="IXY34" s="662"/>
      <c r="IXZ34" s="662"/>
      <c r="IYA34" s="662"/>
      <c r="IYB34" s="662"/>
      <c r="IYC34" s="662"/>
      <c r="IYD34" s="662"/>
      <c r="IYE34" s="662"/>
      <c r="IYF34" s="662"/>
      <c r="IYG34" s="662"/>
      <c r="IYH34" s="662"/>
      <c r="IYI34" s="662"/>
      <c r="IYJ34" s="662"/>
      <c r="IYK34" s="662"/>
      <c r="IYL34" s="662"/>
      <c r="IYM34" s="662"/>
      <c r="IYN34" s="662"/>
      <c r="IYO34" s="662"/>
      <c r="IYP34" s="662"/>
      <c r="IYQ34" s="662"/>
      <c r="IYR34" s="662"/>
      <c r="IYS34" s="662"/>
      <c r="IYT34" s="662"/>
      <c r="IYU34" s="662"/>
      <c r="IYV34" s="662"/>
      <c r="IYW34" s="662"/>
      <c r="IYX34" s="662"/>
      <c r="IYY34" s="662"/>
      <c r="IYZ34" s="662"/>
      <c r="IZA34" s="662"/>
      <c r="IZB34" s="662"/>
      <c r="IZC34" s="662"/>
      <c r="IZD34" s="662"/>
      <c r="IZE34" s="662"/>
      <c r="IZF34" s="662"/>
      <c r="IZG34" s="662"/>
      <c r="IZH34" s="662"/>
      <c r="IZI34" s="662"/>
      <c r="IZJ34" s="662"/>
      <c r="IZK34" s="662"/>
      <c r="IZL34" s="662"/>
      <c r="IZM34" s="662"/>
      <c r="IZN34" s="662"/>
      <c r="IZO34" s="662"/>
      <c r="IZP34" s="662"/>
      <c r="IZQ34" s="662"/>
      <c r="IZR34" s="662"/>
      <c r="IZS34" s="662"/>
      <c r="IZT34" s="662"/>
      <c r="IZU34" s="662"/>
      <c r="IZV34" s="662"/>
      <c r="IZW34" s="662"/>
      <c r="IZX34" s="662"/>
      <c r="IZY34" s="662"/>
      <c r="IZZ34" s="662"/>
      <c r="JAA34" s="662"/>
      <c r="JAB34" s="662"/>
      <c r="JAC34" s="662"/>
      <c r="JAD34" s="662"/>
      <c r="JAE34" s="662"/>
      <c r="JAF34" s="662"/>
      <c r="JAG34" s="662"/>
      <c r="JAH34" s="662"/>
      <c r="JAI34" s="662"/>
      <c r="JAJ34" s="662"/>
      <c r="JAK34" s="662"/>
      <c r="JAL34" s="662"/>
      <c r="JAM34" s="662"/>
      <c r="JAN34" s="662"/>
      <c r="JAO34" s="662"/>
      <c r="JAP34" s="662"/>
      <c r="JAQ34" s="662"/>
      <c r="JAR34" s="662"/>
      <c r="JAS34" s="662"/>
      <c r="JAT34" s="662"/>
      <c r="JAU34" s="662"/>
      <c r="JAV34" s="662"/>
      <c r="JAW34" s="662"/>
      <c r="JAX34" s="662"/>
      <c r="JAY34" s="662"/>
      <c r="JAZ34" s="662"/>
      <c r="JBA34" s="662"/>
      <c r="JBB34" s="662"/>
      <c r="JBC34" s="662"/>
      <c r="JBD34" s="662"/>
      <c r="JBE34" s="662"/>
      <c r="JBF34" s="662"/>
      <c r="JBG34" s="662"/>
      <c r="JBH34" s="662"/>
      <c r="JBI34" s="662"/>
      <c r="JBJ34" s="662"/>
      <c r="JBK34" s="662"/>
      <c r="JBL34" s="662"/>
      <c r="JBM34" s="662"/>
      <c r="JBN34" s="662"/>
      <c r="JBO34" s="662"/>
      <c r="JBP34" s="662"/>
      <c r="JBQ34" s="662"/>
      <c r="JBR34" s="662"/>
      <c r="JBS34" s="662"/>
      <c r="JBT34" s="662"/>
      <c r="JBU34" s="662"/>
      <c r="JBV34" s="662"/>
      <c r="JBW34" s="662"/>
      <c r="JBX34" s="662"/>
      <c r="JBY34" s="662"/>
      <c r="JBZ34" s="662"/>
      <c r="JCA34" s="662"/>
      <c r="JCB34" s="662"/>
      <c r="JCC34" s="662"/>
      <c r="JCD34" s="662"/>
      <c r="JCE34" s="662"/>
      <c r="JCF34" s="662"/>
      <c r="JCG34" s="662"/>
      <c r="JCH34" s="662"/>
      <c r="JCI34" s="662"/>
      <c r="JCJ34" s="662"/>
      <c r="JCK34" s="662"/>
      <c r="JCL34" s="662"/>
      <c r="JCM34" s="662"/>
      <c r="JCN34" s="662"/>
      <c r="JCO34" s="662"/>
      <c r="JCP34" s="662"/>
      <c r="JCQ34" s="662"/>
      <c r="JCR34" s="662"/>
      <c r="JCS34" s="662"/>
      <c r="JCT34" s="662"/>
      <c r="JCU34" s="662"/>
      <c r="JCV34" s="662"/>
      <c r="JCW34" s="662"/>
      <c r="JCX34" s="662"/>
      <c r="JCY34" s="662"/>
      <c r="JCZ34" s="662"/>
      <c r="JDA34" s="662"/>
      <c r="JDB34" s="662"/>
      <c r="JDC34" s="662"/>
      <c r="JDD34" s="662"/>
      <c r="JDE34" s="662"/>
      <c r="JDF34" s="662"/>
      <c r="JDG34" s="662"/>
      <c r="JDH34" s="662"/>
      <c r="JDI34" s="662"/>
      <c r="JDJ34" s="662"/>
      <c r="JDK34" s="662"/>
      <c r="JDL34" s="662"/>
      <c r="JDM34" s="662"/>
      <c r="JDN34" s="662"/>
      <c r="JDO34" s="662"/>
      <c r="JDP34" s="662"/>
      <c r="JDQ34" s="662"/>
      <c r="JDR34" s="662"/>
      <c r="JDS34" s="662"/>
      <c r="JDT34" s="662"/>
      <c r="JDU34" s="662"/>
      <c r="JDV34" s="662"/>
      <c r="JDW34" s="662"/>
      <c r="JDX34" s="662"/>
      <c r="JDY34" s="662"/>
      <c r="JDZ34" s="662"/>
      <c r="JEA34" s="662"/>
      <c r="JEB34" s="662"/>
      <c r="JEC34" s="662"/>
      <c r="JED34" s="662"/>
      <c r="JEE34" s="662"/>
      <c r="JEF34" s="662"/>
      <c r="JEG34" s="662"/>
      <c r="JEH34" s="662"/>
      <c r="JEI34" s="662"/>
      <c r="JEJ34" s="662"/>
      <c r="JEK34" s="662"/>
      <c r="JEL34" s="662"/>
      <c r="JEM34" s="662"/>
      <c r="JEN34" s="662"/>
      <c r="JEO34" s="662"/>
      <c r="JEP34" s="662"/>
      <c r="JEQ34" s="662"/>
      <c r="JER34" s="662"/>
      <c r="JES34" s="662"/>
      <c r="JET34" s="662"/>
      <c r="JEU34" s="662"/>
      <c r="JEV34" s="662"/>
      <c r="JEW34" s="662"/>
      <c r="JEX34" s="662"/>
      <c r="JEY34" s="662"/>
      <c r="JEZ34" s="662"/>
      <c r="JFA34" s="662"/>
      <c r="JFB34" s="662"/>
      <c r="JFC34" s="662"/>
      <c r="JFD34" s="662"/>
      <c r="JFE34" s="662"/>
      <c r="JFF34" s="662"/>
      <c r="JFG34" s="662"/>
      <c r="JFH34" s="662"/>
      <c r="JFI34" s="662"/>
      <c r="JFJ34" s="662"/>
      <c r="JFK34" s="662"/>
      <c r="JFL34" s="662"/>
      <c r="JFM34" s="662"/>
      <c r="JFN34" s="662"/>
      <c r="JFO34" s="662"/>
      <c r="JFP34" s="662"/>
      <c r="JFQ34" s="662"/>
      <c r="JFR34" s="662"/>
      <c r="JFS34" s="662"/>
      <c r="JFT34" s="662"/>
      <c r="JFU34" s="662"/>
      <c r="JFV34" s="662"/>
      <c r="JFW34" s="662"/>
      <c r="JFX34" s="662"/>
      <c r="JFY34" s="662"/>
      <c r="JFZ34" s="662"/>
      <c r="JGA34" s="662"/>
      <c r="JGB34" s="662"/>
      <c r="JGC34" s="662"/>
      <c r="JGD34" s="662"/>
      <c r="JGE34" s="662"/>
      <c r="JGF34" s="662"/>
      <c r="JGG34" s="662"/>
      <c r="JGH34" s="662"/>
      <c r="JGI34" s="662"/>
      <c r="JGJ34" s="662"/>
      <c r="JGK34" s="662"/>
      <c r="JGL34" s="662"/>
      <c r="JGM34" s="662"/>
      <c r="JGN34" s="662"/>
      <c r="JGO34" s="662"/>
      <c r="JGP34" s="662"/>
      <c r="JGQ34" s="662"/>
      <c r="JGR34" s="662"/>
      <c r="JGS34" s="662"/>
      <c r="JGT34" s="662"/>
      <c r="JGU34" s="662"/>
      <c r="JGV34" s="662"/>
      <c r="JGW34" s="662"/>
      <c r="JGX34" s="662"/>
      <c r="JGY34" s="662"/>
      <c r="JGZ34" s="662"/>
      <c r="JHA34" s="662"/>
      <c r="JHB34" s="662"/>
      <c r="JHC34" s="662"/>
      <c r="JHD34" s="662"/>
      <c r="JHE34" s="662"/>
      <c r="JHF34" s="662"/>
      <c r="JHG34" s="662"/>
      <c r="JHH34" s="662"/>
      <c r="JHI34" s="662"/>
      <c r="JHJ34" s="662"/>
      <c r="JHK34" s="662"/>
      <c r="JHL34" s="662"/>
      <c r="JHM34" s="662"/>
      <c r="JHN34" s="662"/>
      <c r="JHO34" s="662"/>
      <c r="JHP34" s="662"/>
      <c r="JHQ34" s="662"/>
      <c r="JHR34" s="662"/>
      <c r="JHS34" s="662"/>
      <c r="JHT34" s="662"/>
      <c r="JHU34" s="662"/>
      <c r="JHV34" s="662"/>
      <c r="JHW34" s="662"/>
      <c r="JHX34" s="662"/>
      <c r="JHY34" s="662"/>
      <c r="JHZ34" s="662"/>
      <c r="JIA34" s="662"/>
      <c r="JIB34" s="662"/>
      <c r="JIC34" s="662"/>
      <c r="JID34" s="662"/>
      <c r="JIE34" s="662"/>
      <c r="JIF34" s="662"/>
      <c r="JIG34" s="662"/>
      <c r="JIH34" s="662"/>
      <c r="JII34" s="662"/>
      <c r="JIJ34" s="662"/>
      <c r="JIK34" s="662"/>
      <c r="JIL34" s="662"/>
      <c r="JIM34" s="662"/>
      <c r="JIN34" s="662"/>
      <c r="JIO34" s="662"/>
      <c r="JIP34" s="662"/>
      <c r="JIQ34" s="662"/>
      <c r="JIR34" s="662"/>
      <c r="JIS34" s="662"/>
      <c r="JIT34" s="662"/>
      <c r="JIU34" s="662"/>
      <c r="JIV34" s="662"/>
      <c r="JIW34" s="662"/>
      <c r="JIX34" s="662"/>
      <c r="JIY34" s="662"/>
      <c r="JIZ34" s="662"/>
      <c r="JJA34" s="662"/>
      <c r="JJB34" s="662"/>
      <c r="JJC34" s="662"/>
      <c r="JJD34" s="662"/>
      <c r="JJE34" s="662"/>
      <c r="JJF34" s="662"/>
      <c r="JJG34" s="662"/>
      <c r="JJH34" s="662"/>
      <c r="JJI34" s="662"/>
      <c r="JJJ34" s="662"/>
      <c r="JJK34" s="662"/>
      <c r="JJL34" s="662"/>
      <c r="JJM34" s="662"/>
      <c r="JJN34" s="662"/>
      <c r="JJO34" s="662"/>
      <c r="JJP34" s="662"/>
      <c r="JJQ34" s="662"/>
      <c r="JJR34" s="662"/>
      <c r="JJS34" s="662"/>
      <c r="JJT34" s="662"/>
      <c r="JJU34" s="662"/>
      <c r="JJV34" s="662"/>
      <c r="JJW34" s="662"/>
      <c r="JJX34" s="662"/>
      <c r="JJY34" s="662"/>
      <c r="JJZ34" s="662"/>
      <c r="JKA34" s="662"/>
      <c r="JKB34" s="662"/>
      <c r="JKC34" s="662"/>
      <c r="JKD34" s="662"/>
      <c r="JKE34" s="662"/>
      <c r="JKF34" s="662"/>
      <c r="JKG34" s="662"/>
      <c r="JKH34" s="662"/>
      <c r="JKI34" s="662"/>
      <c r="JKJ34" s="662"/>
      <c r="JKK34" s="662"/>
      <c r="JKL34" s="662"/>
      <c r="JKM34" s="662"/>
      <c r="JKN34" s="662"/>
      <c r="JKO34" s="662"/>
      <c r="JKP34" s="662"/>
      <c r="JKQ34" s="662"/>
      <c r="JKR34" s="662"/>
      <c r="JKS34" s="662"/>
      <c r="JKT34" s="662"/>
      <c r="JKU34" s="662"/>
      <c r="JKV34" s="662"/>
      <c r="JKW34" s="662"/>
      <c r="JKX34" s="662"/>
      <c r="JKY34" s="662"/>
      <c r="JKZ34" s="662"/>
      <c r="JLA34" s="662"/>
      <c r="JLB34" s="662"/>
      <c r="JLC34" s="662"/>
      <c r="JLD34" s="662"/>
      <c r="JLE34" s="662"/>
      <c r="JLF34" s="662"/>
      <c r="JLG34" s="662"/>
      <c r="JLH34" s="662"/>
      <c r="JLI34" s="662"/>
      <c r="JLJ34" s="662"/>
      <c r="JLK34" s="662"/>
      <c r="JLL34" s="662"/>
      <c r="JLM34" s="662"/>
      <c r="JLN34" s="662"/>
      <c r="JLO34" s="662"/>
      <c r="JLP34" s="662"/>
      <c r="JLQ34" s="662"/>
      <c r="JLR34" s="662"/>
      <c r="JLS34" s="662"/>
      <c r="JLT34" s="662"/>
      <c r="JLU34" s="662"/>
      <c r="JLV34" s="662"/>
      <c r="JLW34" s="662"/>
      <c r="JLX34" s="662"/>
      <c r="JLY34" s="662"/>
      <c r="JLZ34" s="662"/>
      <c r="JMA34" s="662"/>
      <c r="JMB34" s="662"/>
      <c r="JMC34" s="662"/>
      <c r="JMD34" s="662"/>
      <c r="JME34" s="662"/>
      <c r="JMF34" s="662"/>
      <c r="JMG34" s="662"/>
      <c r="JMH34" s="662"/>
      <c r="JMI34" s="662"/>
      <c r="JMJ34" s="662"/>
      <c r="JMK34" s="662"/>
      <c r="JML34" s="662"/>
      <c r="JMM34" s="662"/>
      <c r="JMN34" s="662"/>
      <c r="JMO34" s="662"/>
      <c r="JMP34" s="662"/>
      <c r="JMQ34" s="662"/>
      <c r="JMR34" s="662"/>
      <c r="JMS34" s="662"/>
      <c r="JMT34" s="662"/>
      <c r="JMU34" s="662"/>
      <c r="JMV34" s="662"/>
      <c r="JMW34" s="662"/>
      <c r="JMX34" s="662"/>
      <c r="JMY34" s="662"/>
      <c r="JMZ34" s="662"/>
      <c r="JNA34" s="662"/>
      <c r="JNB34" s="662"/>
      <c r="JNC34" s="662"/>
      <c r="JND34" s="662"/>
      <c r="JNE34" s="662"/>
      <c r="JNF34" s="662"/>
      <c r="JNG34" s="662"/>
      <c r="JNH34" s="662"/>
      <c r="JNI34" s="662"/>
      <c r="JNJ34" s="662"/>
      <c r="JNK34" s="662"/>
      <c r="JNL34" s="662"/>
      <c r="JNM34" s="662"/>
      <c r="JNN34" s="662"/>
      <c r="JNO34" s="662"/>
      <c r="JNP34" s="662"/>
      <c r="JNQ34" s="662"/>
      <c r="JNR34" s="662"/>
      <c r="JNS34" s="662"/>
      <c r="JNT34" s="662"/>
      <c r="JNU34" s="662"/>
      <c r="JNV34" s="662"/>
      <c r="JNW34" s="662"/>
      <c r="JNX34" s="662"/>
      <c r="JNY34" s="662"/>
      <c r="JNZ34" s="662"/>
      <c r="JOA34" s="662"/>
      <c r="JOB34" s="662"/>
      <c r="JOC34" s="662"/>
      <c r="JOD34" s="662"/>
      <c r="JOE34" s="662"/>
      <c r="JOF34" s="662"/>
      <c r="JOG34" s="662"/>
      <c r="JOH34" s="662"/>
      <c r="JOI34" s="662"/>
      <c r="JOJ34" s="662"/>
      <c r="JOK34" s="662"/>
      <c r="JOL34" s="662"/>
      <c r="JOM34" s="662"/>
      <c r="JON34" s="662"/>
      <c r="JOO34" s="662"/>
      <c r="JOP34" s="662"/>
      <c r="JOQ34" s="662"/>
      <c r="JOR34" s="662"/>
      <c r="JOS34" s="662"/>
      <c r="JOT34" s="662"/>
      <c r="JOU34" s="662"/>
      <c r="JOV34" s="662"/>
      <c r="JOW34" s="662"/>
      <c r="JOX34" s="662"/>
      <c r="JOY34" s="662"/>
      <c r="JOZ34" s="662"/>
      <c r="JPA34" s="662"/>
      <c r="JPB34" s="662"/>
      <c r="JPC34" s="662"/>
      <c r="JPD34" s="662"/>
      <c r="JPE34" s="662"/>
      <c r="JPF34" s="662"/>
      <c r="JPG34" s="662"/>
      <c r="JPH34" s="662"/>
      <c r="JPI34" s="662"/>
      <c r="JPJ34" s="662"/>
      <c r="JPK34" s="662"/>
      <c r="JPL34" s="662"/>
      <c r="JPM34" s="662"/>
      <c r="JPN34" s="662"/>
      <c r="JPO34" s="662"/>
      <c r="JPP34" s="662"/>
      <c r="JPQ34" s="662"/>
      <c r="JPR34" s="662"/>
      <c r="JPS34" s="662"/>
      <c r="JPT34" s="662"/>
      <c r="JPU34" s="662"/>
      <c r="JPV34" s="662"/>
      <c r="JPW34" s="662"/>
      <c r="JPX34" s="662"/>
      <c r="JPY34" s="662"/>
      <c r="JPZ34" s="662"/>
      <c r="JQA34" s="662"/>
      <c r="JQB34" s="662"/>
      <c r="JQC34" s="662"/>
      <c r="JQD34" s="662"/>
      <c r="JQE34" s="662"/>
      <c r="JQF34" s="662"/>
      <c r="JQG34" s="662"/>
      <c r="JQH34" s="662"/>
      <c r="JQI34" s="662"/>
      <c r="JQJ34" s="662"/>
      <c r="JQK34" s="662"/>
      <c r="JQL34" s="662"/>
      <c r="JQM34" s="662"/>
      <c r="JQN34" s="662"/>
      <c r="JQO34" s="662"/>
      <c r="JQP34" s="662"/>
      <c r="JQQ34" s="662"/>
      <c r="JQR34" s="662"/>
      <c r="JQS34" s="662"/>
      <c r="JQT34" s="662"/>
      <c r="JQU34" s="662"/>
      <c r="JQV34" s="662"/>
      <c r="JQW34" s="662"/>
      <c r="JQX34" s="662"/>
      <c r="JQY34" s="662"/>
      <c r="JQZ34" s="662"/>
      <c r="JRA34" s="662"/>
      <c r="JRB34" s="662"/>
      <c r="JRC34" s="662"/>
      <c r="JRD34" s="662"/>
      <c r="JRE34" s="662"/>
      <c r="JRF34" s="662"/>
      <c r="JRG34" s="662"/>
      <c r="JRH34" s="662"/>
      <c r="JRI34" s="662"/>
      <c r="JRJ34" s="662"/>
      <c r="JRK34" s="662"/>
      <c r="JRL34" s="662"/>
      <c r="JRM34" s="662"/>
      <c r="JRN34" s="662"/>
      <c r="JRO34" s="662"/>
      <c r="JRP34" s="662"/>
      <c r="JRQ34" s="662"/>
      <c r="JRR34" s="662"/>
      <c r="JRS34" s="662"/>
      <c r="JRT34" s="662"/>
      <c r="JRU34" s="662"/>
      <c r="JRV34" s="662"/>
      <c r="JRW34" s="662"/>
      <c r="JRX34" s="662"/>
      <c r="JRY34" s="662"/>
      <c r="JRZ34" s="662"/>
      <c r="JSA34" s="662"/>
      <c r="JSB34" s="662"/>
      <c r="JSC34" s="662"/>
      <c r="JSD34" s="662"/>
      <c r="JSE34" s="662"/>
      <c r="JSF34" s="662"/>
      <c r="JSG34" s="662"/>
      <c r="JSH34" s="662"/>
      <c r="JSI34" s="662"/>
      <c r="JSJ34" s="662"/>
      <c r="JSK34" s="662"/>
      <c r="JSL34" s="662"/>
      <c r="JSM34" s="662"/>
      <c r="JSN34" s="662"/>
      <c r="JSO34" s="662"/>
      <c r="JSP34" s="662"/>
      <c r="JSQ34" s="662"/>
      <c r="JSR34" s="662"/>
      <c r="JSS34" s="662"/>
      <c r="JST34" s="662"/>
      <c r="JSU34" s="662"/>
      <c r="JSV34" s="662"/>
      <c r="JSW34" s="662"/>
      <c r="JSX34" s="662"/>
      <c r="JSY34" s="662"/>
      <c r="JSZ34" s="662"/>
      <c r="JTA34" s="662"/>
      <c r="JTB34" s="662"/>
      <c r="JTC34" s="662"/>
      <c r="JTD34" s="662"/>
      <c r="JTE34" s="662"/>
      <c r="JTF34" s="662"/>
      <c r="JTG34" s="662"/>
      <c r="JTH34" s="662"/>
      <c r="JTI34" s="662"/>
      <c r="JTJ34" s="662"/>
      <c r="JTK34" s="662"/>
      <c r="JTL34" s="662"/>
      <c r="JTM34" s="662"/>
      <c r="JTN34" s="662"/>
      <c r="JTO34" s="662"/>
      <c r="JTP34" s="662"/>
      <c r="JTQ34" s="662"/>
      <c r="JTR34" s="662"/>
      <c r="JTS34" s="662"/>
      <c r="JTT34" s="662"/>
      <c r="JTU34" s="662"/>
      <c r="JTV34" s="662"/>
      <c r="JTW34" s="662"/>
      <c r="JTX34" s="662"/>
      <c r="JTY34" s="662"/>
      <c r="JTZ34" s="662"/>
      <c r="JUA34" s="662"/>
      <c r="JUB34" s="662"/>
      <c r="JUC34" s="662"/>
      <c r="JUD34" s="662"/>
      <c r="JUE34" s="662"/>
      <c r="JUF34" s="662"/>
      <c r="JUG34" s="662"/>
      <c r="JUH34" s="662"/>
      <c r="JUI34" s="662"/>
      <c r="JUJ34" s="662"/>
      <c r="JUK34" s="662"/>
      <c r="JUL34" s="662"/>
      <c r="JUM34" s="662"/>
      <c r="JUN34" s="662"/>
      <c r="JUO34" s="662"/>
      <c r="JUP34" s="662"/>
      <c r="JUQ34" s="662"/>
      <c r="JUR34" s="662"/>
      <c r="JUS34" s="662"/>
      <c r="JUT34" s="662"/>
      <c r="JUU34" s="662"/>
      <c r="JUV34" s="662"/>
      <c r="JUW34" s="662"/>
      <c r="JUX34" s="662"/>
      <c r="JUY34" s="662"/>
      <c r="JUZ34" s="662"/>
      <c r="JVA34" s="662"/>
      <c r="JVB34" s="662"/>
      <c r="JVC34" s="662"/>
      <c r="JVD34" s="662"/>
      <c r="JVE34" s="662"/>
      <c r="JVF34" s="662"/>
      <c r="JVG34" s="662"/>
      <c r="JVH34" s="662"/>
      <c r="JVI34" s="662"/>
      <c r="JVJ34" s="662"/>
      <c r="JVK34" s="662"/>
      <c r="JVL34" s="662"/>
      <c r="JVM34" s="662"/>
      <c r="JVN34" s="662"/>
      <c r="JVO34" s="662"/>
      <c r="JVP34" s="662"/>
      <c r="JVQ34" s="662"/>
      <c r="JVR34" s="662"/>
      <c r="JVS34" s="662"/>
      <c r="JVT34" s="662"/>
      <c r="JVU34" s="662"/>
      <c r="JVV34" s="662"/>
      <c r="JVW34" s="662"/>
      <c r="JVX34" s="662"/>
      <c r="JVY34" s="662"/>
      <c r="JVZ34" s="662"/>
      <c r="JWA34" s="662"/>
      <c r="JWB34" s="662"/>
      <c r="JWC34" s="662"/>
      <c r="JWD34" s="662"/>
      <c r="JWE34" s="662"/>
      <c r="JWF34" s="662"/>
      <c r="JWG34" s="662"/>
      <c r="JWH34" s="662"/>
      <c r="JWI34" s="662"/>
      <c r="JWJ34" s="662"/>
      <c r="JWK34" s="662"/>
      <c r="JWL34" s="662"/>
      <c r="JWM34" s="662"/>
      <c r="JWN34" s="662"/>
      <c r="JWO34" s="662"/>
      <c r="JWP34" s="662"/>
      <c r="JWQ34" s="662"/>
      <c r="JWR34" s="662"/>
      <c r="JWS34" s="662"/>
      <c r="JWT34" s="662"/>
      <c r="JWU34" s="662"/>
      <c r="JWV34" s="662"/>
      <c r="JWW34" s="662"/>
      <c r="JWX34" s="662"/>
      <c r="JWY34" s="662"/>
      <c r="JWZ34" s="662"/>
      <c r="JXA34" s="662"/>
      <c r="JXB34" s="662"/>
      <c r="JXC34" s="662"/>
      <c r="JXD34" s="662"/>
      <c r="JXE34" s="662"/>
      <c r="JXF34" s="662"/>
      <c r="JXG34" s="662"/>
      <c r="JXH34" s="662"/>
      <c r="JXI34" s="662"/>
      <c r="JXJ34" s="662"/>
      <c r="JXK34" s="662"/>
      <c r="JXL34" s="662"/>
      <c r="JXM34" s="662"/>
      <c r="JXN34" s="662"/>
      <c r="JXO34" s="662"/>
      <c r="JXP34" s="662"/>
      <c r="JXQ34" s="662"/>
      <c r="JXR34" s="662"/>
      <c r="JXS34" s="662"/>
      <c r="JXT34" s="662"/>
      <c r="JXU34" s="662"/>
      <c r="JXV34" s="662"/>
      <c r="JXW34" s="662"/>
      <c r="JXX34" s="662"/>
      <c r="JXY34" s="662"/>
      <c r="JXZ34" s="662"/>
      <c r="JYA34" s="662"/>
      <c r="JYB34" s="662"/>
      <c r="JYC34" s="662"/>
      <c r="JYD34" s="662"/>
      <c r="JYE34" s="662"/>
      <c r="JYF34" s="662"/>
      <c r="JYG34" s="662"/>
      <c r="JYH34" s="662"/>
      <c r="JYI34" s="662"/>
      <c r="JYJ34" s="662"/>
      <c r="JYK34" s="662"/>
      <c r="JYL34" s="662"/>
      <c r="JYM34" s="662"/>
      <c r="JYN34" s="662"/>
      <c r="JYO34" s="662"/>
      <c r="JYP34" s="662"/>
      <c r="JYQ34" s="662"/>
      <c r="JYR34" s="662"/>
      <c r="JYS34" s="662"/>
      <c r="JYT34" s="662"/>
      <c r="JYU34" s="662"/>
      <c r="JYV34" s="662"/>
      <c r="JYW34" s="662"/>
      <c r="JYX34" s="662"/>
      <c r="JYY34" s="662"/>
      <c r="JYZ34" s="662"/>
      <c r="JZA34" s="662"/>
      <c r="JZB34" s="662"/>
      <c r="JZC34" s="662"/>
      <c r="JZD34" s="662"/>
      <c r="JZE34" s="662"/>
      <c r="JZF34" s="662"/>
      <c r="JZG34" s="662"/>
      <c r="JZH34" s="662"/>
      <c r="JZI34" s="662"/>
      <c r="JZJ34" s="662"/>
      <c r="JZK34" s="662"/>
      <c r="JZL34" s="662"/>
      <c r="JZM34" s="662"/>
      <c r="JZN34" s="662"/>
      <c r="JZO34" s="662"/>
      <c r="JZP34" s="662"/>
      <c r="JZQ34" s="662"/>
      <c r="JZR34" s="662"/>
      <c r="JZS34" s="662"/>
      <c r="JZT34" s="662"/>
      <c r="JZU34" s="662"/>
      <c r="JZV34" s="662"/>
      <c r="JZW34" s="662"/>
      <c r="JZX34" s="662"/>
      <c r="JZY34" s="662"/>
      <c r="JZZ34" s="662"/>
      <c r="KAA34" s="662"/>
      <c r="KAB34" s="662"/>
      <c r="KAC34" s="662"/>
      <c r="KAD34" s="662"/>
      <c r="KAE34" s="662"/>
      <c r="KAF34" s="662"/>
      <c r="KAG34" s="662"/>
      <c r="KAH34" s="662"/>
      <c r="KAI34" s="662"/>
      <c r="KAJ34" s="662"/>
      <c r="KAK34" s="662"/>
      <c r="KAL34" s="662"/>
      <c r="KAM34" s="662"/>
      <c r="KAN34" s="662"/>
      <c r="KAO34" s="662"/>
      <c r="KAP34" s="662"/>
      <c r="KAQ34" s="662"/>
      <c r="KAR34" s="662"/>
      <c r="KAS34" s="662"/>
      <c r="KAT34" s="662"/>
      <c r="KAU34" s="662"/>
      <c r="KAV34" s="662"/>
      <c r="KAW34" s="662"/>
      <c r="KAX34" s="662"/>
      <c r="KAY34" s="662"/>
      <c r="KAZ34" s="662"/>
      <c r="KBA34" s="662"/>
      <c r="KBB34" s="662"/>
      <c r="KBC34" s="662"/>
      <c r="KBD34" s="662"/>
      <c r="KBE34" s="662"/>
      <c r="KBF34" s="662"/>
      <c r="KBG34" s="662"/>
      <c r="KBH34" s="662"/>
      <c r="KBI34" s="662"/>
      <c r="KBJ34" s="662"/>
      <c r="KBK34" s="662"/>
      <c r="KBL34" s="662"/>
      <c r="KBM34" s="662"/>
      <c r="KBN34" s="662"/>
      <c r="KBO34" s="662"/>
      <c r="KBP34" s="662"/>
      <c r="KBQ34" s="662"/>
      <c r="KBR34" s="662"/>
      <c r="KBS34" s="662"/>
      <c r="KBT34" s="662"/>
      <c r="KBU34" s="662"/>
      <c r="KBV34" s="662"/>
      <c r="KBW34" s="662"/>
      <c r="KBX34" s="662"/>
      <c r="KBY34" s="662"/>
      <c r="KBZ34" s="662"/>
      <c r="KCA34" s="662"/>
      <c r="KCB34" s="662"/>
      <c r="KCC34" s="662"/>
      <c r="KCD34" s="662"/>
      <c r="KCE34" s="662"/>
      <c r="KCF34" s="662"/>
      <c r="KCG34" s="662"/>
      <c r="KCH34" s="662"/>
      <c r="KCI34" s="662"/>
      <c r="KCJ34" s="662"/>
      <c r="KCK34" s="662"/>
      <c r="KCL34" s="662"/>
      <c r="KCM34" s="662"/>
      <c r="KCN34" s="662"/>
      <c r="KCO34" s="662"/>
      <c r="KCP34" s="662"/>
      <c r="KCQ34" s="662"/>
      <c r="KCR34" s="662"/>
      <c r="KCS34" s="662"/>
      <c r="KCT34" s="662"/>
      <c r="KCU34" s="662"/>
      <c r="KCV34" s="662"/>
      <c r="KCW34" s="662"/>
      <c r="KCX34" s="662"/>
      <c r="KCY34" s="662"/>
      <c r="KCZ34" s="662"/>
      <c r="KDA34" s="662"/>
      <c r="KDB34" s="662"/>
      <c r="KDC34" s="662"/>
      <c r="KDD34" s="662"/>
      <c r="KDE34" s="662"/>
      <c r="KDF34" s="662"/>
      <c r="KDG34" s="662"/>
      <c r="KDH34" s="662"/>
      <c r="KDI34" s="662"/>
      <c r="KDJ34" s="662"/>
      <c r="KDK34" s="662"/>
      <c r="KDL34" s="662"/>
      <c r="KDM34" s="662"/>
      <c r="KDN34" s="662"/>
      <c r="KDO34" s="662"/>
      <c r="KDP34" s="662"/>
      <c r="KDQ34" s="662"/>
      <c r="KDR34" s="662"/>
      <c r="KDS34" s="662"/>
      <c r="KDT34" s="662"/>
      <c r="KDU34" s="662"/>
      <c r="KDV34" s="662"/>
      <c r="KDW34" s="662"/>
      <c r="KDX34" s="662"/>
      <c r="KDY34" s="662"/>
      <c r="KDZ34" s="662"/>
      <c r="KEA34" s="662"/>
      <c r="KEB34" s="662"/>
      <c r="KEC34" s="662"/>
      <c r="KED34" s="662"/>
      <c r="KEE34" s="662"/>
      <c r="KEF34" s="662"/>
      <c r="KEG34" s="662"/>
      <c r="KEH34" s="662"/>
      <c r="KEI34" s="662"/>
      <c r="KEJ34" s="662"/>
      <c r="KEK34" s="662"/>
      <c r="KEL34" s="662"/>
      <c r="KEM34" s="662"/>
      <c r="KEN34" s="662"/>
      <c r="KEO34" s="662"/>
      <c r="KEP34" s="662"/>
      <c r="KEQ34" s="662"/>
      <c r="KER34" s="662"/>
      <c r="KES34" s="662"/>
      <c r="KET34" s="662"/>
      <c r="KEU34" s="662"/>
      <c r="KEV34" s="662"/>
      <c r="KEW34" s="662"/>
      <c r="KEX34" s="662"/>
      <c r="KEY34" s="662"/>
      <c r="KEZ34" s="662"/>
      <c r="KFA34" s="662"/>
      <c r="KFB34" s="662"/>
      <c r="KFC34" s="662"/>
      <c r="KFD34" s="662"/>
      <c r="KFE34" s="662"/>
      <c r="KFF34" s="662"/>
      <c r="KFG34" s="662"/>
      <c r="KFH34" s="662"/>
      <c r="KFI34" s="662"/>
      <c r="KFJ34" s="662"/>
      <c r="KFK34" s="662"/>
      <c r="KFL34" s="662"/>
      <c r="KFM34" s="662"/>
      <c r="KFN34" s="662"/>
      <c r="KFO34" s="662"/>
      <c r="KFP34" s="662"/>
      <c r="KFQ34" s="662"/>
      <c r="KFR34" s="662"/>
      <c r="KFS34" s="662"/>
      <c r="KFT34" s="662"/>
      <c r="KFU34" s="662"/>
      <c r="KFV34" s="662"/>
      <c r="KFW34" s="662"/>
      <c r="KFX34" s="662"/>
      <c r="KFY34" s="662"/>
      <c r="KFZ34" s="662"/>
      <c r="KGA34" s="662"/>
      <c r="KGB34" s="662"/>
      <c r="KGC34" s="662"/>
      <c r="KGD34" s="662"/>
      <c r="KGE34" s="662"/>
      <c r="KGF34" s="662"/>
      <c r="KGG34" s="662"/>
      <c r="KGH34" s="662"/>
      <c r="KGI34" s="662"/>
      <c r="KGJ34" s="662"/>
      <c r="KGK34" s="662"/>
      <c r="KGL34" s="662"/>
      <c r="KGM34" s="662"/>
      <c r="KGN34" s="662"/>
      <c r="KGO34" s="662"/>
      <c r="KGP34" s="662"/>
      <c r="KGQ34" s="662"/>
      <c r="KGR34" s="662"/>
      <c r="KGS34" s="662"/>
      <c r="KGT34" s="662"/>
      <c r="KGU34" s="662"/>
      <c r="KGV34" s="662"/>
      <c r="KGW34" s="662"/>
      <c r="KGX34" s="662"/>
      <c r="KGY34" s="662"/>
      <c r="KGZ34" s="662"/>
      <c r="KHA34" s="662"/>
      <c r="KHB34" s="662"/>
      <c r="KHC34" s="662"/>
      <c r="KHD34" s="662"/>
      <c r="KHE34" s="662"/>
      <c r="KHF34" s="662"/>
      <c r="KHG34" s="662"/>
      <c r="KHH34" s="662"/>
      <c r="KHI34" s="662"/>
      <c r="KHJ34" s="662"/>
      <c r="KHK34" s="662"/>
      <c r="KHL34" s="662"/>
      <c r="KHM34" s="662"/>
      <c r="KHN34" s="662"/>
      <c r="KHO34" s="662"/>
      <c r="KHP34" s="662"/>
      <c r="KHQ34" s="662"/>
      <c r="KHR34" s="662"/>
      <c r="KHS34" s="662"/>
      <c r="KHT34" s="662"/>
      <c r="KHU34" s="662"/>
      <c r="KHV34" s="662"/>
      <c r="KHW34" s="662"/>
      <c r="KHX34" s="662"/>
      <c r="KHY34" s="662"/>
      <c r="KHZ34" s="662"/>
      <c r="KIA34" s="662"/>
      <c r="KIB34" s="662"/>
      <c r="KIC34" s="662"/>
      <c r="KID34" s="662"/>
      <c r="KIE34" s="662"/>
      <c r="KIF34" s="662"/>
      <c r="KIG34" s="662"/>
      <c r="KIH34" s="662"/>
      <c r="KII34" s="662"/>
      <c r="KIJ34" s="662"/>
      <c r="KIK34" s="662"/>
      <c r="KIL34" s="662"/>
      <c r="KIM34" s="662"/>
      <c r="KIN34" s="662"/>
      <c r="KIO34" s="662"/>
      <c r="KIP34" s="662"/>
      <c r="KIQ34" s="662"/>
      <c r="KIR34" s="662"/>
      <c r="KIS34" s="662"/>
      <c r="KIT34" s="662"/>
      <c r="KIU34" s="662"/>
      <c r="KIV34" s="662"/>
      <c r="KIW34" s="662"/>
      <c r="KIX34" s="662"/>
      <c r="KIY34" s="662"/>
      <c r="KIZ34" s="662"/>
      <c r="KJA34" s="662"/>
      <c r="KJB34" s="662"/>
      <c r="KJC34" s="662"/>
      <c r="KJD34" s="662"/>
      <c r="KJE34" s="662"/>
      <c r="KJF34" s="662"/>
      <c r="KJG34" s="662"/>
      <c r="KJH34" s="662"/>
      <c r="KJI34" s="662"/>
      <c r="KJJ34" s="662"/>
      <c r="KJK34" s="662"/>
      <c r="KJL34" s="662"/>
      <c r="KJM34" s="662"/>
      <c r="KJN34" s="662"/>
      <c r="KJO34" s="662"/>
      <c r="KJP34" s="662"/>
      <c r="KJQ34" s="662"/>
      <c r="KJR34" s="662"/>
      <c r="KJS34" s="662"/>
      <c r="KJT34" s="662"/>
      <c r="KJU34" s="662"/>
      <c r="KJV34" s="662"/>
      <c r="KJW34" s="662"/>
      <c r="KJX34" s="662"/>
      <c r="KJY34" s="662"/>
      <c r="KJZ34" s="662"/>
      <c r="KKA34" s="662"/>
      <c r="KKB34" s="662"/>
      <c r="KKC34" s="662"/>
      <c r="KKD34" s="662"/>
      <c r="KKE34" s="662"/>
      <c r="KKF34" s="662"/>
      <c r="KKG34" s="662"/>
      <c r="KKH34" s="662"/>
      <c r="KKI34" s="662"/>
      <c r="KKJ34" s="662"/>
      <c r="KKK34" s="662"/>
      <c r="KKL34" s="662"/>
      <c r="KKM34" s="662"/>
      <c r="KKN34" s="662"/>
      <c r="KKO34" s="662"/>
      <c r="KKP34" s="662"/>
      <c r="KKQ34" s="662"/>
      <c r="KKR34" s="662"/>
      <c r="KKS34" s="662"/>
      <c r="KKT34" s="662"/>
      <c r="KKU34" s="662"/>
      <c r="KKV34" s="662"/>
      <c r="KKW34" s="662"/>
      <c r="KKX34" s="662"/>
      <c r="KKY34" s="662"/>
      <c r="KKZ34" s="662"/>
      <c r="KLA34" s="662"/>
      <c r="KLB34" s="662"/>
      <c r="KLC34" s="662"/>
      <c r="KLD34" s="662"/>
      <c r="KLE34" s="662"/>
      <c r="KLF34" s="662"/>
      <c r="KLG34" s="662"/>
      <c r="KLH34" s="662"/>
      <c r="KLI34" s="662"/>
      <c r="KLJ34" s="662"/>
      <c r="KLK34" s="662"/>
      <c r="KLL34" s="662"/>
      <c r="KLM34" s="662"/>
      <c r="KLN34" s="662"/>
      <c r="KLO34" s="662"/>
      <c r="KLP34" s="662"/>
      <c r="KLQ34" s="662"/>
      <c r="KLR34" s="662"/>
      <c r="KLS34" s="662"/>
      <c r="KLT34" s="662"/>
      <c r="KLU34" s="662"/>
      <c r="KLV34" s="662"/>
      <c r="KLW34" s="662"/>
      <c r="KLX34" s="662"/>
      <c r="KLY34" s="662"/>
      <c r="KLZ34" s="662"/>
      <c r="KMA34" s="662"/>
      <c r="KMB34" s="662"/>
      <c r="KMC34" s="662"/>
      <c r="KMD34" s="662"/>
      <c r="KME34" s="662"/>
      <c r="KMF34" s="662"/>
      <c r="KMG34" s="662"/>
      <c r="KMH34" s="662"/>
      <c r="KMI34" s="662"/>
      <c r="KMJ34" s="662"/>
      <c r="KMK34" s="662"/>
      <c r="KML34" s="662"/>
      <c r="KMM34" s="662"/>
      <c r="KMN34" s="662"/>
      <c r="KMO34" s="662"/>
      <c r="KMP34" s="662"/>
      <c r="KMQ34" s="662"/>
      <c r="KMR34" s="662"/>
      <c r="KMS34" s="662"/>
      <c r="KMT34" s="662"/>
      <c r="KMU34" s="662"/>
      <c r="KMV34" s="662"/>
      <c r="KMW34" s="662"/>
      <c r="KMX34" s="662"/>
      <c r="KMY34" s="662"/>
      <c r="KMZ34" s="662"/>
      <c r="KNA34" s="662"/>
      <c r="KNB34" s="662"/>
      <c r="KNC34" s="662"/>
      <c r="KND34" s="662"/>
      <c r="KNE34" s="662"/>
      <c r="KNF34" s="662"/>
      <c r="KNG34" s="662"/>
      <c r="KNH34" s="662"/>
      <c r="KNI34" s="662"/>
      <c r="KNJ34" s="662"/>
      <c r="KNK34" s="662"/>
      <c r="KNL34" s="662"/>
      <c r="KNM34" s="662"/>
      <c r="KNN34" s="662"/>
      <c r="KNO34" s="662"/>
      <c r="KNP34" s="662"/>
      <c r="KNQ34" s="662"/>
      <c r="KNR34" s="662"/>
      <c r="KNS34" s="662"/>
      <c r="KNT34" s="662"/>
      <c r="KNU34" s="662"/>
      <c r="KNV34" s="662"/>
      <c r="KNW34" s="662"/>
      <c r="KNX34" s="662"/>
      <c r="KNY34" s="662"/>
      <c r="KNZ34" s="662"/>
      <c r="KOA34" s="662"/>
      <c r="KOB34" s="662"/>
      <c r="KOC34" s="662"/>
      <c r="KOD34" s="662"/>
      <c r="KOE34" s="662"/>
      <c r="KOF34" s="662"/>
      <c r="KOG34" s="662"/>
      <c r="KOH34" s="662"/>
      <c r="KOI34" s="662"/>
      <c r="KOJ34" s="662"/>
      <c r="KOK34" s="662"/>
      <c r="KOL34" s="662"/>
      <c r="KOM34" s="662"/>
      <c r="KON34" s="662"/>
      <c r="KOO34" s="662"/>
      <c r="KOP34" s="662"/>
      <c r="KOQ34" s="662"/>
      <c r="KOR34" s="662"/>
      <c r="KOS34" s="662"/>
      <c r="KOT34" s="662"/>
      <c r="KOU34" s="662"/>
      <c r="KOV34" s="662"/>
      <c r="KOW34" s="662"/>
      <c r="KOX34" s="662"/>
      <c r="KOY34" s="662"/>
      <c r="KOZ34" s="662"/>
      <c r="KPA34" s="662"/>
      <c r="KPB34" s="662"/>
      <c r="KPC34" s="662"/>
      <c r="KPD34" s="662"/>
      <c r="KPE34" s="662"/>
      <c r="KPF34" s="662"/>
      <c r="KPG34" s="662"/>
      <c r="KPH34" s="662"/>
      <c r="KPI34" s="662"/>
      <c r="KPJ34" s="662"/>
      <c r="KPK34" s="662"/>
      <c r="KPL34" s="662"/>
      <c r="KPM34" s="662"/>
      <c r="KPN34" s="662"/>
      <c r="KPO34" s="662"/>
      <c r="KPP34" s="662"/>
      <c r="KPQ34" s="662"/>
      <c r="KPR34" s="662"/>
      <c r="KPS34" s="662"/>
      <c r="KPT34" s="662"/>
      <c r="KPU34" s="662"/>
      <c r="KPV34" s="662"/>
      <c r="KPW34" s="662"/>
      <c r="KPX34" s="662"/>
      <c r="KPY34" s="662"/>
      <c r="KPZ34" s="662"/>
      <c r="KQA34" s="662"/>
      <c r="KQB34" s="662"/>
      <c r="KQC34" s="662"/>
      <c r="KQD34" s="662"/>
      <c r="KQE34" s="662"/>
      <c r="KQF34" s="662"/>
      <c r="KQG34" s="662"/>
      <c r="KQH34" s="662"/>
      <c r="KQI34" s="662"/>
      <c r="KQJ34" s="662"/>
      <c r="KQK34" s="662"/>
      <c r="KQL34" s="662"/>
      <c r="KQM34" s="662"/>
      <c r="KQN34" s="662"/>
      <c r="KQO34" s="662"/>
      <c r="KQP34" s="662"/>
      <c r="KQQ34" s="662"/>
      <c r="KQR34" s="662"/>
      <c r="KQS34" s="662"/>
      <c r="KQT34" s="662"/>
      <c r="KQU34" s="662"/>
      <c r="KQV34" s="662"/>
      <c r="KQW34" s="662"/>
      <c r="KQX34" s="662"/>
      <c r="KQY34" s="662"/>
      <c r="KQZ34" s="662"/>
      <c r="KRA34" s="662"/>
      <c r="KRB34" s="662"/>
      <c r="KRC34" s="662"/>
      <c r="KRD34" s="662"/>
      <c r="KRE34" s="662"/>
      <c r="KRF34" s="662"/>
      <c r="KRG34" s="662"/>
      <c r="KRH34" s="662"/>
      <c r="KRI34" s="662"/>
      <c r="KRJ34" s="662"/>
      <c r="KRK34" s="662"/>
      <c r="KRL34" s="662"/>
      <c r="KRM34" s="662"/>
      <c r="KRN34" s="662"/>
      <c r="KRO34" s="662"/>
      <c r="KRP34" s="662"/>
      <c r="KRQ34" s="662"/>
      <c r="KRR34" s="662"/>
      <c r="KRS34" s="662"/>
      <c r="KRT34" s="662"/>
      <c r="KRU34" s="662"/>
      <c r="KRV34" s="662"/>
      <c r="KRW34" s="662"/>
      <c r="KRX34" s="662"/>
      <c r="KRY34" s="662"/>
      <c r="KRZ34" s="662"/>
      <c r="KSA34" s="662"/>
      <c r="KSB34" s="662"/>
      <c r="KSC34" s="662"/>
      <c r="KSD34" s="662"/>
      <c r="KSE34" s="662"/>
      <c r="KSF34" s="662"/>
      <c r="KSG34" s="662"/>
      <c r="KSH34" s="662"/>
      <c r="KSI34" s="662"/>
      <c r="KSJ34" s="662"/>
      <c r="KSK34" s="662"/>
      <c r="KSL34" s="662"/>
      <c r="KSM34" s="662"/>
      <c r="KSN34" s="662"/>
      <c r="KSO34" s="662"/>
      <c r="KSP34" s="662"/>
      <c r="KSQ34" s="662"/>
      <c r="KSR34" s="662"/>
      <c r="KSS34" s="662"/>
      <c r="KST34" s="662"/>
      <c r="KSU34" s="662"/>
      <c r="KSV34" s="662"/>
      <c r="KSW34" s="662"/>
      <c r="KSX34" s="662"/>
      <c r="KSY34" s="662"/>
      <c r="KSZ34" s="662"/>
      <c r="KTA34" s="662"/>
      <c r="KTB34" s="662"/>
      <c r="KTC34" s="662"/>
      <c r="KTD34" s="662"/>
      <c r="KTE34" s="662"/>
      <c r="KTF34" s="662"/>
      <c r="KTG34" s="662"/>
      <c r="KTH34" s="662"/>
      <c r="KTI34" s="662"/>
      <c r="KTJ34" s="662"/>
      <c r="KTK34" s="662"/>
      <c r="KTL34" s="662"/>
      <c r="KTM34" s="662"/>
      <c r="KTN34" s="662"/>
      <c r="KTO34" s="662"/>
      <c r="KTP34" s="662"/>
      <c r="KTQ34" s="662"/>
      <c r="KTR34" s="662"/>
      <c r="KTS34" s="662"/>
      <c r="KTT34" s="662"/>
      <c r="KTU34" s="662"/>
      <c r="KTV34" s="662"/>
      <c r="KTW34" s="662"/>
      <c r="KTX34" s="662"/>
      <c r="KTY34" s="662"/>
      <c r="KTZ34" s="662"/>
      <c r="KUA34" s="662"/>
      <c r="KUB34" s="662"/>
      <c r="KUC34" s="662"/>
      <c r="KUD34" s="662"/>
      <c r="KUE34" s="662"/>
      <c r="KUF34" s="662"/>
      <c r="KUG34" s="662"/>
      <c r="KUH34" s="662"/>
      <c r="KUI34" s="662"/>
      <c r="KUJ34" s="662"/>
      <c r="KUK34" s="662"/>
      <c r="KUL34" s="662"/>
      <c r="KUM34" s="662"/>
      <c r="KUN34" s="662"/>
      <c r="KUO34" s="662"/>
      <c r="KUP34" s="662"/>
      <c r="KUQ34" s="662"/>
      <c r="KUR34" s="662"/>
      <c r="KUS34" s="662"/>
      <c r="KUT34" s="662"/>
      <c r="KUU34" s="662"/>
      <c r="KUV34" s="662"/>
      <c r="KUW34" s="662"/>
      <c r="KUX34" s="662"/>
      <c r="KUY34" s="662"/>
      <c r="KUZ34" s="662"/>
      <c r="KVA34" s="662"/>
      <c r="KVB34" s="662"/>
      <c r="KVC34" s="662"/>
      <c r="KVD34" s="662"/>
      <c r="KVE34" s="662"/>
      <c r="KVF34" s="662"/>
      <c r="KVG34" s="662"/>
      <c r="KVH34" s="662"/>
      <c r="KVI34" s="662"/>
      <c r="KVJ34" s="662"/>
      <c r="KVK34" s="662"/>
      <c r="KVL34" s="662"/>
      <c r="KVM34" s="662"/>
      <c r="KVN34" s="662"/>
      <c r="KVO34" s="662"/>
      <c r="KVP34" s="662"/>
      <c r="KVQ34" s="662"/>
      <c r="KVR34" s="662"/>
      <c r="KVS34" s="662"/>
      <c r="KVT34" s="662"/>
      <c r="KVU34" s="662"/>
      <c r="KVV34" s="662"/>
      <c r="KVW34" s="662"/>
      <c r="KVX34" s="662"/>
      <c r="KVY34" s="662"/>
      <c r="KVZ34" s="662"/>
      <c r="KWA34" s="662"/>
      <c r="KWB34" s="662"/>
      <c r="KWC34" s="662"/>
      <c r="KWD34" s="662"/>
      <c r="KWE34" s="662"/>
      <c r="KWF34" s="662"/>
      <c r="KWG34" s="662"/>
      <c r="KWH34" s="662"/>
      <c r="KWI34" s="662"/>
      <c r="KWJ34" s="662"/>
      <c r="KWK34" s="662"/>
      <c r="KWL34" s="662"/>
      <c r="KWM34" s="662"/>
      <c r="KWN34" s="662"/>
      <c r="KWO34" s="662"/>
      <c r="KWP34" s="662"/>
      <c r="KWQ34" s="662"/>
      <c r="KWR34" s="662"/>
      <c r="KWS34" s="662"/>
      <c r="KWT34" s="662"/>
      <c r="KWU34" s="662"/>
      <c r="KWV34" s="662"/>
      <c r="KWW34" s="662"/>
      <c r="KWX34" s="662"/>
      <c r="KWY34" s="662"/>
      <c r="KWZ34" s="662"/>
      <c r="KXA34" s="662"/>
      <c r="KXB34" s="662"/>
      <c r="KXC34" s="662"/>
      <c r="KXD34" s="662"/>
      <c r="KXE34" s="662"/>
      <c r="KXF34" s="662"/>
      <c r="KXG34" s="662"/>
      <c r="KXH34" s="662"/>
      <c r="KXI34" s="662"/>
      <c r="KXJ34" s="662"/>
      <c r="KXK34" s="662"/>
      <c r="KXL34" s="662"/>
      <c r="KXM34" s="662"/>
      <c r="KXN34" s="662"/>
      <c r="KXO34" s="662"/>
      <c r="KXP34" s="662"/>
      <c r="KXQ34" s="662"/>
      <c r="KXR34" s="662"/>
      <c r="KXS34" s="662"/>
      <c r="KXT34" s="662"/>
      <c r="KXU34" s="662"/>
      <c r="KXV34" s="662"/>
      <c r="KXW34" s="662"/>
      <c r="KXX34" s="662"/>
      <c r="KXY34" s="662"/>
      <c r="KXZ34" s="662"/>
      <c r="KYA34" s="662"/>
      <c r="KYB34" s="662"/>
      <c r="KYC34" s="662"/>
      <c r="KYD34" s="662"/>
      <c r="KYE34" s="662"/>
      <c r="KYF34" s="662"/>
      <c r="KYG34" s="662"/>
      <c r="KYH34" s="662"/>
      <c r="KYI34" s="662"/>
      <c r="KYJ34" s="662"/>
      <c r="KYK34" s="662"/>
      <c r="KYL34" s="662"/>
      <c r="KYM34" s="662"/>
      <c r="KYN34" s="662"/>
      <c r="KYO34" s="662"/>
      <c r="KYP34" s="662"/>
      <c r="KYQ34" s="662"/>
      <c r="KYR34" s="662"/>
      <c r="KYS34" s="662"/>
      <c r="KYT34" s="662"/>
      <c r="KYU34" s="662"/>
      <c r="KYV34" s="662"/>
      <c r="KYW34" s="662"/>
      <c r="KYX34" s="662"/>
      <c r="KYY34" s="662"/>
      <c r="KYZ34" s="662"/>
      <c r="KZA34" s="662"/>
      <c r="KZB34" s="662"/>
      <c r="KZC34" s="662"/>
      <c r="KZD34" s="662"/>
      <c r="KZE34" s="662"/>
      <c r="KZF34" s="662"/>
      <c r="KZG34" s="662"/>
      <c r="KZH34" s="662"/>
      <c r="KZI34" s="662"/>
      <c r="KZJ34" s="662"/>
      <c r="KZK34" s="662"/>
      <c r="KZL34" s="662"/>
      <c r="KZM34" s="662"/>
      <c r="KZN34" s="662"/>
      <c r="KZO34" s="662"/>
      <c r="KZP34" s="662"/>
      <c r="KZQ34" s="662"/>
      <c r="KZR34" s="662"/>
      <c r="KZS34" s="662"/>
      <c r="KZT34" s="662"/>
      <c r="KZU34" s="662"/>
      <c r="KZV34" s="662"/>
      <c r="KZW34" s="662"/>
      <c r="KZX34" s="662"/>
      <c r="KZY34" s="662"/>
      <c r="KZZ34" s="662"/>
      <c r="LAA34" s="662"/>
      <c r="LAB34" s="662"/>
      <c r="LAC34" s="662"/>
      <c r="LAD34" s="662"/>
      <c r="LAE34" s="662"/>
      <c r="LAF34" s="662"/>
      <c r="LAG34" s="662"/>
      <c r="LAH34" s="662"/>
      <c r="LAI34" s="662"/>
      <c r="LAJ34" s="662"/>
      <c r="LAK34" s="662"/>
      <c r="LAL34" s="662"/>
      <c r="LAM34" s="662"/>
      <c r="LAN34" s="662"/>
      <c r="LAO34" s="662"/>
      <c r="LAP34" s="662"/>
      <c r="LAQ34" s="662"/>
      <c r="LAR34" s="662"/>
      <c r="LAS34" s="662"/>
      <c r="LAT34" s="662"/>
      <c r="LAU34" s="662"/>
      <c r="LAV34" s="662"/>
      <c r="LAW34" s="662"/>
      <c r="LAX34" s="662"/>
      <c r="LAY34" s="662"/>
      <c r="LAZ34" s="662"/>
      <c r="LBA34" s="662"/>
      <c r="LBB34" s="662"/>
      <c r="LBC34" s="662"/>
      <c r="LBD34" s="662"/>
      <c r="LBE34" s="662"/>
      <c r="LBF34" s="662"/>
      <c r="LBG34" s="662"/>
      <c r="LBH34" s="662"/>
      <c r="LBI34" s="662"/>
      <c r="LBJ34" s="662"/>
      <c r="LBK34" s="662"/>
      <c r="LBL34" s="662"/>
      <c r="LBM34" s="662"/>
      <c r="LBN34" s="662"/>
      <c r="LBO34" s="662"/>
      <c r="LBP34" s="662"/>
      <c r="LBQ34" s="662"/>
      <c r="LBR34" s="662"/>
      <c r="LBS34" s="662"/>
      <c r="LBT34" s="662"/>
      <c r="LBU34" s="662"/>
      <c r="LBV34" s="662"/>
      <c r="LBW34" s="662"/>
      <c r="LBX34" s="662"/>
      <c r="LBY34" s="662"/>
      <c r="LBZ34" s="662"/>
      <c r="LCA34" s="662"/>
      <c r="LCB34" s="662"/>
      <c r="LCC34" s="662"/>
      <c r="LCD34" s="662"/>
      <c r="LCE34" s="662"/>
      <c r="LCF34" s="662"/>
      <c r="LCG34" s="662"/>
      <c r="LCH34" s="662"/>
      <c r="LCI34" s="662"/>
      <c r="LCJ34" s="662"/>
      <c r="LCK34" s="662"/>
      <c r="LCL34" s="662"/>
      <c r="LCM34" s="662"/>
      <c r="LCN34" s="662"/>
      <c r="LCO34" s="662"/>
      <c r="LCP34" s="662"/>
      <c r="LCQ34" s="662"/>
      <c r="LCR34" s="662"/>
      <c r="LCS34" s="662"/>
      <c r="LCT34" s="662"/>
      <c r="LCU34" s="662"/>
      <c r="LCV34" s="662"/>
      <c r="LCW34" s="662"/>
      <c r="LCX34" s="662"/>
      <c r="LCY34" s="662"/>
      <c r="LCZ34" s="662"/>
      <c r="LDA34" s="662"/>
      <c r="LDB34" s="662"/>
      <c r="LDC34" s="662"/>
      <c r="LDD34" s="662"/>
      <c r="LDE34" s="662"/>
      <c r="LDF34" s="662"/>
      <c r="LDG34" s="662"/>
      <c r="LDH34" s="662"/>
      <c r="LDI34" s="662"/>
      <c r="LDJ34" s="662"/>
      <c r="LDK34" s="662"/>
      <c r="LDL34" s="662"/>
      <c r="LDM34" s="662"/>
      <c r="LDN34" s="662"/>
      <c r="LDO34" s="662"/>
      <c r="LDP34" s="662"/>
      <c r="LDQ34" s="662"/>
      <c r="LDR34" s="662"/>
      <c r="LDS34" s="662"/>
      <c r="LDT34" s="662"/>
      <c r="LDU34" s="662"/>
      <c r="LDV34" s="662"/>
      <c r="LDW34" s="662"/>
      <c r="LDX34" s="662"/>
      <c r="LDY34" s="662"/>
      <c r="LDZ34" s="662"/>
      <c r="LEA34" s="662"/>
      <c r="LEB34" s="662"/>
      <c r="LEC34" s="662"/>
      <c r="LED34" s="662"/>
      <c r="LEE34" s="662"/>
      <c r="LEF34" s="662"/>
      <c r="LEG34" s="662"/>
      <c r="LEH34" s="662"/>
      <c r="LEI34" s="662"/>
      <c r="LEJ34" s="662"/>
      <c r="LEK34" s="662"/>
      <c r="LEL34" s="662"/>
      <c r="LEM34" s="662"/>
      <c r="LEN34" s="662"/>
      <c r="LEO34" s="662"/>
      <c r="LEP34" s="662"/>
      <c r="LEQ34" s="662"/>
      <c r="LER34" s="662"/>
      <c r="LES34" s="662"/>
      <c r="LET34" s="662"/>
      <c r="LEU34" s="662"/>
      <c r="LEV34" s="662"/>
      <c r="LEW34" s="662"/>
      <c r="LEX34" s="662"/>
      <c r="LEY34" s="662"/>
      <c r="LEZ34" s="662"/>
      <c r="LFA34" s="662"/>
      <c r="LFB34" s="662"/>
      <c r="LFC34" s="662"/>
      <c r="LFD34" s="662"/>
      <c r="LFE34" s="662"/>
      <c r="LFF34" s="662"/>
      <c r="LFG34" s="662"/>
      <c r="LFH34" s="662"/>
      <c r="LFI34" s="662"/>
      <c r="LFJ34" s="662"/>
      <c r="LFK34" s="662"/>
      <c r="LFL34" s="662"/>
      <c r="LFM34" s="662"/>
      <c r="LFN34" s="662"/>
      <c r="LFO34" s="662"/>
      <c r="LFP34" s="662"/>
      <c r="LFQ34" s="662"/>
      <c r="LFR34" s="662"/>
      <c r="LFS34" s="662"/>
      <c r="LFT34" s="662"/>
      <c r="LFU34" s="662"/>
      <c r="LFV34" s="662"/>
      <c r="LFW34" s="662"/>
      <c r="LFX34" s="662"/>
      <c r="LFY34" s="662"/>
      <c r="LFZ34" s="662"/>
      <c r="LGA34" s="662"/>
      <c r="LGB34" s="662"/>
      <c r="LGC34" s="662"/>
      <c r="LGD34" s="662"/>
      <c r="LGE34" s="662"/>
      <c r="LGF34" s="662"/>
      <c r="LGG34" s="662"/>
      <c r="LGH34" s="662"/>
      <c r="LGI34" s="662"/>
      <c r="LGJ34" s="662"/>
      <c r="LGK34" s="662"/>
      <c r="LGL34" s="662"/>
      <c r="LGM34" s="662"/>
      <c r="LGN34" s="662"/>
      <c r="LGO34" s="662"/>
      <c r="LGP34" s="662"/>
      <c r="LGQ34" s="662"/>
      <c r="LGR34" s="662"/>
      <c r="LGS34" s="662"/>
      <c r="LGT34" s="662"/>
      <c r="LGU34" s="662"/>
      <c r="LGV34" s="662"/>
      <c r="LGW34" s="662"/>
      <c r="LGX34" s="662"/>
      <c r="LGY34" s="662"/>
      <c r="LGZ34" s="662"/>
      <c r="LHA34" s="662"/>
      <c r="LHB34" s="662"/>
      <c r="LHC34" s="662"/>
      <c r="LHD34" s="662"/>
      <c r="LHE34" s="662"/>
      <c r="LHF34" s="662"/>
      <c r="LHG34" s="662"/>
      <c r="LHH34" s="662"/>
      <c r="LHI34" s="662"/>
      <c r="LHJ34" s="662"/>
      <c r="LHK34" s="662"/>
      <c r="LHL34" s="662"/>
      <c r="LHM34" s="662"/>
      <c r="LHN34" s="662"/>
      <c r="LHO34" s="662"/>
      <c r="LHP34" s="662"/>
      <c r="LHQ34" s="662"/>
      <c r="LHR34" s="662"/>
      <c r="LHS34" s="662"/>
      <c r="LHT34" s="662"/>
      <c r="LHU34" s="662"/>
      <c r="LHV34" s="662"/>
      <c r="LHW34" s="662"/>
      <c r="LHX34" s="662"/>
      <c r="LHY34" s="662"/>
      <c r="LHZ34" s="662"/>
      <c r="LIA34" s="662"/>
      <c r="LIB34" s="662"/>
      <c r="LIC34" s="662"/>
      <c r="LID34" s="662"/>
      <c r="LIE34" s="662"/>
      <c r="LIF34" s="662"/>
      <c r="LIG34" s="662"/>
      <c r="LIH34" s="662"/>
      <c r="LII34" s="662"/>
      <c r="LIJ34" s="662"/>
      <c r="LIK34" s="662"/>
      <c r="LIL34" s="662"/>
      <c r="LIM34" s="662"/>
      <c r="LIN34" s="662"/>
      <c r="LIO34" s="662"/>
      <c r="LIP34" s="662"/>
      <c r="LIQ34" s="662"/>
      <c r="LIR34" s="662"/>
      <c r="LIS34" s="662"/>
      <c r="LIT34" s="662"/>
      <c r="LIU34" s="662"/>
      <c r="LIV34" s="662"/>
      <c r="LIW34" s="662"/>
      <c r="LIX34" s="662"/>
      <c r="LIY34" s="662"/>
      <c r="LIZ34" s="662"/>
      <c r="LJA34" s="662"/>
      <c r="LJB34" s="662"/>
      <c r="LJC34" s="662"/>
      <c r="LJD34" s="662"/>
      <c r="LJE34" s="662"/>
      <c r="LJF34" s="662"/>
      <c r="LJG34" s="662"/>
      <c r="LJH34" s="662"/>
      <c r="LJI34" s="662"/>
      <c r="LJJ34" s="662"/>
      <c r="LJK34" s="662"/>
      <c r="LJL34" s="662"/>
      <c r="LJM34" s="662"/>
      <c r="LJN34" s="662"/>
      <c r="LJO34" s="662"/>
      <c r="LJP34" s="662"/>
      <c r="LJQ34" s="662"/>
      <c r="LJR34" s="662"/>
      <c r="LJS34" s="662"/>
      <c r="LJT34" s="662"/>
      <c r="LJU34" s="662"/>
      <c r="LJV34" s="662"/>
      <c r="LJW34" s="662"/>
      <c r="LJX34" s="662"/>
      <c r="LJY34" s="662"/>
      <c r="LJZ34" s="662"/>
      <c r="LKA34" s="662"/>
      <c r="LKB34" s="662"/>
      <c r="LKC34" s="662"/>
      <c r="LKD34" s="662"/>
      <c r="LKE34" s="662"/>
      <c r="LKF34" s="662"/>
      <c r="LKG34" s="662"/>
      <c r="LKH34" s="662"/>
      <c r="LKI34" s="662"/>
      <c r="LKJ34" s="662"/>
      <c r="LKK34" s="662"/>
      <c r="LKL34" s="662"/>
      <c r="LKM34" s="662"/>
      <c r="LKN34" s="662"/>
      <c r="LKO34" s="662"/>
      <c r="LKP34" s="662"/>
      <c r="LKQ34" s="662"/>
      <c r="LKR34" s="662"/>
      <c r="LKS34" s="662"/>
      <c r="LKT34" s="662"/>
      <c r="LKU34" s="662"/>
      <c r="LKV34" s="662"/>
      <c r="LKW34" s="662"/>
      <c r="LKX34" s="662"/>
      <c r="LKY34" s="662"/>
      <c r="LKZ34" s="662"/>
      <c r="LLA34" s="662"/>
      <c r="LLB34" s="662"/>
      <c r="LLC34" s="662"/>
      <c r="LLD34" s="662"/>
      <c r="LLE34" s="662"/>
      <c r="LLF34" s="662"/>
      <c r="LLG34" s="662"/>
      <c r="LLH34" s="662"/>
      <c r="LLI34" s="662"/>
      <c r="LLJ34" s="662"/>
      <c r="LLK34" s="662"/>
      <c r="LLL34" s="662"/>
      <c r="LLM34" s="662"/>
      <c r="LLN34" s="662"/>
      <c r="LLO34" s="662"/>
      <c r="LLP34" s="662"/>
      <c r="LLQ34" s="662"/>
      <c r="LLR34" s="662"/>
      <c r="LLS34" s="662"/>
      <c r="LLT34" s="662"/>
      <c r="LLU34" s="662"/>
      <c r="LLV34" s="662"/>
      <c r="LLW34" s="662"/>
      <c r="LLX34" s="662"/>
      <c r="LLY34" s="662"/>
      <c r="LLZ34" s="662"/>
      <c r="LMA34" s="662"/>
      <c r="LMB34" s="662"/>
      <c r="LMC34" s="662"/>
      <c r="LMD34" s="662"/>
      <c r="LME34" s="662"/>
      <c r="LMF34" s="662"/>
      <c r="LMG34" s="662"/>
      <c r="LMH34" s="662"/>
      <c r="LMI34" s="662"/>
      <c r="LMJ34" s="662"/>
      <c r="LMK34" s="662"/>
      <c r="LML34" s="662"/>
      <c r="LMM34" s="662"/>
      <c r="LMN34" s="662"/>
      <c r="LMO34" s="662"/>
      <c r="LMP34" s="662"/>
      <c r="LMQ34" s="662"/>
      <c r="LMR34" s="662"/>
      <c r="LMS34" s="662"/>
      <c r="LMT34" s="662"/>
      <c r="LMU34" s="662"/>
      <c r="LMV34" s="662"/>
      <c r="LMW34" s="662"/>
      <c r="LMX34" s="662"/>
      <c r="LMY34" s="662"/>
      <c r="LMZ34" s="662"/>
      <c r="LNA34" s="662"/>
      <c r="LNB34" s="662"/>
      <c r="LNC34" s="662"/>
      <c r="LND34" s="662"/>
      <c r="LNE34" s="662"/>
      <c r="LNF34" s="662"/>
      <c r="LNG34" s="662"/>
      <c r="LNH34" s="662"/>
      <c r="LNI34" s="662"/>
      <c r="LNJ34" s="662"/>
      <c r="LNK34" s="662"/>
      <c r="LNL34" s="662"/>
      <c r="LNM34" s="662"/>
      <c r="LNN34" s="662"/>
      <c r="LNO34" s="662"/>
      <c r="LNP34" s="662"/>
      <c r="LNQ34" s="662"/>
      <c r="LNR34" s="662"/>
      <c r="LNS34" s="662"/>
      <c r="LNT34" s="662"/>
      <c r="LNU34" s="662"/>
      <c r="LNV34" s="662"/>
      <c r="LNW34" s="662"/>
      <c r="LNX34" s="662"/>
      <c r="LNY34" s="662"/>
      <c r="LNZ34" s="662"/>
      <c r="LOA34" s="662"/>
      <c r="LOB34" s="662"/>
      <c r="LOC34" s="662"/>
      <c r="LOD34" s="662"/>
      <c r="LOE34" s="662"/>
      <c r="LOF34" s="662"/>
      <c r="LOG34" s="662"/>
      <c r="LOH34" s="662"/>
      <c r="LOI34" s="662"/>
      <c r="LOJ34" s="662"/>
      <c r="LOK34" s="662"/>
      <c r="LOL34" s="662"/>
      <c r="LOM34" s="662"/>
      <c r="LON34" s="662"/>
      <c r="LOO34" s="662"/>
      <c r="LOP34" s="662"/>
      <c r="LOQ34" s="662"/>
      <c r="LOR34" s="662"/>
      <c r="LOS34" s="662"/>
      <c r="LOT34" s="662"/>
      <c r="LOU34" s="662"/>
      <c r="LOV34" s="662"/>
      <c r="LOW34" s="662"/>
      <c r="LOX34" s="662"/>
      <c r="LOY34" s="662"/>
      <c r="LOZ34" s="662"/>
      <c r="LPA34" s="662"/>
      <c r="LPB34" s="662"/>
      <c r="LPC34" s="662"/>
      <c r="LPD34" s="662"/>
      <c r="LPE34" s="662"/>
      <c r="LPF34" s="662"/>
      <c r="LPG34" s="662"/>
      <c r="LPH34" s="662"/>
      <c r="LPI34" s="662"/>
      <c r="LPJ34" s="662"/>
      <c r="LPK34" s="662"/>
      <c r="LPL34" s="662"/>
      <c r="LPM34" s="662"/>
      <c r="LPN34" s="662"/>
      <c r="LPO34" s="662"/>
      <c r="LPP34" s="662"/>
      <c r="LPQ34" s="662"/>
      <c r="LPR34" s="662"/>
      <c r="LPS34" s="662"/>
      <c r="LPT34" s="662"/>
      <c r="LPU34" s="662"/>
      <c r="LPV34" s="662"/>
      <c r="LPW34" s="662"/>
      <c r="LPX34" s="662"/>
      <c r="LPY34" s="662"/>
      <c r="LPZ34" s="662"/>
      <c r="LQA34" s="662"/>
      <c r="LQB34" s="662"/>
      <c r="LQC34" s="662"/>
      <c r="LQD34" s="662"/>
      <c r="LQE34" s="662"/>
      <c r="LQF34" s="662"/>
      <c r="LQG34" s="662"/>
      <c r="LQH34" s="662"/>
      <c r="LQI34" s="662"/>
      <c r="LQJ34" s="662"/>
      <c r="LQK34" s="662"/>
      <c r="LQL34" s="662"/>
      <c r="LQM34" s="662"/>
      <c r="LQN34" s="662"/>
      <c r="LQO34" s="662"/>
      <c r="LQP34" s="662"/>
      <c r="LQQ34" s="662"/>
      <c r="LQR34" s="662"/>
      <c r="LQS34" s="662"/>
      <c r="LQT34" s="662"/>
      <c r="LQU34" s="662"/>
      <c r="LQV34" s="662"/>
      <c r="LQW34" s="662"/>
      <c r="LQX34" s="662"/>
      <c r="LQY34" s="662"/>
      <c r="LQZ34" s="662"/>
      <c r="LRA34" s="662"/>
      <c r="LRB34" s="662"/>
      <c r="LRC34" s="662"/>
      <c r="LRD34" s="662"/>
      <c r="LRE34" s="662"/>
      <c r="LRF34" s="662"/>
      <c r="LRG34" s="662"/>
      <c r="LRH34" s="662"/>
      <c r="LRI34" s="662"/>
      <c r="LRJ34" s="662"/>
      <c r="LRK34" s="662"/>
      <c r="LRL34" s="662"/>
      <c r="LRM34" s="662"/>
      <c r="LRN34" s="662"/>
      <c r="LRO34" s="662"/>
      <c r="LRP34" s="662"/>
      <c r="LRQ34" s="662"/>
      <c r="LRR34" s="662"/>
      <c r="LRS34" s="662"/>
      <c r="LRT34" s="662"/>
      <c r="LRU34" s="662"/>
      <c r="LRV34" s="662"/>
      <c r="LRW34" s="662"/>
      <c r="LRX34" s="662"/>
      <c r="LRY34" s="662"/>
      <c r="LRZ34" s="662"/>
      <c r="LSA34" s="662"/>
      <c r="LSB34" s="662"/>
      <c r="LSC34" s="662"/>
      <c r="LSD34" s="662"/>
      <c r="LSE34" s="662"/>
      <c r="LSF34" s="662"/>
      <c r="LSG34" s="662"/>
      <c r="LSH34" s="662"/>
      <c r="LSI34" s="662"/>
      <c r="LSJ34" s="662"/>
      <c r="LSK34" s="662"/>
      <c r="LSL34" s="662"/>
      <c r="LSM34" s="662"/>
      <c r="LSN34" s="662"/>
      <c r="LSO34" s="662"/>
      <c r="LSP34" s="662"/>
      <c r="LSQ34" s="662"/>
      <c r="LSR34" s="662"/>
      <c r="LSS34" s="662"/>
      <c r="LST34" s="662"/>
      <c r="LSU34" s="662"/>
      <c r="LSV34" s="662"/>
      <c r="LSW34" s="662"/>
      <c r="LSX34" s="662"/>
      <c r="LSY34" s="662"/>
      <c r="LSZ34" s="662"/>
      <c r="LTA34" s="662"/>
      <c r="LTB34" s="662"/>
      <c r="LTC34" s="662"/>
      <c r="LTD34" s="662"/>
      <c r="LTE34" s="662"/>
      <c r="LTF34" s="662"/>
      <c r="LTG34" s="662"/>
      <c r="LTH34" s="662"/>
      <c r="LTI34" s="662"/>
      <c r="LTJ34" s="662"/>
      <c r="LTK34" s="662"/>
      <c r="LTL34" s="662"/>
      <c r="LTM34" s="662"/>
      <c r="LTN34" s="662"/>
      <c r="LTO34" s="662"/>
      <c r="LTP34" s="662"/>
      <c r="LTQ34" s="662"/>
      <c r="LTR34" s="662"/>
      <c r="LTS34" s="662"/>
      <c r="LTT34" s="662"/>
      <c r="LTU34" s="662"/>
      <c r="LTV34" s="662"/>
      <c r="LTW34" s="662"/>
      <c r="LTX34" s="662"/>
      <c r="LTY34" s="662"/>
      <c r="LTZ34" s="662"/>
      <c r="LUA34" s="662"/>
      <c r="LUB34" s="662"/>
      <c r="LUC34" s="662"/>
      <c r="LUD34" s="662"/>
      <c r="LUE34" s="662"/>
      <c r="LUF34" s="662"/>
      <c r="LUG34" s="662"/>
      <c r="LUH34" s="662"/>
      <c r="LUI34" s="662"/>
      <c r="LUJ34" s="662"/>
      <c r="LUK34" s="662"/>
      <c r="LUL34" s="662"/>
      <c r="LUM34" s="662"/>
      <c r="LUN34" s="662"/>
      <c r="LUO34" s="662"/>
      <c r="LUP34" s="662"/>
      <c r="LUQ34" s="662"/>
      <c r="LUR34" s="662"/>
      <c r="LUS34" s="662"/>
      <c r="LUT34" s="662"/>
      <c r="LUU34" s="662"/>
      <c r="LUV34" s="662"/>
      <c r="LUW34" s="662"/>
      <c r="LUX34" s="662"/>
      <c r="LUY34" s="662"/>
      <c r="LUZ34" s="662"/>
      <c r="LVA34" s="662"/>
      <c r="LVB34" s="662"/>
      <c r="LVC34" s="662"/>
      <c r="LVD34" s="662"/>
      <c r="LVE34" s="662"/>
      <c r="LVF34" s="662"/>
      <c r="LVG34" s="662"/>
      <c r="LVH34" s="662"/>
      <c r="LVI34" s="662"/>
      <c r="LVJ34" s="662"/>
      <c r="LVK34" s="662"/>
      <c r="LVL34" s="662"/>
      <c r="LVM34" s="662"/>
      <c r="LVN34" s="662"/>
      <c r="LVO34" s="662"/>
      <c r="LVP34" s="662"/>
      <c r="LVQ34" s="662"/>
      <c r="LVR34" s="662"/>
      <c r="LVS34" s="662"/>
      <c r="LVT34" s="662"/>
      <c r="LVU34" s="662"/>
      <c r="LVV34" s="662"/>
      <c r="LVW34" s="662"/>
      <c r="LVX34" s="662"/>
      <c r="LVY34" s="662"/>
      <c r="LVZ34" s="662"/>
      <c r="LWA34" s="662"/>
      <c r="LWB34" s="662"/>
      <c r="LWC34" s="662"/>
      <c r="LWD34" s="662"/>
      <c r="LWE34" s="662"/>
      <c r="LWF34" s="662"/>
      <c r="LWG34" s="662"/>
      <c r="LWH34" s="662"/>
      <c r="LWI34" s="662"/>
      <c r="LWJ34" s="662"/>
      <c r="LWK34" s="662"/>
      <c r="LWL34" s="662"/>
      <c r="LWM34" s="662"/>
      <c r="LWN34" s="662"/>
      <c r="LWO34" s="662"/>
      <c r="LWP34" s="662"/>
      <c r="LWQ34" s="662"/>
      <c r="LWR34" s="662"/>
      <c r="LWS34" s="662"/>
      <c r="LWT34" s="662"/>
      <c r="LWU34" s="662"/>
      <c r="LWV34" s="662"/>
      <c r="LWW34" s="662"/>
      <c r="LWX34" s="662"/>
      <c r="LWY34" s="662"/>
      <c r="LWZ34" s="662"/>
      <c r="LXA34" s="662"/>
      <c r="LXB34" s="662"/>
      <c r="LXC34" s="662"/>
      <c r="LXD34" s="662"/>
      <c r="LXE34" s="662"/>
      <c r="LXF34" s="662"/>
      <c r="LXG34" s="662"/>
      <c r="LXH34" s="662"/>
      <c r="LXI34" s="662"/>
      <c r="LXJ34" s="662"/>
      <c r="LXK34" s="662"/>
      <c r="LXL34" s="662"/>
      <c r="LXM34" s="662"/>
      <c r="LXN34" s="662"/>
      <c r="LXO34" s="662"/>
      <c r="LXP34" s="662"/>
      <c r="LXQ34" s="662"/>
      <c r="LXR34" s="662"/>
      <c r="LXS34" s="662"/>
      <c r="LXT34" s="662"/>
      <c r="LXU34" s="662"/>
      <c r="LXV34" s="662"/>
      <c r="LXW34" s="662"/>
      <c r="LXX34" s="662"/>
      <c r="LXY34" s="662"/>
      <c r="LXZ34" s="662"/>
      <c r="LYA34" s="662"/>
      <c r="LYB34" s="662"/>
      <c r="LYC34" s="662"/>
      <c r="LYD34" s="662"/>
      <c r="LYE34" s="662"/>
      <c r="LYF34" s="662"/>
      <c r="LYG34" s="662"/>
      <c r="LYH34" s="662"/>
      <c r="LYI34" s="662"/>
      <c r="LYJ34" s="662"/>
      <c r="LYK34" s="662"/>
      <c r="LYL34" s="662"/>
      <c r="LYM34" s="662"/>
      <c r="LYN34" s="662"/>
      <c r="LYO34" s="662"/>
      <c r="LYP34" s="662"/>
      <c r="LYQ34" s="662"/>
      <c r="LYR34" s="662"/>
      <c r="LYS34" s="662"/>
      <c r="LYT34" s="662"/>
      <c r="LYU34" s="662"/>
      <c r="LYV34" s="662"/>
      <c r="LYW34" s="662"/>
      <c r="LYX34" s="662"/>
      <c r="LYY34" s="662"/>
      <c r="LYZ34" s="662"/>
      <c r="LZA34" s="662"/>
      <c r="LZB34" s="662"/>
      <c r="LZC34" s="662"/>
      <c r="LZD34" s="662"/>
      <c r="LZE34" s="662"/>
      <c r="LZF34" s="662"/>
      <c r="LZG34" s="662"/>
      <c r="LZH34" s="662"/>
      <c r="LZI34" s="662"/>
      <c r="LZJ34" s="662"/>
      <c r="LZK34" s="662"/>
      <c r="LZL34" s="662"/>
      <c r="LZM34" s="662"/>
      <c r="LZN34" s="662"/>
      <c r="LZO34" s="662"/>
      <c r="LZP34" s="662"/>
      <c r="LZQ34" s="662"/>
      <c r="LZR34" s="662"/>
      <c r="LZS34" s="662"/>
      <c r="LZT34" s="662"/>
      <c r="LZU34" s="662"/>
      <c r="LZV34" s="662"/>
      <c r="LZW34" s="662"/>
      <c r="LZX34" s="662"/>
      <c r="LZY34" s="662"/>
      <c r="LZZ34" s="662"/>
      <c r="MAA34" s="662"/>
      <c r="MAB34" s="662"/>
      <c r="MAC34" s="662"/>
      <c r="MAD34" s="662"/>
      <c r="MAE34" s="662"/>
      <c r="MAF34" s="662"/>
      <c r="MAG34" s="662"/>
      <c r="MAH34" s="662"/>
      <c r="MAI34" s="662"/>
      <c r="MAJ34" s="662"/>
      <c r="MAK34" s="662"/>
      <c r="MAL34" s="662"/>
      <c r="MAM34" s="662"/>
      <c r="MAN34" s="662"/>
      <c r="MAO34" s="662"/>
      <c r="MAP34" s="662"/>
      <c r="MAQ34" s="662"/>
      <c r="MAR34" s="662"/>
      <c r="MAS34" s="662"/>
      <c r="MAT34" s="662"/>
      <c r="MAU34" s="662"/>
      <c r="MAV34" s="662"/>
      <c r="MAW34" s="662"/>
      <c r="MAX34" s="662"/>
      <c r="MAY34" s="662"/>
      <c r="MAZ34" s="662"/>
      <c r="MBA34" s="662"/>
      <c r="MBB34" s="662"/>
      <c r="MBC34" s="662"/>
      <c r="MBD34" s="662"/>
      <c r="MBE34" s="662"/>
      <c r="MBF34" s="662"/>
      <c r="MBG34" s="662"/>
      <c r="MBH34" s="662"/>
      <c r="MBI34" s="662"/>
      <c r="MBJ34" s="662"/>
      <c r="MBK34" s="662"/>
      <c r="MBL34" s="662"/>
      <c r="MBM34" s="662"/>
      <c r="MBN34" s="662"/>
      <c r="MBO34" s="662"/>
      <c r="MBP34" s="662"/>
      <c r="MBQ34" s="662"/>
      <c r="MBR34" s="662"/>
      <c r="MBS34" s="662"/>
      <c r="MBT34" s="662"/>
      <c r="MBU34" s="662"/>
      <c r="MBV34" s="662"/>
      <c r="MBW34" s="662"/>
      <c r="MBX34" s="662"/>
      <c r="MBY34" s="662"/>
      <c r="MBZ34" s="662"/>
      <c r="MCA34" s="662"/>
      <c r="MCB34" s="662"/>
      <c r="MCC34" s="662"/>
      <c r="MCD34" s="662"/>
      <c r="MCE34" s="662"/>
      <c r="MCF34" s="662"/>
      <c r="MCG34" s="662"/>
      <c r="MCH34" s="662"/>
      <c r="MCI34" s="662"/>
      <c r="MCJ34" s="662"/>
      <c r="MCK34" s="662"/>
      <c r="MCL34" s="662"/>
      <c r="MCM34" s="662"/>
      <c r="MCN34" s="662"/>
      <c r="MCO34" s="662"/>
      <c r="MCP34" s="662"/>
      <c r="MCQ34" s="662"/>
      <c r="MCR34" s="662"/>
      <c r="MCS34" s="662"/>
      <c r="MCT34" s="662"/>
      <c r="MCU34" s="662"/>
      <c r="MCV34" s="662"/>
      <c r="MCW34" s="662"/>
      <c r="MCX34" s="662"/>
      <c r="MCY34" s="662"/>
      <c r="MCZ34" s="662"/>
      <c r="MDA34" s="662"/>
      <c r="MDB34" s="662"/>
      <c r="MDC34" s="662"/>
      <c r="MDD34" s="662"/>
      <c r="MDE34" s="662"/>
      <c r="MDF34" s="662"/>
      <c r="MDG34" s="662"/>
      <c r="MDH34" s="662"/>
      <c r="MDI34" s="662"/>
      <c r="MDJ34" s="662"/>
      <c r="MDK34" s="662"/>
      <c r="MDL34" s="662"/>
      <c r="MDM34" s="662"/>
      <c r="MDN34" s="662"/>
      <c r="MDO34" s="662"/>
      <c r="MDP34" s="662"/>
      <c r="MDQ34" s="662"/>
      <c r="MDR34" s="662"/>
      <c r="MDS34" s="662"/>
      <c r="MDT34" s="662"/>
      <c r="MDU34" s="662"/>
      <c r="MDV34" s="662"/>
      <c r="MDW34" s="662"/>
      <c r="MDX34" s="662"/>
      <c r="MDY34" s="662"/>
      <c r="MDZ34" s="662"/>
      <c r="MEA34" s="662"/>
      <c r="MEB34" s="662"/>
      <c r="MEC34" s="662"/>
      <c r="MED34" s="662"/>
      <c r="MEE34" s="662"/>
      <c r="MEF34" s="662"/>
      <c r="MEG34" s="662"/>
      <c r="MEH34" s="662"/>
      <c r="MEI34" s="662"/>
      <c r="MEJ34" s="662"/>
      <c r="MEK34" s="662"/>
      <c r="MEL34" s="662"/>
      <c r="MEM34" s="662"/>
      <c r="MEN34" s="662"/>
      <c r="MEO34" s="662"/>
      <c r="MEP34" s="662"/>
      <c r="MEQ34" s="662"/>
      <c r="MER34" s="662"/>
      <c r="MES34" s="662"/>
      <c r="MET34" s="662"/>
      <c r="MEU34" s="662"/>
      <c r="MEV34" s="662"/>
      <c r="MEW34" s="662"/>
      <c r="MEX34" s="662"/>
      <c r="MEY34" s="662"/>
      <c r="MEZ34" s="662"/>
      <c r="MFA34" s="662"/>
      <c r="MFB34" s="662"/>
      <c r="MFC34" s="662"/>
      <c r="MFD34" s="662"/>
      <c r="MFE34" s="662"/>
      <c r="MFF34" s="662"/>
      <c r="MFG34" s="662"/>
      <c r="MFH34" s="662"/>
      <c r="MFI34" s="662"/>
      <c r="MFJ34" s="662"/>
      <c r="MFK34" s="662"/>
      <c r="MFL34" s="662"/>
      <c r="MFM34" s="662"/>
      <c r="MFN34" s="662"/>
      <c r="MFO34" s="662"/>
      <c r="MFP34" s="662"/>
      <c r="MFQ34" s="662"/>
      <c r="MFR34" s="662"/>
      <c r="MFS34" s="662"/>
      <c r="MFT34" s="662"/>
      <c r="MFU34" s="662"/>
      <c r="MFV34" s="662"/>
      <c r="MFW34" s="662"/>
      <c r="MFX34" s="662"/>
      <c r="MFY34" s="662"/>
      <c r="MFZ34" s="662"/>
      <c r="MGA34" s="662"/>
      <c r="MGB34" s="662"/>
      <c r="MGC34" s="662"/>
      <c r="MGD34" s="662"/>
      <c r="MGE34" s="662"/>
      <c r="MGF34" s="662"/>
      <c r="MGG34" s="662"/>
      <c r="MGH34" s="662"/>
      <c r="MGI34" s="662"/>
      <c r="MGJ34" s="662"/>
      <c r="MGK34" s="662"/>
      <c r="MGL34" s="662"/>
      <c r="MGM34" s="662"/>
      <c r="MGN34" s="662"/>
      <c r="MGO34" s="662"/>
      <c r="MGP34" s="662"/>
      <c r="MGQ34" s="662"/>
      <c r="MGR34" s="662"/>
      <c r="MGS34" s="662"/>
      <c r="MGT34" s="662"/>
      <c r="MGU34" s="662"/>
      <c r="MGV34" s="662"/>
      <c r="MGW34" s="662"/>
      <c r="MGX34" s="662"/>
      <c r="MGY34" s="662"/>
      <c r="MGZ34" s="662"/>
      <c r="MHA34" s="662"/>
      <c r="MHB34" s="662"/>
      <c r="MHC34" s="662"/>
      <c r="MHD34" s="662"/>
      <c r="MHE34" s="662"/>
      <c r="MHF34" s="662"/>
      <c r="MHG34" s="662"/>
      <c r="MHH34" s="662"/>
      <c r="MHI34" s="662"/>
      <c r="MHJ34" s="662"/>
      <c r="MHK34" s="662"/>
      <c r="MHL34" s="662"/>
      <c r="MHM34" s="662"/>
      <c r="MHN34" s="662"/>
      <c r="MHO34" s="662"/>
      <c r="MHP34" s="662"/>
      <c r="MHQ34" s="662"/>
      <c r="MHR34" s="662"/>
      <c r="MHS34" s="662"/>
      <c r="MHT34" s="662"/>
      <c r="MHU34" s="662"/>
      <c r="MHV34" s="662"/>
      <c r="MHW34" s="662"/>
      <c r="MHX34" s="662"/>
      <c r="MHY34" s="662"/>
      <c r="MHZ34" s="662"/>
      <c r="MIA34" s="662"/>
      <c r="MIB34" s="662"/>
      <c r="MIC34" s="662"/>
      <c r="MID34" s="662"/>
      <c r="MIE34" s="662"/>
      <c r="MIF34" s="662"/>
      <c r="MIG34" s="662"/>
      <c r="MIH34" s="662"/>
      <c r="MII34" s="662"/>
      <c r="MIJ34" s="662"/>
      <c r="MIK34" s="662"/>
      <c r="MIL34" s="662"/>
      <c r="MIM34" s="662"/>
      <c r="MIN34" s="662"/>
      <c r="MIO34" s="662"/>
      <c r="MIP34" s="662"/>
      <c r="MIQ34" s="662"/>
      <c r="MIR34" s="662"/>
      <c r="MIS34" s="662"/>
      <c r="MIT34" s="662"/>
      <c r="MIU34" s="662"/>
      <c r="MIV34" s="662"/>
      <c r="MIW34" s="662"/>
      <c r="MIX34" s="662"/>
      <c r="MIY34" s="662"/>
      <c r="MIZ34" s="662"/>
      <c r="MJA34" s="662"/>
      <c r="MJB34" s="662"/>
      <c r="MJC34" s="662"/>
      <c r="MJD34" s="662"/>
      <c r="MJE34" s="662"/>
      <c r="MJF34" s="662"/>
      <c r="MJG34" s="662"/>
      <c r="MJH34" s="662"/>
      <c r="MJI34" s="662"/>
      <c r="MJJ34" s="662"/>
      <c r="MJK34" s="662"/>
      <c r="MJL34" s="662"/>
      <c r="MJM34" s="662"/>
      <c r="MJN34" s="662"/>
      <c r="MJO34" s="662"/>
      <c r="MJP34" s="662"/>
      <c r="MJQ34" s="662"/>
      <c r="MJR34" s="662"/>
      <c r="MJS34" s="662"/>
      <c r="MJT34" s="662"/>
      <c r="MJU34" s="662"/>
      <c r="MJV34" s="662"/>
      <c r="MJW34" s="662"/>
      <c r="MJX34" s="662"/>
      <c r="MJY34" s="662"/>
      <c r="MJZ34" s="662"/>
      <c r="MKA34" s="662"/>
      <c r="MKB34" s="662"/>
      <c r="MKC34" s="662"/>
      <c r="MKD34" s="662"/>
      <c r="MKE34" s="662"/>
      <c r="MKF34" s="662"/>
      <c r="MKG34" s="662"/>
      <c r="MKH34" s="662"/>
      <c r="MKI34" s="662"/>
      <c r="MKJ34" s="662"/>
      <c r="MKK34" s="662"/>
      <c r="MKL34" s="662"/>
      <c r="MKM34" s="662"/>
      <c r="MKN34" s="662"/>
      <c r="MKO34" s="662"/>
      <c r="MKP34" s="662"/>
      <c r="MKQ34" s="662"/>
      <c r="MKR34" s="662"/>
      <c r="MKS34" s="662"/>
      <c r="MKT34" s="662"/>
      <c r="MKU34" s="662"/>
      <c r="MKV34" s="662"/>
      <c r="MKW34" s="662"/>
      <c r="MKX34" s="662"/>
      <c r="MKY34" s="662"/>
      <c r="MKZ34" s="662"/>
      <c r="MLA34" s="662"/>
      <c r="MLB34" s="662"/>
      <c r="MLC34" s="662"/>
      <c r="MLD34" s="662"/>
      <c r="MLE34" s="662"/>
      <c r="MLF34" s="662"/>
      <c r="MLG34" s="662"/>
      <c r="MLH34" s="662"/>
      <c r="MLI34" s="662"/>
      <c r="MLJ34" s="662"/>
      <c r="MLK34" s="662"/>
      <c r="MLL34" s="662"/>
      <c r="MLM34" s="662"/>
      <c r="MLN34" s="662"/>
      <c r="MLO34" s="662"/>
      <c r="MLP34" s="662"/>
      <c r="MLQ34" s="662"/>
      <c r="MLR34" s="662"/>
      <c r="MLS34" s="662"/>
      <c r="MLT34" s="662"/>
      <c r="MLU34" s="662"/>
      <c r="MLV34" s="662"/>
      <c r="MLW34" s="662"/>
      <c r="MLX34" s="662"/>
      <c r="MLY34" s="662"/>
      <c r="MLZ34" s="662"/>
      <c r="MMA34" s="662"/>
      <c r="MMB34" s="662"/>
      <c r="MMC34" s="662"/>
      <c r="MMD34" s="662"/>
      <c r="MME34" s="662"/>
      <c r="MMF34" s="662"/>
      <c r="MMG34" s="662"/>
      <c r="MMH34" s="662"/>
      <c r="MMI34" s="662"/>
      <c r="MMJ34" s="662"/>
      <c r="MMK34" s="662"/>
      <c r="MML34" s="662"/>
      <c r="MMM34" s="662"/>
      <c r="MMN34" s="662"/>
      <c r="MMO34" s="662"/>
      <c r="MMP34" s="662"/>
      <c r="MMQ34" s="662"/>
      <c r="MMR34" s="662"/>
      <c r="MMS34" s="662"/>
      <c r="MMT34" s="662"/>
      <c r="MMU34" s="662"/>
      <c r="MMV34" s="662"/>
      <c r="MMW34" s="662"/>
      <c r="MMX34" s="662"/>
      <c r="MMY34" s="662"/>
      <c r="MMZ34" s="662"/>
      <c r="MNA34" s="662"/>
      <c r="MNB34" s="662"/>
      <c r="MNC34" s="662"/>
      <c r="MND34" s="662"/>
      <c r="MNE34" s="662"/>
      <c r="MNF34" s="662"/>
      <c r="MNG34" s="662"/>
      <c r="MNH34" s="662"/>
      <c r="MNI34" s="662"/>
      <c r="MNJ34" s="662"/>
      <c r="MNK34" s="662"/>
      <c r="MNL34" s="662"/>
      <c r="MNM34" s="662"/>
      <c r="MNN34" s="662"/>
      <c r="MNO34" s="662"/>
      <c r="MNP34" s="662"/>
      <c r="MNQ34" s="662"/>
      <c r="MNR34" s="662"/>
      <c r="MNS34" s="662"/>
      <c r="MNT34" s="662"/>
      <c r="MNU34" s="662"/>
      <c r="MNV34" s="662"/>
      <c r="MNW34" s="662"/>
      <c r="MNX34" s="662"/>
      <c r="MNY34" s="662"/>
      <c r="MNZ34" s="662"/>
      <c r="MOA34" s="662"/>
      <c r="MOB34" s="662"/>
      <c r="MOC34" s="662"/>
      <c r="MOD34" s="662"/>
      <c r="MOE34" s="662"/>
      <c r="MOF34" s="662"/>
      <c r="MOG34" s="662"/>
      <c r="MOH34" s="662"/>
      <c r="MOI34" s="662"/>
      <c r="MOJ34" s="662"/>
      <c r="MOK34" s="662"/>
      <c r="MOL34" s="662"/>
      <c r="MOM34" s="662"/>
      <c r="MON34" s="662"/>
      <c r="MOO34" s="662"/>
      <c r="MOP34" s="662"/>
      <c r="MOQ34" s="662"/>
      <c r="MOR34" s="662"/>
      <c r="MOS34" s="662"/>
      <c r="MOT34" s="662"/>
      <c r="MOU34" s="662"/>
      <c r="MOV34" s="662"/>
      <c r="MOW34" s="662"/>
      <c r="MOX34" s="662"/>
      <c r="MOY34" s="662"/>
      <c r="MOZ34" s="662"/>
      <c r="MPA34" s="662"/>
      <c r="MPB34" s="662"/>
      <c r="MPC34" s="662"/>
      <c r="MPD34" s="662"/>
      <c r="MPE34" s="662"/>
      <c r="MPF34" s="662"/>
      <c r="MPG34" s="662"/>
      <c r="MPH34" s="662"/>
      <c r="MPI34" s="662"/>
      <c r="MPJ34" s="662"/>
      <c r="MPK34" s="662"/>
      <c r="MPL34" s="662"/>
      <c r="MPM34" s="662"/>
      <c r="MPN34" s="662"/>
      <c r="MPO34" s="662"/>
      <c r="MPP34" s="662"/>
      <c r="MPQ34" s="662"/>
      <c r="MPR34" s="662"/>
      <c r="MPS34" s="662"/>
      <c r="MPT34" s="662"/>
      <c r="MPU34" s="662"/>
      <c r="MPV34" s="662"/>
      <c r="MPW34" s="662"/>
      <c r="MPX34" s="662"/>
      <c r="MPY34" s="662"/>
      <c r="MPZ34" s="662"/>
      <c r="MQA34" s="662"/>
      <c r="MQB34" s="662"/>
      <c r="MQC34" s="662"/>
      <c r="MQD34" s="662"/>
      <c r="MQE34" s="662"/>
      <c r="MQF34" s="662"/>
      <c r="MQG34" s="662"/>
      <c r="MQH34" s="662"/>
      <c r="MQI34" s="662"/>
      <c r="MQJ34" s="662"/>
      <c r="MQK34" s="662"/>
      <c r="MQL34" s="662"/>
      <c r="MQM34" s="662"/>
      <c r="MQN34" s="662"/>
      <c r="MQO34" s="662"/>
      <c r="MQP34" s="662"/>
      <c r="MQQ34" s="662"/>
      <c r="MQR34" s="662"/>
      <c r="MQS34" s="662"/>
      <c r="MQT34" s="662"/>
      <c r="MQU34" s="662"/>
      <c r="MQV34" s="662"/>
      <c r="MQW34" s="662"/>
      <c r="MQX34" s="662"/>
      <c r="MQY34" s="662"/>
      <c r="MQZ34" s="662"/>
      <c r="MRA34" s="662"/>
      <c r="MRB34" s="662"/>
      <c r="MRC34" s="662"/>
      <c r="MRD34" s="662"/>
      <c r="MRE34" s="662"/>
      <c r="MRF34" s="662"/>
      <c r="MRG34" s="662"/>
      <c r="MRH34" s="662"/>
      <c r="MRI34" s="662"/>
      <c r="MRJ34" s="662"/>
      <c r="MRK34" s="662"/>
      <c r="MRL34" s="662"/>
      <c r="MRM34" s="662"/>
      <c r="MRN34" s="662"/>
      <c r="MRO34" s="662"/>
      <c r="MRP34" s="662"/>
      <c r="MRQ34" s="662"/>
      <c r="MRR34" s="662"/>
      <c r="MRS34" s="662"/>
      <c r="MRT34" s="662"/>
      <c r="MRU34" s="662"/>
      <c r="MRV34" s="662"/>
      <c r="MRW34" s="662"/>
      <c r="MRX34" s="662"/>
      <c r="MRY34" s="662"/>
      <c r="MRZ34" s="662"/>
      <c r="MSA34" s="662"/>
      <c r="MSB34" s="662"/>
      <c r="MSC34" s="662"/>
      <c r="MSD34" s="662"/>
      <c r="MSE34" s="662"/>
      <c r="MSF34" s="662"/>
      <c r="MSG34" s="662"/>
      <c r="MSH34" s="662"/>
      <c r="MSI34" s="662"/>
      <c r="MSJ34" s="662"/>
      <c r="MSK34" s="662"/>
      <c r="MSL34" s="662"/>
      <c r="MSM34" s="662"/>
      <c r="MSN34" s="662"/>
      <c r="MSO34" s="662"/>
      <c r="MSP34" s="662"/>
      <c r="MSQ34" s="662"/>
      <c r="MSR34" s="662"/>
      <c r="MSS34" s="662"/>
      <c r="MST34" s="662"/>
      <c r="MSU34" s="662"/>
      <c r="MSV34" s="662"/>
      <c r="MSW34" s="662"/>
      <c r="MSX34" s="662"/>
      <c r="MSY34" s="662"/>
      <c r="MSZ34" s="662"/>
      <c r="MTA34" s="662"/>
      <c r="MTB34" s="662"/>
      <c r="MTC34" s="662"/>
      <c r="MTD34" s="662"/>
      <c r="MTE34" s="662"/>
      <c r="MTF34" s="662"/>
      <c r="MTG34" s="662"/>
      <c r="MTH34" s="662"/>
      <c r="MTI34" s="662"/>
      <c r="MTJ34" s="662"/>
      <c r="MTK34" s="662"/>
      <c r="MTL34" s="662"/>
      <c r="MTM34" s="662"/>
      <c r="MTN34" s="662"/>
      <c r="MTO34" s="662"/>
      <c r="MTP34" s="662"/>
      <c r="MTQ34" s="662"/>
      <c r="MTR34" s="662"/>
      <c r="MTS34" s="662"/>
      <c r="MTT34" s="662"/>
      <c r="MTU34" s="662"/>
      <c r="MTV34" s="662"/>
      <c r="MTW34" s="662"/>
      <c r="MTX34" s="662"/>
      <c r="MTY34" s="662"/>
      <c r="MTZ34" s="662"/>
      <c r="MUA34" s="662"/>
      <c r="MUB34" s="662"/>
      <c r="MUC34" s="662"/>
      <c r="MUD34" s="662"/>
      <c r="MUE34" s="662"/>
      <c r="MUF34" s="662"/>
      <c r="MUG34" s="662"/>
      <c r="MUH34" s="662"/>
      <c r="MUI34" s="662"/>
      <c r="MUJ34" s="662"/>
      <c r="MUK34" s="662"/>
      <c r="MUL34" s="662"/>
      <c r="MUM34" s="662"/>
      <c r="MUN34" s="662"/>
      <c r="MUO34" s="662"/>
      <c r="MUP34" s="662"/>
      <c r="MUQ34" s="662"/>
      <c r="MUR34" s="662"/>
      <c r="MUS34" s="662"/>
      <c r="MUT34" s="662"/>
      <c r="MUU34" s="662"/>
      <c r="MUV34" s="662"/>
      <c r="MUW34" s="662"/>
      <c r="MUX34" s="662"/>
      <c r="MUY34" s="662"/>
      <c r="MUZ34" s="662"/>
      <c r="MVA34" s="662"/>
      <c r="MVB34" s="662"/>
      <c r="MVC34" s="662"/>
      <c r="MVD34" s="662"/>
      <c r="MVE34" s="662"/>
      <c r="MVF34" s="662"/>
      <c r="MVG34" s="662"/>
      <c r="MVH34" s="662"/>
      <c r="MVI34" s="662"/>
      <c r="MVJ34" s="662"/>
      <c r="MVK34" s="662"/>
      <c r="MVL34" s="662"/>
      <c r="MVM34" s="662"/>
      <c r="MVN34" s="662"/>
      <c r="MVO34" s="662"/>
      <c r="MVP34" s="662"/>
      <c r="MVQ34" s="662"/>
      <c r="MVR34" s="662"/>
      <c r="MVS34" s="662"/>
      <c r="MVT34" s="662"/>
      <c r="MVU34" s="662"/>
      <c r="MVV34" s="662"/>
      <c r="MVW34" s="662"/>
      <c r="MVX34" s="662"/>
      <c r="MVY34" s="662"/>
      <c r="MVZ34" s="662"/>
      <c r="MWA34" s="662"/>
      <c r="MWB34" s="662"/>
      <c r="MWC34" s="662"/>
      <c r="MWD34" s="662"/>
      <c r="MWE34" s="662"/>
      <c r="MWF34" s="662"/>
      <c r="MWG34" s="662"/>
      <c r="MWH34" s="662"/>
      <c r="MWI34" s="662"/>
      <c r="MWJ34" s="662"/>
      <c r="MWK34" s="662"/>
      <c r="MWL34" s="662"/>
      <c r="MWM34" s="662"/>
      <c r="MWN34" s="662"/>
      <c r="MWO34" s="662"/>
      <c r="MWP34" s="662"/>
      <c r="MWQ34" s="662"/>
      <c r="MWR34" s="662"/>
      <c r="MWS34" s="662"/>
      <c r="MWT34" s="662"/>
      <c r="MWU34" s="662"/>
      <c r="MWV34" s="662"/>
      <c r="MWW34" s="662"/>
      <c r="MWX34" s="662"/>
      <c r="MWY34" s="662"/>
      <c r="MWZ34" s="662"/>
      <c r="MXA34" s="662"/>
      <c r="MXB34" s="662"/>
      <c r="MXC34" s="662"/>
      <c r="MXD34" s="662"/>
      <c r="MXE34" s="662"/>
      <c r="MXF34" s="662"/>
      <c r="MXG34" s="662"/>
      <c r="MXH34" s="662"/>
      <c r="MXI34" s="662"/>
      <c r="MXJ34" s="662"/>
      <c r="MXK34" s="662"/>
      <c r="MXL34" s="662"/>
      <c r="MXM34" s="662"/>
      <c r="MXN34" s="662"/>
      <c r="MXO34" s="662"/>
      <c r="MXP34" s="662"/>
      <c r="MXQ34" s="662"/>
      <c r="MXR34" s="662"/>
      <c r="MXS34" s="662"/>
      <c r="MXT34" s="662"/>
      <c r="MXU34" s="662"/>
      <c r="MXV34" s="662"/>
      <c r="MXW34" s="662"/>
      <c r="MXX34" s="662"/>
      <c r="MXY34" s="662"/>
      <c r="MXZ34" s="662"/>
      <c r="MYA34" s="662"/>
      <c r="MYB34" s="662"/>
      <c r="MYC34" s="662"/>
      <c r="MYD34" s="662"/>
      <c r="MYE34" s="662"/>
      <c r="MYF34" s="662"/>
      <c r="MYG34" s="662"/>
      <c r="MYH34" s="662"/>
      <c r="MYI34" s="662"/>
      <c r="MYJ34" s="662"/>
      <c r="MYK34" s="662"/>
      <c r="MYL34" s="662"/>
      <c r="MYM34" s="662"/>
      <c r="MYN34" s="662"/>
      <c r="MYO34" s="662"/>
      <c r="MYP34" s="662"/>
      <c r="MYQ34" s="662"/>
      <c r="MYR34" s="662"/>
      <c r="MYS34" s="662"/>
      <c r="MYT34" s="662"/>
      <c r="MYU34" s="662"/>
      <c r="MYV34" s="662"/>
      <c r="MYW34" s="662"/>
      <c r="MYX34" s="662"/>
      <c r="MYY34" s="662"/>
      <c r="MYZ34" s="662"/>
      <c r="MZA34" s="662"/>
      <c r="MZB34" s="662"/>
      <c r="MZC34" s="662"/>
      <c r="MZD34" s="662"/>
      <c r="MZE34" s="662"/>
      <c r="MZF34" s="662"/>
      <c r="MZG34" s="662"/>
      <c r="MZH34" s="662"/>
      <c r="MZI34" s="662"/>
      <c r="MZJ34" s="662"/>
      <c r="MZK34" s="662"/>
      <c r="MZL34" s="662"/>
      <c r="MZM34" s="662"/>
      <c r="MZN34" s="662"/>
      <c r="MZO34" s="662"/>
      <c r="MZP34" s="662"/>
      <c r="MZQ34" s="662"/>
      <c r="MZR34" s="662"/>
      <c r="MZS34" s="662"/>
      <c r="MZT34" s="662"/>
      <c r="MZU34" s="662"/>
      <c r="MZV34" s="662"/>
      <c r="MZW34" s="662"/>
      <c r="MZX34" s="662"/>
      <c r="MZY34" s="662"/>
      <c r="MZZ34" s="662"/>
      <c r="NAA34" s="662"/>
      <c r="NAB34" s="662"/>
      <c r="NAC34" s="662"/>
      <c r="NAD34" s="662"/>
      <c r="NAE34" s="662"/>
      <c r="NAF34" s="662"/>
      <c r="NAG34" s="662"/>
      <c r="NAH34" s="662"/>
      <c r="NAI34" s="662"/>
      <c r="NAJ34" s="662"/>
      <c r="NAK34" s="662"/>
      <c r="NAL34" s="662"/>
      <c r="NAM34" s="662"/>
      <c r="NAN34" s="662"/>
      <c r="NAO34" s="662"/>
      <c r="NAP34" s="662"/>
      <c r="NAQ34" s="662"/>
      <c r="NAR34" s="662"/>
      <c r="NAS34" s="662"/>
      <c r="NAT34" s="662"/>
      <c r="NAU34" s="662"/>
      <c r="NAV34" s="662"/>
      <c r="NAW34" s="662"/>
      <c r="NAX34" s="662"/>
      <c r="NAY34" s="662"/>
      <c r="NAZ34" s="662"/>
      <c r="NBA34" s="662"/>
      <c r="NBB34" s="662"/>
      <c r="NBC34" s="662"/>
      <c r="NBD34" s="662"/>
      <c r="NBE34" s="662"/>
      <c r="NBF34" s="662"/>
      <c r="NBG34" s="662"/>
      <c r="NBH34" s="662"/>
      <c r="NBI34" s="662"/>
      <c r="NBJ34" s="662"/>
      <c r="NBK34" s="662"/>
      <c r="NBL34" s="662"/>
      <c r="NBM34" s="662"/>
      <c r="NBN34" s="662"/>
      <c r="NBO34" s="662"/>
      <c r="NBP34" s="662"/>
      <c r="NBQ34" s="662"/>
      <c r="NBR34" s="662"/>
      <c r="NBS34" s="662"/>
      <c r="NBT34" s="662"/>
      <c r="NBU34" s="662"/>
      <c r="NBV34" s="662"/>
      <c r="NBW34" s="662"/>
      <c r="NBX34" s="662"/>
      <c r="NBY34" s="662"/>
      <c r="NBZ34" s="662"/>
      <c r="NCA34" s="662"/>
      <c r="NCB34" s="662"/>
      <c r="NCC34" s="662"/>
      <c r="NCD34" s="662"/>
      <c r="NCE34" s="662"/>
      <c r="NCF34" s="662"/>
      <c r="NCG34" s="662"/>
      <c r="NCH34" s="662"/>
      <c r="NCI34" s="662"/>
      <c r="NCJ34" s="662"/>
      <c r="NCK34" s="662"/>
      <c r="NCL34" s="662"/>
      <c r="NCM34" s="662"/>
      <c r="NCN34" s="662"/>
      <c r="NCO34" s="662"/>
      <c r="NCP34" s="662"/>
      <c r="NCQ34" s="662"/>
      <c r="NCR34" s="662"/>
      <c r="NCS34" s="662"/>
      <c r="NCT34" s="662"/>
      <c r="NCU34" s="662"/>
      <c r="NCV34" s="662"/>
      <c r="NCW34" s="662"/>
      <c r="NCX34" s="662"/>
      <c r="NCY34" s="662"/>
      <c r="NCZ34" s="662"/>
      <c r="NDA34" s="662"/>
      <c r="NDB34" s="662"/>
      <c r="NDC34" s="662"/>
      <c r="NDD34" s="662"/>
      <c r="NDE34" s="662"/>
      <c r="NDF34" s="662"/>
      <c r="NDG34" s="662"/>
      <c r="NDH34" s="662"/>
      <c r="NDI34" s="662"/>
      <c r="NDJ34" s="662"/>
      <c r="NDK34" s="662"/>
      <c r="NDL34" s="662"/>
      <c r="NDM34" s="662"/>
      <c r="NDN34" s="662"/>
      <c r="NDO34" s="662"/>
      <c r="NDP34" s="662"/>
      <c r="NDQ34" s="662"/>
      <c r="NDR34" s="662"/>
      <c r="NDS34" s="662"/>
      <c r="NDT34" s="662"/>
      <c r="NDU34" s="662"/>
      <c r="NDV34" s="662"/>
      <c r="NDW34" s="662"/>
      <c r="NDX34" s="662"/>
      <c r="NDY34" s="662"/>
      <c r="NDZ34" s="662"/>
      <c r="NEA34" s="662"/>
      <c r="NEB34" s="662"/>
      <c r="NEC34" s="662"/>
      <c r="NED34" s="662"/>
      <c r="NEE34" s="662"/>
      <c r="NEF34" s="662"/>
      <c r="NEG34" s="662"/>
      <c r="NEH34" s="662"/>
      <c r="NEI34" s="662"/>
      <c r="NEJ34" s="662"/>
      <c r="NEK34" s="662"/>
      <c r="NEL34" s="662"/>
      <c r="NEM34" s="662"/>
      <c r="NEN34" s="662"/>
      <c r="NEO34" s="662"/>
      <c r="NEP34" s="662"/>
      <c r="NEQ34" s="662"/>
      <c r="NER34" s="662"/>
      <c r="NES34" s="662"/>
      <c r="NET34" s="662"/>
      <c r="NEU34" s="662"/>
      <c r="NEV34" s="662"/>
      <c r="NEW34" s="662"/>
      <c r="NEX34" s="662"/>
      <c r="NEY34" s="662"/>
      <c r="NEZ34" s="662"/>
      <c r="NFA34" s="662"/>
      <c r="NFB34" s="662"/>
      <c r="NFC34" s="662"/>
      <c r="NFD34" s="662"/>
      <c r="NFE34" s="662"/>
      <c r="NFF34" s="662"/>
      <c r="NFG34" s="662"/>
      <c r="NFH34" s="662"/>
      <c r="NFI34" s="662"/>
      <c r="NFJ34" s="662"/>
      <c r="NFK34" s="662"/>
      <c r="NFL34" s="662"/>
      <c r="NFM34" s="662"/>
      <c r="NFN34" s="662"/>
      <c r="NFO34" s="662"/>
      <c r="NFP34" s="662"/>
      <c r="NFQ34" s="662"/>
      <c r="NFR34" s="662"/>
      <c r="NFS34" s="662"/>
      <c r="NFT34" s="662"/>
      <c r="NFU34" s="662"/>
      <c r="NFV34" s="662"/>
      <c r="NFW34" s="662"/>
      <c r="NFX34" s="662"/>
      <c r="NFY34" s="662"/>
      <c r="NFZ34" s="662"/>
      <c r="NGA34" s="662"/>
      <c r="NGB34" s="662"/>
      <c r="NGC34" s="662"/>
      <c r="NGD34" s="662"/>
      <c r="NGE34" s="662"/>
      <c r="NGF34" s="662"/>
      <c r="NGG34" s="662"/>
      <c r="NGH34" s="662"/>
      <c r="NGI34" s="662"/>
      <c r="NGJ34" s="662"/>
      <c r="NGK34" s="662"/>
      <c r="NGL34" s="662"/>
      <c r="NGM34" s="662"/>
      <c r="NGN34" s="662"/>
      <c r="NGO34" s="662"/>
      <c r="NGP34" s="662"/>
      <c r="NGQ34" s="662"/>
      <c r="NGR34" s="662"/>
      <c r="NGS34" s="662"/>
      <c r="NGT34" s="662"/>
      <c r="NGU34" s="662"/>
      <c r="NGV34" s="662"/>
      <c r="NGW34" s="662"/>
      <c r="NGX34" s="662"/>
      <c r="NGY34" s="662"/>
      <c r="NGZ34" s="662"/>
      <c r="NHA34" s="662"/>
      <c r="NHB34" s="662"/>
      <c r="NHC34" s="662"/>
      <c r="NHD34" s="662"/>
      <c r="NHE34" s="662"/>
      <c r="NHF34" s="662"/>
      <c r="NHG34" s="662"/>
      <c r="NHH34" s="662"/>
      <c r="NHI34" s="662"/>
      <c r="NHJ34" s="662"/>
      <c r="NHK34" s="662"/>
      <c r="NHL34" s="662"/>
      <c r="NHM34" s="662"/>
      <c r="NHN34" s="662"/>
      <c r="NHO34" s="662"/>
      <c r="NHP34" s="662"/>
      <c r="NHQ34" s="662"/>
      <c r="NHR34" s="662"/>
      <c r="NHS34" s="662"/>
      <c r="NHT34" s="662"/>
      <c r="NHU34" s="662"/>
      <c r="NHV34" s="662"/>
      <c r="NHW34" s="662"/>
      <c r="NHX34" s="662"/>
      <c r="NHY34" s="662"/>
      <c r="NHZ34" s="662"/>
      <c r="NIA34" s="662"/>
      <c r="NIB34" s="662"/>
      <c r="NIC34" s="662"/>
      <c r="NID34" s="662"/>
      <c r="NIE34" s="662"/>
      <c r="NIF34" s="662"/>
      <c r="NIG34" s="662"/>
      <c r="NIH34" s="662"/>
      <c r="NII34" s="662"/>
      <c r="NIJ34" s="662"/>
      <c r="NIK34" s="662"/>
      <c r="NIL34" s="662"/>
      <c r="NIM34" s="662"/>
      <c r="NIN34" s="662"/>
      <c r="NIO34" s="662"/>
      <c r="NIP34" s="662"/>
      <c r="NIQ34" s="662"/>
      <c r="NIR34" s="662"/>
      <c r="NIS34" s="662"/>
      <c r="NIT34" s="662"/>
      <c r="NIU34" s="662"/>
      <c r="NIV34" s="662"/>
      <c r="NIW34" s="662"/>
      <c r="NIX34" s="662"/>
      <c r="NIY34" s="662"/>
      <c r="NIZ34" s="662"/>
      <c r="NJA34" s="662"/>
      <c r="NJB34" s="662"/>
      <c r="NJC34" s="662"/>
      <c r="NJD34" s="662"/>
      <c r="NJE34" s="662"/>
      <c r="NJF34" s="662"/>
      <c r="NJG34" s="662"/>
      <c r="NJH34" s="662"/>
      <c r="NJI34" s="662"/>
      <c r="NJJ34" s="662"/>
      <c r="NJK34" s="662"/>
      <c r="NJL34" s="662"/>
      <c r="NJM34" s="662"/>
      <c r="NJN34" s="662"/>
      <c r="NJO34" s="662"/>
      <c r="NJP34" s="662"/>
      <c r="NJQ34" s="662"/>
      <c r="NJR34" s="662"/>
      <c r="NJS34" s="662"/>
      <c r="NJT34" s="662"/>
      <c r="NJU34" s="662"/>
      <c r="NJV34" s="662"/>
      <c r="NJW34" s="662"/>
      <c r="NJX34" s="662"/>
      <c r="NJY34" s="662"/>
      <c r="NJZ34" s="662"/>
      <c r="NKA34" s="662"/>
      <c r="NKB34" s="662"/>
      <c r="NKC34" s="662"/>
      <c r="NKD34" s="662"/>
      <c r="NKE34" s="662"/>
      <c r="NKF34" s="662"/>
      <c r="NKG34" s="662"/>
      <c r="NKH34" s="662"/>
      <c r="NKI34" s="662"/>
      <c r="NKJ34" s="662"/>
      <c r="NKK34" s="662"/>
      <c r="NKL34" s="662"/>
      <c r="NKM34" s="662"/>
      <c r="NKN34" s="662"/>
      <c r="NKO34" s="662"/>
      <c r="NKP34" s="662"/>
      <c r="NKQ34" s="662"/>
      <c r="NKR34" s="662"/>
      <c r="NKS34" s="662"/>
      <c r="NKT34" s="662"/>
      <c r="NKU34" s="662"/>
      <c r="NKV34" s="662"/>
      <c r="NKW34" s="662"/>
      <c r="NKX34" s="662"/>
      <c r="NKY34" s="662"/>
      <c r="NKZ34" s="662"/>
      <c r="NLA34" s="662"/>
      <c r="NLB34" s="662"/>
      <c r="NLC34" s="662"/>
      <c r="NLD34" s="662"/>
      <c r="NLE34" s="662"/>
      <c r="NLF34" s="662"/>
      <c r="NLG34" s="662"/>
      <c r="NLH34" s="662"/>
      <c r="NLI34" s="662"/>
      <c r="NLJ34" s="662"/>
      <c r="NLK34" s="662"/>
      <c r="NLL34" s="662"/>
      <c r="NLM34" s="662"/>
      <c r="NLN34" s="662"/>
      <c r="NLO34" s="662"/>
      <c r="NLP34" s="662"/>
      <c r="NLQ34" s="662"/>
      <c r="NLR34" s="662"/>
      <c r="NLS34" s="662"/>
      <c r="NLT34" s="662"/>
      <c r="NLU34" s="662"/>
      <c r="NLV34" s="662"/>
      <c r="NLW34" s="662"/>
      <c r="NLX34" s="662"/>
      <c r="NLY34" s="662"/>
      <c r="NLZ34" s="662"/>
      <c r="NMA34" s="662"/>
      <c r="NMB34" s="662"/>
      <c r="NMC34" s="662"/>
      <c r="NMD34" s="662"/>
      <c r="NME34" s="662"/>
      <c r="NMF34" s="662"/>
      <c r="NMG34" s="662"/>
      <c r="NMH34" s="662"/>
      <c r="NMI34" s="662"/>
      <c r="NMJ34" s="662"/>
      <c r="NMK34" s="662"/>
      <c r="NML34" s="662"/>
      <c r="NMM34" s="662"/>
      <c r="NMN34" s="662"/>
      <c r="NMO34" s="662"/>
      <c r="NMP34" s="662"/>
      <c r="NMQ34" s="662"/>
      <c r="NMR34" s="662"/>
      <c r="NMS34" s="662"/>
      <c r="NMT34" s="662"/>
      <c r="NMU34" s="662"/>
      <c r="NMV34" s="662"/>
      <c r="NMW34" s="662"/>
      <c r="NMX34" s="662"/>
      <c r="NMY34" s="662"/>
      <c r="NMZ34" s="662"/>
      <c r="NNA34" s="662"/>
      <c r="NNB34" s="662"/>
      <c r="NNC34" s="662"/>
      <c r="NND34" s="662"/>
      <c r="NNE34" s="662"/>
      <c r="NNF34" s="662"/>
      <c r="NNG34" s="662"/>
      <c r="NNH34" s="662"/>
      <c r="NNI34" s="662"/>
      <c r="NNJ34" s="662"/>
      <c r="NNK34" s="662"/>
      <c r="NNL34" s="662"/>
      <c r="NNM34" s="662"/>
      <c r="NNN34" s="662"/>
      <c r="NNO34" s="662"/>
      <c r="NNP34" s="662"/>
      <c r="NNQ34" s="662"/>
      <c r="NNR34" s="662"/>
      <c r="NNS34" s="662"/>
      <c r="NNT34" s="662"/>
      <c r="NNU34" s="662"/>
      <c r="NNV34" s="662"/>
      <c r="NNW34" s="662"/>
      <c r="NNX34" s="662"/>
      <c r="NNY34" s="662"/>
      <c r="NNZ34" s="662"/>
      <c r="NOA34" s="662"/>
      <c r="NOB34" s="662"/>
      <c r="NOC34" s="662"/>
      <c r="NOD34" s="662"/>
      <c r="NOE34" s="662"/>
      <c r="NOF34" s="662"/>
      <c r="NOG34" s="662"/>
      <c r="NOH34" s="662"/>
      <c r="NOI34" s="662"/>
      <c r="NOJ34" s="662"/>
      <c r="NOK34" s="662"/>
      <c r="NOL34" s="662"/>
      <c r="NOM34" s="662"/>
      <c r="NON34" s="662"/>
      <c r="NOO34" s="662"/>
      <c r="NOP34" s="662"/>
      <c r="NOQ34" s="662"/>
      <c r="NOR34" s="662"/>
      <c r="NOS34" s="662"/>
      <c r="NOT34" s="662"/>
      <c r="NOU34" s="662"/>
      <c r="NOV34" s="662"/>
      <c r="NOW34" s="662"/>
      <c r="NOX34" s="662"/>
      <c r="NOY34" s="662"/>
      <c r="NOZ34" s="662"/>
      <c r="NPA34" s="662"/>
      <c r="NPB34" s="662"/>
      <c r="NPC34" s="662"/>
      <c r="NPD34" s="662"/>
      <c r="NPE34" s="662"/>
      <c r="NPF34" s="662"/>
      <c r="NPG34" s="662"/>
      <c r="NPH34" s="662"/>
      <c r="NPI34" s="662"/>
      <c r="NPJ34" s="662"/>
      <c r="NPK34" s="662"/>
      <c r="NPL34" s="662"/>
      <c r="NPM34" s="662"/>
      <c r="NPN34" s="662"/>
      <c r="NPO34" s="662"/>
      <c r="NPP34" s="662"/>
      <c r="NPQ34" s="662"/>
      <c r="NPR34" s="662"/>
      <c r="NPS34" s="662"/>
      <c r="NPT34" s="662"/>
      <c r="NPU34" s="662"/>
      <c r="NPV34" s="662"/>
      <c r="NPW34" s="662"/>
      <c r="NPX34" s="662"/>
      <c r="NPY34" s="662"/>
      <c r="NPZ34" s="662"/>
      <c r="NQA34" s="662"/>
      <c r="NQB34" s="662"/>
      <c r="NQC34" s="662"/>
      <c r="NQD34" s="662"/>
      <c r="NQE34" s="662"/>
      <c r="NQF34" s="662"/>
      <c r="NQG34" s="662"/>
      <c r="NQH34" s="662"/>
      <c r="NQI34" s="662"/>
      <c r="NQJ34" s="662"/>
      <c r="NQK34" s="662"/>
      <c r="NQL34" s="662"/>
      <c r="NQM34" s="662"/>
      <c r="NQN34" s="662"/>
      <c r="NQO34" s="662"/>
      <c r="NQP34" s="662"/>
      <c r="NQQ34" s="662"/>
      <c r="NQR34" s="662"/>
      <c r="NQS34" s="662"/>
      <c r="NQT34" s="662"/>
      <c r="NQU34" s="662"/>
      <c r="NQV34" s="662"/>
      <c r="NQW34" s="662"/>
      <c r="NQX34" s="662"/>
      <c r="NQY34" s="662"/>
      <c r="NQZ34" s="662"/>
      <c r="NRA34" s="662"/>
      <c r="NRB34" s="662"/>
      <c r="NRC34" s="662"/>
      <c r="NRD34" s="662"/>
      <c r="NRE34" s="662"/>
      <c r="NRF34" s="662"/>
      <c r="NRG34" s="662"/>
      <c r="NRH34" s="662"/>
      <c r="NRI34" s="662"/>
      <c r="NRJ34" s="662"/>
      <c r="NRK34" s="662"/>
      <c r="NRL34" s="662"/>
      <c r="NRM34" s="662"/>
      <c r="NRN34" s="662"/>
      <c r="NRO34" s="662"/>
      <c r="NRP34" s="662"/>
      <c r="NRQ34" s="662"/>
      <c r="NRR34" s="662"/>
      <c r="NRS34" s="662"/>
      <c r="NRT34" s="662"/>
      <c r="NRU34" s="662"/>
      <c r="NRV34" s="662"/>
      <c r="NRW34" s="662"/>
      <c r="NRX34" s="662"/>
      <c r="NRY34" s="662"/>
      <c r="NRZ34" s="662"/>
      <c r="NSA34" s="662"/>
      <c r="NSB34" s="662"/>
      <c r="NSC34" s="662"/>
      <c r="NSD34" s="662"/>
      <c r="NSE34" s="662"/>
      <c r="NSF34" s="662"/>
      <c r="NSG34" s="662"/>
      <c r="NSH34" s="662"/>
      <c r="NSI34" s="662"/>
      <c r="NSJ34" s="662"/>
      <c r="NSK34" s="662"/>
      <c r="NSL34" s="662"/>
      <c r="NSM34" s="662"/>
      <c r="NSN34" s="662"/>
      <c r="NSO34" s="662"/>
      <c r="NSP34" s="662"/>
      <c r="NSQ34" s="662"/>
      <c r="NSR34" s="662"/>
      <c r="NSS34" s="662"/>
      <c r="NST34" s="662"/>
      <c r="NSU34" s="662"/>
      <c r="NSV34" s="662"/>
      <c r="NSW34" s="662"/>
      <c r="NSX34" s="662"/>
      <c r="NSY34" s="662"/>
      <c r="NSZ34" s="662"/>
      <c r="NTA34" s="662"/>
      <c r="NTB34" s="662"/>
      <c r="NTC34" s="662"/>
      <c r="NTD34" s="662"/>
      <c r="NTE34" s="662"/>
      <c r="NTF34" s="662"/>
      <c r="NTG34" s="662"/>
      <c r="NTH34" s="662"/>
      <c r="NTI34" s="662"/>
      <c r="NTJ34" s="662"/>
      <c r="NTK34" s="662"/>
      <c r="NTL34" s="662"/>
      <c r="NTM34" s="662"/>
      <c r="NTN34" s="662"/>
      <c r="NTO34" s="662"/>
      <c r="NTP34" s="662"/>
      <c r="NTQ34" s="662"/>
      <c r="NTR34" s="662"/>
      <c r="NTS34" s="662"/>
      <c r="NTT34" s="662"/>
      <c r="NTU34" s="662"/>
      <c r="NTV34" s="662"/>
      <c r="NTW34" s="662"/>
      <c r="NTX34" s="662"/>
      <c r="NTY34" s="662"/>
      <c r="NTZ34" s="662"/>
      <c r="NUA34" s="662"/>
      <c r="NUB34" s="662"/>
      <c r="NUC34" s="662"/>
      <c r="NUD34" s="662"/>
      <c r="NUE34" s="662"/>
      <c r="NUF34" s="662"/>
      <c r="NUG34" s="662"/>
      <c r="NUH34" s="662"/>
      <c r="NUI34" s="662"/>
      <c r="NUJ34" s="662"/>
      <c r="NUK34" s="662"/>
      <c r="NUL34" s="662"/>
      <c r="NUM34" s="662"/>
      <c r="NUN34" s="662"/>
      <c r="NUO34" s="662"/>
      <c r="NUP34" s="662"/>
      <c r="NUQ34" s="662"/>
      <c r="NUR34" s="662"/>
      <c r="NUS34" s="662"/>
      <c r="NUT34" s="662"/>
      <c r="NUU34" s="662"/>
      <c r="NUV34" s="662"/>
      <c r="NUW34" s="662"/>
      <c r="NUX34" s="662"/>
      <c r="NUY34" s="662"/>
      <c r="NUZ34" s="662"/>
      <c r="NVA34" s="662"/>
      <c r="NVB34" s="662"/>
      <c r="NVC34" s="662"/>
      <c r="NVD34" s="662"/>
      <c r="NVE34" s="662"/>
      <c r="NVF34" s="662"/>
      <c r="NVG34" s="662"/>
      <c r="NVH34" s="662"/>
      <c r="NVI34" s="662"/>
      <c r="NVJ34" s="662"/>
      <c r="NVK34" s="662"/>
      <c r="NVL34" s="662"/>
      <c r="NVM34" s="662"/>
      <c r="NVN34" s="662"/>
      <c r="NVO34" s="662"/>
      <c r="NVP34" s="662"/>
      <c r="NVQ34" s="662"/>
      <c r="NVR34" s="662"/>
      <c r="NVS34" s="662"/>
      <c r="NVT34" s="662"/>
      <c r="NVU34" s="662"/>
      <c r="NVV34" s="662"/>
      <c r="NVW34" s="662"/>
      <c r="NVX34" s="662"/>
      <c r="NVY34" s="662"/>
      <c r="NVZ34" s="662"/>
      <c r="NWA34" s="662"/>
      <c r="NWB34" s="662"/>
      <c r="NWC34" s="662"/>
      <c r="NWD34" s="662"/>
      <c r="NWE34" s="662"/>
      <c r="NWF34" s="662"/>
      <c r="NWG34" s="662"/>
      <c r="NWH34" s="662"/>
      <c r="NWI34" s="662"/>
      <c r="NWJ34" s="662"/>
      <c r="NWK34" s="662"/>
      <c r="NWL34" s="662"/>
      <c r="NWM34" s="662"/>
      <c r="NWN34" s="662"/>
      <c r="NWO34" s="662"/>
      <c r="NWP34" s="662"/>
      <c r="NWQ34" s="662"/>
      <c r="NWR34" s="662"/>
      <c r="NWS34" s="662"/>
      <c r="NWT34" s="662"/>
      <c r="NWU34" s="662"/>
      <c r="NWV34" s="662"/>
      <c r="NWW34" s="662"/>
      <c r="NWX34" s="662"/>
      <c r="NWY34" s="662"/>
      <c r="NWZ34" s="662"/>
      <c r="NXA34" s="662"/>
      <c r="NXB34" s="662"/>
      <c r="NXC34" s="662"/>
      <c r="NXD34" s="662"/>
      <c r="NXE34" s="662"/>
      <c r="NXF34" s="662"/>
      <c r="NXG34" s="662"/>
      <c r="NXH34" s="662"/>
      <c r="NXI34" s="662"/>
      <c r="NXJ34" s="662"/>
      <c r="NXK34" s="662"/>
      <c r="NXL34" s="662"/>
      <c r="NXM34" s="662"/>
      <c r="NXN34" s="662"/>
      <c r="NXO34" s="662"/>
      <c r="NXP34" s="662"/>
      <c r="NXQ34" s="662"/>
      <c r="NXR34" s="662"/>
      <c r="NXS34" s="662"/>
      <c r="NXT34" s="662"/>
      <c r="NXU34" s="662"/>
      <c r="NXV34" s="662"/>
      <c r="NXW34" s="662"/>
      <c r="NXX34" s="662"/>
      <c r="NXY34" s="662"/>
      <c r="NXZ34" s="662"/>
      <c r="NYA34" s="662"/>
      <c r="NYB34" s="662"/>
      <c r="NYC34" s="662"/>
      <c r="NYD34" s="662"/>
      <c r="NYE34" s="662"/>
      <c r="NYF34" s="662"/>
      <c r="NYG34" s="662"/>
      <c r="NYH34" s="662"/>
      <c r="NYI34" s="662"/>
      <c r="NYJ34" s="662"/>
      <c r="NYK34" s="662"/>
      <c r="NYL34" s="662"/>
      <c r="NYM34" s="662"/>
      <c r="NYN34" s="662"/>
      <c r="NYO34" s="662"/>
      <c r="NYP34" s="662"/>
      <c r="NYQ34" s="662"/>
      <c r="NYR34" s="662"/>
      <c r="NYS34" s="662"/>
      <c r="NYT34" s="662"/>
      <c r="NYU34" s="662"/>
      <c r="NYV34" s="662"/>
      <c r="NYW34" s="662"/>
      <c r="NYX34" s="662"/>
      <c r="NYY34" s="662"/>
      <c r="NYZ34" s="662"/>
      <c r="NZA34" s="662"/>
      <c r="NZB34" s="662"/>
      <c r="NZC34" s="662"/>
      <c r="NZD34" s="662"/>
      <c r="NZE34" s="662"/>
      <c r="NZF34" s="662"/>
      <c r="NZG34" s="662"/>
      <c r="NZH34" s="662"/>
      <c r="NZI34" s="662"/>
      <c r="NZJ34" s="662"/>
      <c r="NZK34" s="662"/>
      <c r="NZL34" s="662"/>
      <c r="NZM34" s="662"/>
      <c r="NZN34" s="662"/>
      <c r="NZO34" s="662"/>
      <c r="NZP34" s="662"/>
      <c r="NZQ34" s="662"/>
      <c r="NZR34" s="662"/>
      <c r="NZS34" s="662"/>
      <c r="NZT34" s="662"/>
      <c r="NZU34" s="662"/>
      <c r="NZV34" s="662"/>
      <c r="NZW34" s="662"/>
      <c r="NZX34" s="662"/>
      <c r="NZY34" s="662"/>
      <c r="NZZ34" s="662"/>
      <c r="OAA34" s="662"/>
      <c r="OAB34" s="662"/>
      <c r="OAC34" s="662"/>
      <c r="OAD34" s="662"/>
      <c r="OAE34" s="662"/>
      <c r="OAF34" s="662"/>
      <c r="OAG34" s="662"/>
      <c r="OAH34" s="662"/>
      <c r="OAI34" s="662"/>
      <c r="OAJ34" s="662"/>
      <c r="OAK34" s="662"/>
      <c r="OAL34" s="662"/>
      <c r="OAM34" s="662"/>
      <c r="OAN34" s="662"/>
      <c r="OAO34" s="662"/>
      <c r="OAP34" s="662"/>
      <c r="OAQ34" s="662"/>
      <c r="OAR34" s="662"/>
      <c r="OAS34" s="662"/>
      <c r="OAT34" s="662"/>
      <c r="OAU34" s="662"/>
      <c r="OAV34" s="662"/>
      <c r="OAW34" s="662"/>
      <c r="OAX34" s="662"/>
      <c r="OAY34" s="662"/>
      <c r="OAZ34" s="662"/>
      <c r="OBA34" s="662"/>
      <c r="OBB34" s="662"/>
      <c r="OBC34" s="662"/>
      <c r="OBD34" s="662"/>
      <c r="OBE34" s="662"/>
      <c r="OBF34" s="662"/>
      <c r="OBG34" s="662"/>
      <c r="OBH34" s="662"/>
      <c r="OBI34" s="662"/>
      <c r="OBJ34" s="662"/>
      <c r="OBK34" s="662"/>
      <c r="OBL34" s="662"/>
      <c r="OBM34" s="662"/>
      <c r="OBN34" s="662"/>
      <c r="OBO34" s="662"/>
      <c r="OBP34" s="662"/>
      <c r="OBQ34" s="662"/>
      <c r="OBR34" s="662"/>
      <c r="OBS34" s="662"/>
      <c r="OBT34" s="662"/>
      <c r="OBU34" s="662"/>
      <c r="OBV34" s="662"/>
      <c r="OBW34" s="662"/>
      <c r="OBX34" s="662"/>
      <c r="OBY34" s="662"/>
      <c r="OBZ34" s="662"/>
      <c r="OCA34" s="662"/>
      <c r="OCB34" s="662"/>
      <c r="OCC34" s="662"/>
      <c r="OCD34" s="662"/>
      <c r="OCE34" s="662"/>
      <c r="OCF34" s="662"/>
      <c r="OCG34" s="662"/>
      <c r="OCH34" s="662"/>
      <c r="OCI34" s="662"/>
      <c r="OCJ34" s="662"/>
      <c r="OCK34" s="662"/>
      <c r="OCL34" s="662"/>
      <c r="OCM34" s="662"/>
      <c r="OCN34" s="662"/>
      <c r="OCO34" s="662"/>
      <c r="OCP34" s="662"/>
      <c r="OCQ34" s="662"/>
      <c r="OCR34" s="662"/>
      <c r="OCS34" s="662"/>
      <c r="OCT34" s="662"/>
      <c r="OCU34" s="662"/>
      <c r="OCV34" s="662"/>
      <c r="OCW34" s="662"/>
      <c r="OCX34" s="662"/>
      <c r="OCY34" s="662"/>
      <c r="OCZ34" s="662"/>
      <c r="ODA34" s="662"/>
      <c r="ODB34" s="662"/>
      <c r="ODC34" s="662"/>
      <c r="ODD34" s="662"/>
      <c r="ODE34" s="662"/>
      <c r="ODF34" s="662"/>
      <c r="ODG34" s="662"/>
      <c r="ODH34" s="662"/>
      <c r="ODI34" s="662"/>
      <c r="ODJ34" s="662"/>
      <c r="ODK34" s="662"/>
      <c r="ODL34" s="662"/>
      <c r="ODM34" s="662"/>
      <c r="ODN34" s="662"/>
      <c r="ODO34" s="662"/>
      <c r="ODP34" s="662"/>
      <c r="ODQ34" s="662"/>
      <c r="ODR34" s="662"/>
      <c r="ODS34" s="662"/>
      <c r="ODT34" s="662"/>
      <c r="ODU34" s="662"/>
      <c r="ODV34" s="662"/>
      <c r="ODW34" s="662"/>
      <c r="ODX34" s="662"/>
      <c r="ODY34" s="662"/>
      <c r="ODZ34" s="662"/>
      <c r="OEA34" s="662"/>
      <c r="OEB34" s="662"/>
      <c r="OEC34" s="662"/>
      <c r="OED34" s="662"/>
      <c r="OEE34" s="662"/>
      <c r="OEF34" s="662"/>
      <c r="OEG34" s="662"/>
      <c r="OEH34" s="662"/>
      <c r="OEI34" s="662"/>
      <c r="OEJ34" s="662"/>
      <c r="OEK34" s="662"/>
      <c r="OEL34" s="662"/>
      <c r="OEM34" s="662"/>
      <c r="OEN34" s="662"/>
      <c r="OEO34" s="662"/>
      <c r="OEP34" s="662"/>
      <c r="OEQ34" s="662"/>
      <c r="OER34" s="662"/>
      <c r="OES34" s="662"/>
      <c r="OET34" s="662"/>
      <c r="OEU34" s="662"/>
      <c r="OEV34" s="662"/>
      <c r="OEW34" s="662"/>
      <c r="OEX34" s="662"/>
      <c r="OEY34" s="662"/>
      <c r="OEZ34" s="662"/>
      <c r="OFA34" s="662"/>
      <c r="OFB34" s="662"/>
      <c r="OFC34" s="662"/>
      <c r="OFD34" s="662"/>
      <c r="OFE34" s="662"/>
      <c r="OFF34" s="662"/>
      <c r="OFG34" s="662"/>
      <c r="OFH34" s="662"/>
      <c r="OFI34" s="662"/>
      <c r="OFJ34" s="662"/>
      <c r="OFK34" s="662"/>
      <c r="OFL34" s="662"/>
      <c r="OFM34" s="662"/>
      <c r="OFN34" s="662"/>
      <c r="OFO34" s="662"/>
      <c r="OFP34" s="662"/>
      <c r="OFQ34" s="662"/>
      <c r="OFR34" s="662"/>
      <c r="OFS34" s="662"/>
      <c r="OFT34" s="662"/>
      <c r="OFU34" s="662"/>
      <c r="OFV34" s="662"/>
      <c r="OFW34" s="662"/>
      <c r="OFX34" s="662"/>
      <c r="OFY34" s="662"/>
      <c r="OFZ34" s="662"/>
      <c r="OGA34" s="662"/>
      <c r="OGB34" s="662"/>
      <c r="OGC34" s="662"/>
      <c r="OGD34" s="662"/>
      <c r="OGE34" s="662"/>
      <c r="OGF34" s="662"/>
      <c r="OGG34" s="662"/>
      <c r="OGH34" s="662"/>
      <c r="OGI34" s="662"/>
      <c r="OGJ34" s="662"/>
      <c r="OGK34" s="662"/>
      <c r="OGL34" s="662"/>
      <c r="OGM34" s="662"/>
      <c r="OGN34" s="662"/>
      <c r="OGO34" s="662"/>
      <c r="OGP34" s="662"/>
      <c r="OGQ34" s="662"/>
      <c r="OGR34" s="662"/>
      <c r="OGS34" s="662"/>
      <c r="OGT34" s="662"/>
      <c r="OGU34" s="662"/>
      <c r="OGV34" s="662"/>
      <c r="OGW34" s="662"/>
      <c r="OGX34" s="662"/>
      <c r="OGY34" s="662"/>
      <c r="OGZ34" s="662"/>
      <c r="OHA34" s="662"/>
      <c r="OHB34" s="662"/>
      <c r="OHC34" s="662"/>
      <c r="OHD34" s="662"/>
      <c r="OHE34" s="662"/>
      <c r="OHF34" s="662"/>
      <c r="OHG34" s="662"/>
      <c r="OHH34" s="662"/>
      <c r="OHI34" s="662"/>
      <c r="OHJ34" s="662"/>
      <c r="OHK34" s="662"/>
      <c r="OHL34" s="662"/>
      <c r="OHM34" s="662"/>
      <c r="OHN34" s="662"/>
      <c r="OHO34" s="662"/>
      <c r="OHP34" s="662"/>
      <c r="OHQ34" s="662"/>
      <c r="OHR34" s="662"/>
      <c r="OHS34" s="662"/>
      <c r="OHT34" s="662"/>
      <c r="OHU34" s="662"/>
      <c r="OHV34" s="662"/>
      <c r="OHW34" s="662"/>
      <c r="OHX34" s="662"/>
      <c r="OHY34" s="662"/>
      <c r="OHZ34" s="662"/>
      <c r="OIA34" s="662"/>
      <c r="OIB34" s="662"/>
      <c r="OIC34" s="662"/>
      <c r="OID34" s="662"/>
      <c r="OIE34" s="662"/>
      <c r="OIF34" s="662"/>
      <c r="OIG34" s="662"/>
      <c r="OIH34" s="662"/>
      <c r="OII34" s="662"/>
      <c r="OIJ34" s="662"/>
      <c r="OIK34" s="662"/>
      <c r="OIL34" s="662"/>
      <c r="OIM34" s="662"/>
      <c r="OIN34" s="662"/>
      <c r="OIO34" s="662"/>
      <c r="OIP34" s="662"/>
      <c r="OIQ34" s="662"/>
      <c r="OIR34" s="662"/>
      <c r="OIS34" s="662"/>
      <c r="OIT34" s="662"/>
      <c r="OIU34" s="662"/>
      <c r="OIV34" s="662"/>
      <c r="OIW34" s="662"/>
      <c r="OIX34" s="662"/>
      <c r="OIY34" s="662"/>
      <c r="OIZ34" s="662"/>
      <c r="OJA34" s="662"/>
      <c r="OJB34" s="662"/>
      <c r="OJC34" s="662"/>
      <c r="OJD34" s="662"/>
      <c r="OJE34" s="662"/>
      <c r="OJF34" s="662"/>
      <c r="OJG34" s="662"/>
      <c r="OJH34" s="662"/>
      <c r="OJI34" s="662"/>
      <c r="OJJ34" s="662"/>
      <c r="OJK34" s="662"/>
      <c r="OJL34" s="662"/>
      <c r="OJM34" s="662"/>
      <c r="OJN34" s="662"/>
      <c r="OJO34" s="662"/>
      <c r="OJP34" s="662"/>
      <c r="OJQ34" s="662"/>
      <c r="OJR34" s="662"/>
      <c r="OJS34" s="662"/>
      <c r="OJT34" s="662"/>
      <c r="OJU34" s="662"/>
      <c r="OJV34" s="662"/>
      <c r="OJW34" s="662"/>
      <c r="OJX34" s="662"/>
      <c r="OJY34" s="662"/>
      <c r="OJZ34" s="662"/>
      <c r="OKA34" s="662"/>
      <c r="OKB34" s="662"/>
      <c r="OKC34" s="662"/>
      <c r="OKD34" s="662"/>
      <c r="OKE34" s="662"/>
      <c r="OKF34" s="662"/>
      <c r="OKG34" s="662"/>
      <c r="OKH34" s="662"/>
      <c r="OKI34" s="662"/>
      <c r="OKJ34" s="662"/>
      <c r="OKK34" s="662"/>
      <c r="OKL34" s="662"/>
      <c r="OKM34" s="662"/>
      <c r="OKN34" s="662"/>
      <c r="OKO34" s="662"/>
      <c r="OKP34" s="662"/>
      <c r="OKQ34" s="662"/>
      <c r="OKR34" s="662"/>
      <c r="OKS34" s="662"/>
      <c r="OKT34" s="662"/>
      <c r="OKU34" s="662"/>
      <c r="OKV34" s="662"/>
      <c r="OKW34" s="662"/>
      <c r="OKX34" s="662"/>
      <c r="OKY34" s="662"/>
      <c r="OKZ34" s="662"/>
      <c r="OLA34" s="662"/>
      <c r="OLB34" s="662"/>
      <c r="OLC34" s="662"/>
      <c r="OLD34" s="662"/>
      <c r="OLE34" s="662"/>
      <c r="OLF34" s="662"/>
      <c r="OLG34" s="662"/>
      <c r="OLH34" s="662"/>
      <c r="OLI34" s="662"/>
      <c r="OLJ34" s="662"/>
      <c r="OLK34" s="662"/>
      <c r="OLL34" s="662"/>
      <c r="OLM34" s="662"/>
      <c r="OLN34" s="662"/>
      <c r="OLO34" s="662"/>
      <c r="OLP34" s="662"/>
      <c r="OLQ34" s="662"/>
      <c r="OLR34" s="662"/>
      <c r="OLS34" s="662"/>
      <c r="OLT34" s="662"/>
      <c r="OLU34" s="662"/>
      <c r="OLV34" s="662"/>
      <c r="OLW34" s="662"/>
      <c r="OLX34" s="662"/>
      <c r="OLY34" s="662"/>
      <c r="OLZ34" s="662"/>
      <c r="OMA34" s="662"/>
      <c r="OMB34" s="662"/>
      <c r="OMC34" s="662"/>
      <c r="OMD34" s="662"/>
      <c r="OME34" s="662"/>
      <c r="OMF34" s="662"/>
      <c r="OMG34" s="662"/>
      <c r="OMH34" s="662"/>
      <c r="OMI34" s="662"/>
      <c r="OMJ34" s="662"/>
      <c r="OMK34" s="662"/>
      <c r="OML34" s="662"/>
      <c r="OMM34" s="662"/>
      <c r="OMN34" s="662"/>
      <c r="OMO34" s="662"/>
      <c r="OMP34" s="662"/>
      <c r="OMQ34" s="662"/>
      <c r="OMR34" s="662"/>
      <c r="OMS34" s="662"/>
      <c r="OMT34" s="662"/>
      <c r="OMU34" s="662"/>
      <c r="OMV34" s="662"/>
      <c r="OMW34" s="662"/>
      <c r="OMX34" s="662"/>
      <c r="OMY34" s="662"/>
      <c r="OMZ34" s="662"/>
      <c r="ONA34" s="662"/>
      <c r="ONB34" s="662"/>
      <c r="ONC34" s="662"/>
      <c r="OND34" s="662"/>
      <c r="ONE34" s="662"/>
      <c r="ONF34" s="662"/>
      <c r="ONG34" s="662"/>
      <c r="ONH34" s="662"/>
      <c r="ONI34" s="662"/>
      <c r="ONJ34" s="662"/>
      <c r="ONK34" s="662"/>
      <c r="ONL34" s="662"/>
      <c r="ONM34" s="662"/>
      <c r="ONN34" s="662"/>
      <c r="ONO34" s="662"/>
      <c r="ONP34" s="662"/>
      <c r="ONQ34" s="662"/>
      <c r="ONR34" s="662"/>
      <c r="ONS34" s="662"/>
      <c r="ONT34" s="662"/>
      <c r="ONU34" s="662"/>
      <c r="ONV34" s="662"/>
      <c r="ONW34" s="662"/>
      <c r="ONX34" s="662"/>
      <c r="ONY34" s="662"/>
      <c r="ONZ34" s="662"/>
      <c r="OOA34" s="662"/>
      <c r="OOB34" s="662"/>
      <c r="OOC34" s="662"/>
      <c r="OOD34" s="662"/>
      <c r="OOE34" s="662"/>
      <c r="OOF34" s="662"/>
      <c r="OOG34" s="662"/>
      <c r="OOH34" s="662"/>
      <c r="OOI34" s="662"/>
      <c r="OOJ34" s="662"/>
      <c r="OOK34" s="662"/>
      <c r="OOL34" s="662"/>
      <c r="OOM34" s="662"/>
      <c r="OON34" s="662"/>
      <c r="OOO34" s="662"/>
      <c r="OOP34" s="662"/>
      <c r="OOQ34" s="662"/>
      <c r="OOR34" s="662"/>
      <c r="OOS34" s="662"/>
      <c r="OOT34" s="662"/>
      <c r="OOU34" s="662"/>
      <c r="OOV34" s="662"/>
      <c r="OOW34" s="662"/>
      <c r="OOX34" s="662"/>
      <c r="OOY34" s="662"/>
      <c r="OOZ34" s="662"/>
      <c r="OPA34" s="662"/>
      <c r="OPB34" s="662"/>
      <c r="OPC34" s="662"/>
      <c r="OPD34" s="662"/>
      <c r="OPE34" s="662"/>
      <c r="OPF34" s="662"/>
      <c r="OPG34" s="662"/>
      <c r="OPH34" s="662"/>
      <c r="OPI34" s="662"/>
      <c r="OPJ34" s="662"/>
      <c r="OPK34" s="662"/>
      <c r="OPL34" s="662"/>
      <c r="OPM34" s="662"/>
      <c r="OPN34" s="662"/>
      <c r="OPO34" s="662"/>
      <c r="OPP34" s="662"/>
      <c r="OPQ34" s="662"/>
      <c r="OPR34" s="662"/>
      <c r="OPS34" s="662"/>
      <c r="OPT34" s="662"/>
      <c r="OPU34" s="662"/>
      <c r="OPV34" s="662"/>
      <c r="OPW34" s="662"/>
      <c r="OPX34" s="662"/>
      <c r="OPY34" s="662"/>
      <c r="OPZ34" s="662"/>
      <c r="OQA34" s="662"/>
      <c r="OQB34" s="662"/>
      <c r="OQC34" s="662"/>
      <c r="OQD34" s="662"/>
      <c r="OQE34" s="662"/>
      <c r="OQF34" s="662"/>
      <c r="OQG34" s="662"/>
      <c r="OQH34" s="662"/>
      <c r="OQI34" s="662"/>
      <c r="OQJ34" s="662"/>
      <c r="OQK34" s="662"/>
      <c r="OQL34" s="662"/>
      <c r="OQM34" s="662"/>
      <c r="OQN34" s="662"/>
      <c r="OQO34" s="662"/>
      <c r="OQP34" s="662"/>
      <c r="OQQ34" s="662"/>
      <c r="OQR34" s="662"/>
      <c r="OQS34" s="662"/>
      <c r="OQT34" s="662"/>
      <c r="OQU34" s="662"/>
      <c r="OQV34" s="662"/>
      <c r="OQW34" s="662"/>
      <c r="OQX34" s="662"/>
      <c r="OQY34" s="662"/>
      <c r="OQZ34" s="662"/>
      <c r="ORA34" s="662"/>
      <c r="ORB34" s="662"/>
      <c r="ORC34" s="662"/>
      <c r="ORD34" s="662"/>
      <c r="ORE34" s="662"/>
      <c r="ORF34" s="662"/>
      <c r="ORG34" s="662"/>
      <c r="ORH34" s="662"/>
      <c r="ORI34" s="662"/>
      <c r="ORJ34" s="662"/>
      <c r="ORK34" s="662"/>
      <c r="ORL34" s="662"/>
      <c r="ORM34" s="662"/>
      <c r="ORN34" s="662"/>
      <c r="ORO34" s="662"/>
      <c r="ORP34" s="662"/>
      <c r="ORQ34" s="662"/>
      <c r="ORR34" s="662"/>
      <c r="ORS34" s="662"/>
      <c r="ORT34" s="662"/>
      <c r="ORU34" s="662"/>
      <c r="ORV34" s="662"/>
      <c r="ORW34" s="662"/>
      <c r="ORX34" s="662"/>
      <c r="ORY34" s="662"/>
      <c r="ORZ34" s="662"/>
      <c r="OSA34" s="662"/>
      <c r="OSB34" s="662"/>
      <c r="OSC34" s="662"/>
      <c r="OSD34" s="662"/>
      <c r="OSE34" s="662"/>
      <c r="OSF34" s="662"/>
      <c r="OSG34" s="662"/>
      <c r="OSH34" s="662"/>
      <c r="OSI34" s="662"/>
      <c r="OSJ34" s="662"/>
      <c r="OSK34" s="662"/>
      <c r="OSL34" s="662"/>
      <c r="OSM34" s="662"/>
      <c r="OSN34" s="662"/>
      <c r="OSO34" s="662"/>
      <c r="OSP34" s="662"/>
      <c r="OSQ34" s="662"/>
      <c r="OSR34" s="662"/>
      <c r="OSS34" s="662"/>
      <c r="OST34" s="662"/>
      <c r="OSU34" s="662"/>
      <c r="OSV34" s="662"/>
      <c r="OSW34" s="662"/>
      <c r="OSX34" s="662"/>
      <c r="OSY34" s="662"/>
      <c r="OSZ34" s="662"/>
      <c r="OTA34" s="662"/>
      <c r="OTB34" s="662"/>
      <c r="OTC34" s="662"/>
      <c r="OTD34" s="662"/>
      <c r="OTE34" s="662"/>
      <c r="OTF34" s="662"/>
      <c r="OTG34" s="662"/>
      <c r="OTH34" s="662"/>
      <c r="OTI34" s="662"/>
      <c r="OTJ34" s="662"/>
      <c r="OTK34" s="662"/>
      <c r="OTL34" s="662"/>
      <c r="OTM34" s="662"/>
      <c r="OTN34" s="662"/>
      <c r="OTO34" s="662"/>
      <c r="OTP34" s="662"/>
      <c r="OTQ34" s="662"/>
      <c r="OTR34" s="662"/>
      <c r="OTS34" s="662"/>
      <c r="OTT34" s="662"/>
      <c r="OTU34" s="662"/>
      <c r="OTV34" s="662"/>
      <c r="OTW34" s="662"/>
      <c r="OTX34" s="662"/>
      <c r="OTY34" s="662"/>
      <c r="OTZ34" s="662"/>
      <c r="OUA34" s="662"/>
      <c r="OUB34" s="662"/>
      <c r="OUC34" s="662"/>
      <c r="OUD34" s="662"/>
      <c r="OUE34" s="662"/>
      <c r="OUF34" s="662"/>
      <c r="OUG34" s="662"/>
      <c r="OUH34" s="662"/>
      <c r="OUI34" s="662"/>
      <c r="OUJ34" s="662"/>
      <c r="OUK34" s="662"/>
      <c r="OUL34" s="662"/>
      <c r="OUM34" s="662"/>
      <c r="OUN34" s="662"/>
      <c r="OUO34" s="662"/>
      <c r="OUP34" s="662"/>
      <c r="OUQ34" s="662"/>
      <c r="OUR34" s="662"/>
      <c r="OUS34" s="662"/>
      <c r="OUT34" s="662"/>
      <c r="OUU34" s="662"/>
      <c r="OUV34" s="662"/>
      <c r="OUW34" s="662"/>
      <c r="OUX34" s="662"/>
      <c r="OUY34" s="662"/>
      <c r="OUZ34" s="662"/>
      <c r="OVA34" s="662"/>
      <c r="OVB34" s="662"/>
      <c r="OVC34" s="662"/>
      <c r="OVD34" s="662"/>
      <c r="OVE34" s="662"/>
      <c r="OVF34" s="662"/>
      <c r="OVG34" s="662"/>
      <c r="OVH34" s="662"/>
      <c r="OVI34" s="662"/>
      <c r="OVJ34" s="662"/>
      <c r="OVK34" s="662"/>
      <c r="OVL34" s="662"/>
      <c r="OVM34" s="662"/>
      <c r="OVN34" s="662"/>
      <c r="OVO34" s="662"/>
      <c r="OVP34" s="662"/>
      <c r="OVQ34" s="662"/>
      <c r="OVR34" s="662"/>
      <c r="OVS34" s="662"/>
      <c r="OVT34" s="662"/>
      <c r="OVU34" s="662"/>
      <c r="OVV34" s="662"/>
      <c r="OVW34" s="662"/>
      <c r="OVX34" s="662"/>
      <c r="OVY34" s="662"/>
      <c r="OVZ34" s="662"/>
      <c r="OWA34" s="662"/>
      <c r="OWB34" s="662"/>
      <c r="OWC34" s="662"/>
      <c r="OWD34" s="662"/>
      <c r="OWE34" s="662"/>
      <c r="OWF34" s="662"/>
      <c r="OWG34" s="662"/>
      <c r="OWH34" s="662"/>
      <c r="OWI34" s="662"/>
      <c r="OWJ34" s="662"/>
      <c r="OWK34" s="662"/>
      <c r="OWL34" s="662"/>
      <c r="OWM34" s="662"/>
      <c r="OWN34" s="662"/>
      <c r="OWO34" s="662"/>
      <c r="OWP34" s="662"/>
      <c r="OWQ34" s="662"/>
      <c r="OWR34" s="662"/>
      <c r="OWS34" s="662"/>
      <c r="OWT34" s="662"/>
      <c r="OWU34" s="662"/>
      <c r="OWV34" s="662"/>
      <c r="OWW34" s="662"/>
      <c r="OWX34" s="662"/>
      <c r="OWY34" s="662"/>
      <c r="OWZ34" s="662"/>
      <c r="OXA34" s="662"/>
      <c r="OXB34" s="662"/>
      <c r="OXC34" s="662"/>
      <c r="OXD34" s="662"/>
      <c r="OXE34" s="662"/>
      <c r="OXF34" s="662"/>
      <c r="OXG34" s="662"/>
      <c r="OXH34" s="662"/>
      <c r="OXI34" s="662"/>
      <c r="OXJ34" s="662"/>
      <c r="OXK34" s="662"/>
      <c r="OXL34" s="662"/>
      <c r="OXM34" s="662"/>
      <c r="OXN34" s="662"/>
      <c r="OXO34" s="662"/>
      <c r="OXP34" s="662"/>
      <c r="OXQ34" s="662"/>
      <c r="OXR34" s="662"/>
      <c r="OXS34" s="662"/>
      <c r="OXT34" s="662"/>
      <c r="OXU34" s="662"/>
      <c r="OXV34" s="662"/>
      <c r="OXW34" s="662"/>
      <c r="OXX34" s="662"/>
      <c r="OXY34" s="662"/>
      <c r="OXZ34" s="662"/>
      <c r="OYA34" s="662"/>
      <c r="OYB34" s="662"/>
      <c r="OYC34" s="662"/>
      <c r="OYD34" s="662"/>
      <c r="OYE34" s="662"/>
      <c r="OYF34" s="662"/>
      <c r="OYG34" s="662"/>
      <c r="OYH34" s="662"/>
      <c r="OYI34" s="662"/>
      <c r="OYJ34" s="662"/>
      <c r="OYK34" s="662"/>
      <c r="OYL34" s="662"/>
      <c r="OYM34" s="662"/>
      <c r="OYN34" s="662"/>
      <c r="OYO34" s="662"/>
      <c r="OYP34" s="662"/>
      <c r="OYQ34" s="662"/>
      <c r="OYR34" s="662"/>
      <c r="OYS34" s="662"/>
      <c r="OYT34" s="662"/>
      <c r="OYU34" s="662"/>
      <c r="OYV34" s="662"/>
      <c r="OYW34" s="662"/>
      <c r="OYX34" s="662"/>
      <c r="OYY34" s="662"/>
      <c r="OYZ34" s="662"/>
      <c r="OZA34" s="662"/>
      <c r="OZB34" s="662"/>
      <c r="OZC34" s="662"/>
      <c r="OZD34" s="662"/>
      <c r="OZE34" s="662"/>
      <c r="OZF34" s="662"/>
      <c r="OZG34" s="662"/>
      <c r="OZH34" s="662"/>
      <c r="OZI34" s="662"/>
      <c r="OZJ34" s="662"/>
      <c r="OZK34" s="662"/>
      <c r="OZL34" s="662"/>
      <c r="OZM34" s="662"/>
      <c r="OZN34" s="662"/>
      <c r="OZO34" s="662"/>
      <c r="OZP34" s="662"/>
      <c r="OZQ34" s="662"/>
      <c r="OZR34" s="662"/>
      <c r="OZS34" s="662"/>
      <c r="OZT34" s="662"/>
      <c r="OZU34" s="662"/>
      <c r="OZV34" s="662"/>
      <c r="OZW34" s="662"/>
      <c r="OZX34" s="662"/>
      <c r="OZY34" s="662"/>
      <c r="OZZ34" s="662"/>
      <c r="PAA34" s="662"/>
      <c r="PAB34" s="662"/>
      <c r="PAC34" s="662"/>
      <c r="PAD34" s="662"/>
      <c r="PAE34" s="662"/>
      <c r="PAF34" s="662"/>
      <c r="PAG34" s="662"/>
      <c r="PAH34" s="662"/>
      <c r="PAI34" s="662"/>
      <c r="PAJ34" s="662"/>
      <c r="PAK34" s="662"/>
      <c r="PAL34" s="662"/>
      <c r="PAM34" s="662"/>
      <c r="PAN34" s="662"/>
      <c r="PAO34" s="662"/>
      <c r="PAP34" s="662"/>
      <c r="PAQ34" s="662"/>
      <c r="PAR34" s="662"/>
      <c r="PAS34" s="662"/>
      <c r="PAT34" s="662"/>
      <c r="PAU34" s="662"/>
      <c r="PAV34" s="662"/>
      <c r="PAW34" s="662"/>
      <c r="PAX34" s="662"/>
      <c r="PAY34" s="662"/>
      <c r="PAZ34" s="662"/>
      <c r="PBA34" s="662"/>
      <c r="PBB34" s="662"/>
      <c r="PBC34" s="662"/>
      <c r="PBD34" s="662"/>
      <c r="PBE34" s="662"/>
      <c r="PBF34" s="662"/>
      <c r="PBG34" s="662"/>
      <c r="PBH34" s="662"/>
      <c r="PBI34" s="662"/>
      <c r="PBJ34" s="662"/>
      <c r="PBK34" s="662"/>
      <c r="PBL34" s="662"/>
      <c r="PBM34" s="662"/>
      <c r="PBN34" s="662"/>
      <c r="PBO34" s="662"/>
      <c r="PBP34" s="662"/>
      <c r="PBQ34" s="662"/>
      <c r="PBR34" s="662"/>
      <c r="PBS34" s="662"/>
      <c r="PBT34" s="662"/>
      <c r="PBU34" s="662"/>
      <c r="PBV34" s="662"/>
      <c r="PBW34" s="662"/>
      <c r="PBX34" s="662"/>
      <c r="PBY34" s="662"/>
      <c r="PBZ34" s="662"/>
      <c r="PCA34" s="662"/>
      <c r="PCB34" s="662"/>
      <c r="PCC34" s="662"/>
      <c r="PCD34" s="662"/>
      <c r="PCE34" s="662"/>
      <c r="PCF34" s="662"/>
      <c r="PCG34" s="662"/>
      <c r="PCH34" s="662"/>
      <c r="PCI34" s="662"/>
      <c r="PCJ34" s="662"/>
      <c r="PCK34" s="662"/>
      <c r="PCL34" s="662"/>
      <c r="PCM34" s="662"/>
      <c r="PCN34" s="662"/>
      <c r="PCO34" s="662"/>
      <c r="PCP34" s="662"/>
      <c r="PCQ34" s="662"/>
      <c r="PCR34" s="662"/>
      <c r="PCS34" s="662"/>
      <c r="PCT34" s="662"/>
      <c r="PCU34" s="662"/>
      <c r="PCV34" s="662"/>
      <c r="PCW34" s="662"/>
      <c r="PCX34" s="662"/>
      <c r="PCY34" s="662"/>
      <c r="PCZ34" s="662"/>
      <c r="PDA34" s="662"/>
      <c r="PDB34" s="662"/>
      <c r="PDC34" s="662"/>
      <c r="PDD34" s="662"/>
      <c r="PDE34" s="662"/>
      <c r="PDF34" s="662"/>
      <c r="PDG34" s="662"/>
      <c r="PDH34" s="662"/>
      <c r="PDI34" s="662"/>
      <c r="PDJ34" s="662"/>
      <c r="PDK34" s="662"/>
      <c r="PDL34" s="662"/>
      <c r="PDM34" s="662"/>
      <c r="PDN34" s="662"/>
      <c r="PDO34" s="662"/>
      <c r="PDP34" s="662"/>
      <c r="PDQ34" s="662"/>
      <c r="PDR34" s="662"/>
      <c r="PDS34" s="662"/>
      <c r="PDT34" s="662"/>
      <c r="PDU34" s="662"/>
      <c r="PDV34" s="662"/>
      <c r="PDW34" s="662"/>
      <c r="PDX34" s="662"/>
      <c r="PDY34" s="662"/>
      <c r="PDZ34" s="662"/>
      <c r="PEA34" s="662"/>
      <c r="PEB34" s="662"/>
      <c r="PEC34" s="662"/>
      <c r="PED34" s="662"/>
      <c r="PEE34" s="662"/>
      <c r="PEF34" s="662"/>
      <c r="PEG34" s="662"/>
      <c r="PEH34" s="662"/>
      <c r="PEI34" s="662"/>
      <c r="PEJ34" s="662"/>
      <c r="PEK34" s="662"/>
      <c r="PEL34" s="662"/>
      <c r="PEM34" s="662"/>
      <c r="PEN34" s="662"/>
      <c r="PEO34" s="662"/>
      <c r="PEP34" s="662"/>
      <c r="PEQ34" s="662"/>
      <c r="PER34" s="662"/>
      <c r="PES34" s="662"/>
      <c r="PET34" s="662"/>
      <c r="PEU34" s="662"/>
      <c r="PEV34" s="662"/>
      <c r="PEW34" s="662"/>
      <c r="PEX34" s="662"/>
      <c r="PEY34" s="662"/>
      <c r="PEZ34" s="662"/>
      <c r="PFA34" s="662"/>
      <c r="PFB34" s="662"/>
      <c r="PFC34" s="662"/>
      <c r="PFD34" s="662"/>
      <c r="PFE34" s="662"/>
      <c r="PFF34" s="662"/>
      <c r="PFG34" s="662"/>
      <c r="PFH34" s="662"/>
      <c r="PFI34" s="662"/>
      <c r="PFJ34" s="662"/>
      <c r="PFK34" s="662"/>
      <c r="PFL34" s="662"/>
      <c r="PFM34" s="662"/>
      <c r="PFN34" s="662"/>
      <c r="PFO34" s="662"/>
      <c r="PFP34" s="662"/>
      <c r="PFQ34" s="662"/>
      <c r="PFR34" s="662"/>
      <c r="PFS34" s="662"/>
      <c r="PFT34" s="662"/>
      <c r="PFU34" s="662"/>
      <c r="PFV34" s="662"/>
      <c r="PFW34" s="662"/>
      <c r="PFX34" s="662"/>
      <c r="PFY34" s="662"/>
      <c r="PFZ34" s="662"/>
      <c r="PGA34" s="662"/>
      <c r="PGB34" s="662"/>
      <c r="PGC34" s="662"/>
      <c r="PGD34" s="662"/>
      <c r="PGE34" s="662"/>
      <c r="PGF34" s="662"/>
      <c r="PGG34" s="662"/>
      <c r="PGH34" s="662"/>
      <c r="PGI34" s="662"/>
      <c r="PGJ34" s="662"/>
      <c r="PGK34" s="662"/>
      <c r="PGL34" s="662"/>
      <c r="PGM34" s="662"/>
      <c r="PGN34" s="662"/>
      <c r="PGO34" s="662"/>
      <c r="PGP34" s="662"/>
      <c r="PGQ34" s="662"/>
      <c r="PGR34" s="662"/>
      <c r="PGS34" s="662"/>
      <c r="PGT34" s="662"/>
      <c r="PGU34" s="662"/>
      <c r="PGV34" s="662"/>
      <c r="PGW34" s="662"/>
      <c r="PGX34" s="662"/>
      <c r="PGY34" s="662"/>
      <c r="PGZ34" s="662"/>
      <c r="PHA34" s="662"/>
      <c r="PHB34" s="662"/>
      <c r="PHC34" s="662"/>
      <c r="PHD34" s="662"/>
      <c r="PHE34" s="662"/>
      <c r="PHF34" s="662"/>
      <c r="PHG34" s="662"/>
      <c r="PHH34" s="662"/>
      <c r="PHI34" s="662"/>
      <c r="PHJ34" s="662"/>
      <c r="PHK34" s="662"/>
      <c r="PHL34" s="662"/>
      <c r="PHM34" s="662"/>
      <c r="PHN34" s="662"/>
      <c r="PHO34" s="662"/>
      <c r="PHP34" s="662"/>
      <c r="PHQ34" s="662"/>
      <c r="PHR34" s="662"/>
      <c r="PHS34" s="662"/>
      <c r="PHT34" s="662"/>
      <c r="PHU34" s="662"/>
      <c r="PHV34" s="662"/>
      <c r="PHW34" s="662"/>
      <c r="PHX34" s="662"/>
      <c r="PHY34" s="662"/>
      <c r="PHZ34" s="662"/>
      <c r="PIA34" s="662"/>
      <c r="PIB34" s="662"/>
      <c r="PIC34" s="662"/>
      <c r="PID34" s="662"/>
      <c r="PIE34" s="662"/>
      <c r="PIF34" s="662"/>
      <c r="PIG34" s="662"/>
      <c r="PIH34" s="662"/>
      <c r="PII34" s="662"/>
      <c r="PIJ34" s="662"/>
      <c r="PIK34" s="662"/>
      <c r="PIL34" s="662"/>
      <c r="PIM34" s="662"/>
      <c r="PIN34" s="662"/>
      <c r="PIO34" s="662"/>
      <c r="PIP34" s="662"/>
      <c r="PIQ34" s="662"/>
      <c r="PIR34" s="662"/>
      <c r="PIS34" s="662"/>
      <c r="PIT34" s="662"/>
      <c r="PIU34" s="662"/>
      <c r="PIV34" s="662"/>
      <c r="PIW34" s="662"/>
      <c r="PIX34" s="662"/>
      <c r="PIY34" s="662"/>
      <c r="PIZ34" s="662"/>
      <c r="PJA34" s="662"/>
      <c r="PJB34" s="662"/>
      <c r="PJC34" s="662"/>
      <c r="PJD34" s="662"/>
      <c r="PJE34" s="662"/>
      <c r="PJF34" s="662"/>
      <c r="PJG34" s="662"/>
      <c r="PJH34" s="662"/>
      <c r="PJI34" s="662"/>
      <c r="PJJ34" s="662"/>
      <c r="PJK34" s="662"/>
      <c r="PJL34" s="662"/>
      <c r="PJM34" s="662"/>
      <c r="PJN34" s="662"/>
      <c r="PJO34" s="662"/>
      <c r="PJP34" s="662"/>
      <c r="PJQ34" s="662"/>
      <c r="PJR34" s="662"/>
      <c r="PJS34" s="662"/>
      <c r="PJT34" s="662"/>
      <c r="PJU34" s="662"/>
      <c r="PJV34" s="662"/>
      <c r="PJW34" s="662"/>
      <c r="PJX34" s="662"/>
      <c r="PJY34" s="662"/>
      <c r="PJZ34" s="662"/>
      <c r="PKA34" s="662"/>
      <c r="PKB34" s="662"/>
      <c r="PKC34" s="662"/>
      <c r="PKD34" s="662"/>
      <c r="PKE34" s="662"/>
      <c r="PKF34" s="662"/>
      <c r="PKG34" s="662"/>
      <c r="PKH34" s="662"/>
      <c r="PKI34" s="662"/>
      <c r="PKJ34" s="662"/>
      <c r="PKK34" s="662"/>
      <c r="PKL34" s="662"/>
      <c r="PKM34" s="662"/>
      <c r="PKN34" s="662"/>
      <c r="PKO34" s="662"/>
      <c r="PKP34" s="662"/>
      <c r="PKQ34" s="662"/>
      <c r="PKR34" s="662"/>
      <c r="PKS34" s="662"/>
      <c r="PKT34" s="662"/>
      <c r="PKU34" s="662"/>
      <c r="PKV34" s="662"/>
      <c r="PKW34" s="662"/>
      <c r="PKX34" s="662"/>
      <c r="PKY34" s="662"/>
      <c r="PKZ34" s="662"/>
      <c r="PLA34" s="662"/>
      <c r="PLB34" s="662"/>
      <c r="PLC34" s="662"/>
      <c r="PLD34" s="662"/>
      <c r="PLE34" s="662"/>
      <c r="PLF34" s="662"/>
      <c r="PLG34" s="662"/>
      <c r="PLH34" s="662"/>
      <c r="PLI34" s="662"/>
      <c r="PLJ34" s="662"/>
      <c r="PLK34" s="662"/>
      <c r="PLL34" s="662"/>
      <c r="PLM34" s="662"/>
      <c r="PLN34" s="662"/>
      <c r="PLO34" s="662"/>
      <c r="PLP34" s="662"/>
      <c r="PLQ34" s="662"/>
      <c r="PLR34" s="662"/>
      <c r="PLS34" s="662"/>
      <c r="PLT34" s="662"/>
      <c r="PLU34" s="662"/>
      <c r="PLV34" s="662"/>
      <c r="PLW34" s="662"/>
      <c r="PLX34" s="662"/>
      <c r="PLY34" s="662"/>
      <c r="PLZ34" s="662"/>
      <c r="PMA34" s="662"/>
      <c r="PMB34" s="662"/>
      <c r="PMC34" s="662"/>
      <c r="PMD34" s="662"/>
      <c r="PME34" s="662"/>
      <c r="PMF34" s="662"/>
      <c r="PMG34" s="662"/>
      <c r="PMH34" s="662"/>
      <c r="PMI34" s="662"/>
      <c r="PMJ34" s="662"/>
      <c r="PMK34" s="662"/>
      <c r="PML34" s="662"/>
      <c r="PMM34" s="662"/>
      <c r="PMN34" s="662"/>
      <c r="PMO34" s="662"/>
      <c r="PMP34" s="662"/>
      <c r="PMQ34" s="662"/>
      <c r="PMR34" s="662"/>
      <c r="PMS34" s="662"/>
      <c r="PMT34" s="662"/>
      <c r="PMU34" s="662"/>
      <c r="PMV34" s="662"/>
      <c r="PMW34" s="662"/>
      <c r="PMX34" s="662"/>
      <c r="PMY34" s="662"/>
      <c r="PMZ34" s="662"/>
      <c r="PNA34" s="662"/>
      <c r="PNB34" s="662"/>
      <c r="PNC34" s="662"/>
      <c r="PND34" s="662"/>
      <c r="PNE34" s="662"/>
      <c r="PNF34" s="662"/>
      <c r="PNG34" s="662"/>
      <c r="PNH34" s="662"/>
      <c r="PNI34" s="662"/>
      <c r="PNJ34" s="662"/>
      <c r="PNK34" s="662"/>
      <c r="PNL34" s="662"/>
      <c r="PNM34" s="662"/>
      <c r="PNN34" s="662"/>
      <c r="PNO34" s="662"/>
      <c r="PNP34" s="662"/>
      <c r="PNQ34" s="662"/>
      <c r="PNR34" s="662"/>
      <c r="PNS34" s="662"/>
      <c r="PNT34" s="662"/>
      <c r="PNU34" s="662"/>
      <c r="PNV34" s="662"/>
      <c r="PNW34" s="662"/>
      <c r="PNX34" s="662"/>
      <c r="PNY34" s="662"/>
      <c r="PNZ34" s="662"/>
      <c r="POA34" s="662"/>
      <c r="POB34" s="662"/>
      <c r="POC34" s="662"/>
      <c r="POD34" s="662"/>
      <c r="POE34" s="662"/>
      <c r="POF34" s="662"/>
      <c r="POG34" s="662"/>
      <c r="POH34" s="662"/>
      <c r="POI34" s="662"/>
      <c r="POJ34" s="662"/>
      <c r="POK34" s="662"/>
      <c r="POL34" s="662"/>
      <c r="POM34" s="662"/>
      <c r="PON34" s="662"/>
      <c r="POO34" s="662"/>
      <c r="POP34" s="662"/>
      <c r="POQ34" s="662"/>
      <c r="POR34" s="662"/>
      <c r="POS34" s="662"/>
      <c r="POT34" s="662"/>
      <c r="POU34" s="662"/>
      <c r="POV34" s="662"/>
      <c r="POW34" s="662"/>
      <c r="POX34" s="662"/>
      <c r="POY34" s="662"/>
      <c r="POZ34" s="662"/>
      <c r="PPA34" s="662"/>
      <c r="PPB34" s="662"/>
      <c r="PPC34" s="662"/>
      <c r="PPD34" s="662"/>
      <c r="PPE34" s="662"/>
      <c r="PPF34" s="662"/>
      <c r="PPG34" s="662"/>
      <c r="PPH34" s="662"/>
      <c r="PPI34" s="662"/>
      <c r="PPJ34" s="662"/>
      <c r="PPK34" s="662"/>
      <c r="PPL34" s="662"/>
      <c r="PPM34" s="662"/>
      <c r="PPN34" s="662"/>
      <c r="PPO34" s="662"/>
      <c r="PPP34" s="662"/>
      <c r="PPQ34" s="662"/>
      <c r="PPR34" s="662"/>
      <c r="PPS34" s="662"/>
      <c r="PPT34" s="662"/>
      <c r="PPU34" s="662"/>
      <c r="PPV34" s="662"/>
      <c r="PPW34" s="662"/>
      <c r="PPX34" s="662"/>
      <c r="PPY34" s="662"/>
      <c r="PPZ34" s="662"/>
      <c r="PQA34" s="662"/>
      <c r="PQB34" s="662"/>
      <c r="PQC34" s="662"/>
      <c r="PQD34" s="662"/>
      <c r="PQE34" s="662"/>
      <c r="PQF34" s="662"/>
      <c r="PQG34" s="662"/>
      <c r="PQH34" s="662"/>
      <c r="PQI34" s="662"/>
      <c r="PQJ34" s="662"/>
      <c r="PQK34" s="662"/>
      <c r="PQL34" s="662"/>
      <c r="PQM34" s="662"/>
      <c r="PQN34" s="662"/>
      <c r="PQO34" s="662"/>
      <c r="PQP34" s="662"/>
      <c r="PQQ34" s="662"/>
      <c r="PQR34" s="662"/>
      <c r="PQS34" s="662"/>
      <c r="PQT34" s="662"/>
      <c r="PQU34" s="662"/>
      <c r="PQV34" s="662"/>
      <c r="PQW34" s="662"/>
      <c r="PQX34" s="662"/>
      <c r="PQY34" s="662"/>
      <c r="PQZ34" s="662"/>
      <c r="PRA34" s="662"/>
      <c r="PRB34" s="662"/>
      <c r="PRC34" s="662"/>
      <c r="PRD34" s="662"/>
      <c r="PRE34" s="662"/>
      <c r="PRF34" s="662"/>
      <c r="PRG34" s="662"/>
      <c r="PRH34" s="662"/>
      <c r="PRI34" s="662"/>
      <c r="PRJ34" s="662"/>
      <c r="PRK34" s="662"/>
      <c r="PRL34" s="662"/>
      <c r="PRM34" s="662"/>
      <c r="PRN34" s="662"/>
      <c r="PRO34" s="662"/>
      <c r="PRP34" s="662"/>
      <c r="PRQ34" s="662"/>
      <c r="PRR34" s="662"/>
      <c r="PRS34" s="662"/>
      <c r="PRT34" s="662"/>
      <c r="PRU34" s="662"/>
      <c r="PRV34" s="662"/>
      <c r="PRW34" s="662"/>
      <c r="PRX34" s="662"/>
      <c r="PRY34" s="662"/>
      <c r="PRZ34" s="662"/>
      <c r="PSA34" s="662"/>
      <c r="PSB34" s="662"/>
      <c r="PSC34" s="662"/>
      <c r="PSD34" s="662"/>
      <c r="PSE34" s="662"/>
      <c r="PSF34" s="662"/>
      <c r="PSG34" s="662"/>
      <c r="PSH34" s="662"/>
      <c r="PSI34" s="662"/>
      <c r="PSJ34" s="662"/>
      <c r="PSK34" s="662"/>
      <c r="PSL34" s="662"/>
      <c r="PSM34" s="662"/>
      <c r="PSN34" s="662"/>
      <c r="PSO34" s="662"/>
      <c r="PSP34" s="662"/>
      <c r="PSQ34" s="662"/>
      <c r="PSR34" s="662"/>
      <c r="PSS34" s="662"/>
      <c r="PST34" s="662"/>
      <c r="PSU34" s="662"/>
      <c r="PSV34" s="662"/>
      <c r="PSW34" s="662"/>
      <c r="PSX34" s="662"/>
      <c r="PSY34" s="662"/>
      <c r="PSZ34" s="662"/>
      <c r="PTA34" s="662"/>
      <c r="PTB34" s="662"/>
      <c r="PTC34" s="662"/>
      <c r="PTD34" s="662"/>
      <c r="PTE34" s="662"/>
      <c r="PTF34" s="662"/>
      <c r="PTG34" s="662"/>
      <c r="PTH34" s="662"/>
      <c r="PTI34" s="662"/>
      <c r="PTJ34" s="662"/>
      <c r="PTK34" s="662"/>
      <c r="PTL34" s="662"/>
      <c r="PTM34" s="662"/>
      <c r="PTN34" s="662"/>
      <c r="PTO34" s="662"/>
      <c r="PTP34" s="662"/>
      <c r="PTQ34" s="662"/>
      <c r="PTR34" s="662"/>
      <c r="PTS34" s="662"/>
      <c r="PTT34" s="662"/>
      <c r="PTU34" s="662"/>
      <c r="PTV34" s="662"/>
      <c r="PTW34" s="662"/>
      <c r="PTX34" s="662"/>
      <c r="PTY34" s="662"/>
      <c r="PTZ34" s="662"/>
      <c r="PUA34" s="662"/>
      <c r="PUB34" s="662"/>
      <c r="PUC34" s="662"/>
      <c r="PUD34" s="662"/>
      <c r="PUE34" s="662"/>
      <c r="PUF34" s="662"/>
      <c r="PUG34" s="662"/>
      <c r="PUH34" s="662"/>
      <c r="PUI34" s="662"/>
      <c r="PUJ34" s="662"/>
      <c r="PUK34" s="662"/>
      <c r="PUL34" s="662"/>
      <c r="PUM34" s="662"/>
      <c r="PUN34" s="662"/>
      <c r="PUO34" s="662"/>
      <c r="PUP34" s="662"/>
      <c r="PUQ34" s="662"/>
      <c r="PUR34" s="662"/>
      <c r="PUS34" s="662"/>
      <c r="PUT34" s="662"/>
      <c r="PUU34" s="662"/>
      <c r="PUV34" s="662"/>
      <c r="PUW34" s="662"/>
      <c r="PUX34" s="662"/>
      <c r="PUY34" s="662"/>
      <c r="PUZ34" s="662"/>
      <c r="PVA34" s="662"/>
      <c r="PVB34" s="662"/>
      <c r="PVC34" s="662"/>
      <c r="PVD34" s="662"/>
      <c r="PVE34" s="662"/>
      <c r="PVF34" s="662"/>
      <c r="PVG34" s="662"/>
      <c r="PVH34" s="662"/>
      <c r="PVI34" s="662"/>
      <c r="PVJ34" s="662"/>
      <c r="PVK34" s="662"/>
      <c r="PVL34" s="662"/>
      <c r="PVM34" s="662"/>
      <c r="PVN34" s="662"/>
      <c r="PVO34" s="662"/>
      <c r="PVP34" s="662"/>
      <c r="PVQ34" s="662"/>
      <c r="PVR34" s="662"/>
      <c r="PVS34" s="662"/>
      <c r="PVT34" s="662"/>
      <c r="PVU34" s="662"/>
      <c r="PVV34" s="662"/>
      <c r="PVW34" s="662"/>
      <c r="PVX34" s="662"/>
      <c r="PVY34" s="662"/>
      <c r="PVZ34" s="662"/>
      <c r="PWA34" s="662"/>
      <c r="PWB34" s="662"/>
      <c r="PWC34" s="662"/>
      <c r="PWD34" s="662"/>
      <c r="PWE34" s="662"/>
      <c r="PWF34" s="662"/>
      <c r="PWG34" s="662"/>
      <c r="PWH34" s="662"/>
      <c r="PWI34" s="662"/>
      <c r="PWJ34" s="662"/>
      <c r="PWK34" s="662"/>
      <c r="PWL34" s="662"/>
      <c r="PWM34" s="662"/>
      <c r="PWN34" s="662"/>
      <c r="PWO34" s="662"/>
      <c r="PWP34" s="662"/>
      <c r="PWQ34" s="662"/>
      <c r="PWR34" s="662"/>
      <c r="PWS34" s="662"/>
      <c r="PWT34" s="662"/>
      <c r="PWU34" s="662"/>
      <c r="PWV34" s="662"/>
      <c r="PWW34" s="662"/>
      <c r="PWX34" s="662"/>
      <c r="PWY34" s="662"/>
      <c r="PWZ34" s="662"/>
      <c r="PXA34" s="662"/>
      <c r="PXB34" s="662"/>
      <c r="PXC34" s="662"/>
      <c r="PXD34" s="662"/>
      <c r="PXE34" s="662"/>
      <c r="PXF34" s="662"/>
      <c r="PXG34" s="662"/>
      <c r="PXH34" s="662"/>
      <c r="PXI34" s="662"/>
      <c r="PXJ34" s="662"/>
      <c r="PXK34" s="662"/>
      <c r="PXL34" s="662"/>
      <c r="PXM34" s="662"/>
      <c r="PXN34" s="662"/>
      <c r="PXO34" s="662"/>
      <c r="PXP34" s="662"/>
      <c r="PXQ34" s="662"/>
      <c r="PXR34" s="662"/>
      <c r="PXS34" s="662"/>
      <c r="PXT34" s="662"/>
      <c r="PXU34" s="662"/>
      <c r="PXV34" s="662"/>
      <c r="PXW34" s="662"/>
      <c r="PXX34" s="662"/>
      <c r="PXY34" s="662"/>
      <c r="PXZ34" s="662"/>
      <c r="PYA34" s="662"/>
      <c r="PYB34" s="662"/>
      <c r="PYC34" s="662"/>
      <c r="PYD34" s="662"/>
      <c r="PYE34" s="662"/>
      <c r="PYF34" s="662"/>
      <c r="PYG34" s="662"/>
      <c r="PYH34" s="662"/>
      <c r="PYI34" s="662"/>
      <c r="PYJ34" s="662"/>
      <c r="PYK34" s="662"/>
      <c r="PYL34" s="662"/>
      <c r="PYM34" s="662"/>
      <c r="PYN34" s="662"/>
      <c r="PYO34" s="662"/>
      <c r="PYP34" s="662"/>
      <c r="PYQ34" s="662"/>
      <c r="PYR34" s="662"/>
      <c r="PYS34" s="662"/>
      <c r="PYT34" s="662"/>
      <c r="PYU34" s="662"/>
      <c r="PYV34" s="662"/>
      <c r="PYW34" s="662"/>
      <c r="PYX34" s="662"/>
      <c r="PYY34" s="662"/>
      <c r="PYZ34" s="662"/>
      <c r="PZA34" s="662"/>
      <c r="PZB34" s="662"/>
      <c r="PZC34" s="662"/>
      <c r="PZD34" s="662"/>
      <c r="PZE34" s="662"/>
      <c r="PZF34" s="662"/>
      <c r="PZG34" s="662"/>
      <c r="PZH34" s="662"/>
      <c r="PZI34" s="662"/>
      <c r="PZJ34" s="662"/>
      <c r="PZK34" s="662"/>
      <c r="PZL34" s="662"/>
      <c r="PZM34" s="662"/>
      <c r="PZN34" s="662"/>
      <c r="PZO34" s="662"/>
      <c r="PZP34" s="662"/>
      <c r="PZQ34" s="662"/>
      <c r="PZR34" s="662"/>
      <c r="PZS34" s="662"/>
      <c r="PZT34" s="662"/>
      <c r="PZU34" s="662"/>
      <c r="PZV34" s="662"/>
      <c r="PZW34" s="662"/>
      <c r="PZX34" s="662"/>
      <c r="PZY34" s="662"/>
      <c r="PZZ34" s="662"/>
      <c r="QAA34" s="662"/>
      <c r="QAB34" s="662"/>
      <c r="QAC34" s="662"/>
      <c r="QAD34" s="662"/>
      <c r="QAE34" s="662"/>
      <c r="QAF34" s="662"/>
      <c r="QAG34" s="662"/>
      <c r="QAH34" s="662"/>
      <c r="QAI34" s="662"/>
      <c r="QAJ34" s="662"/>
      <c r="QAK34" s="662"/>
      <c r="QAL34" s="662"/>
      <c r="QAM34" s="662"/>
      <c r="QAN34" s="662"/>
      <c r="QAO34" s="662"/>
      <c r="QAP34" s="662"/>
      <c r="QAQ34" s="662"/>
      <c r="QAR34" s="662"/>
      <c r="QAS34" s="662"/>
      <c r="QAT34" s="662"/>
      <c r="QAU34" s="662"/>
      <c r="QAV34" s="662"/>
      <c r="QAW34" s="662"/>
      <c r="QAX34" s="662"/>
      <c r="QAY34" s="662"/>
      <c r="QAZ34" s="662"/>
      <c r="QBA34" s="662"/>
      <c r="QBB34" s="662"/>
      <c r="QBC34" s="662"/>
      <c r="QBD34" s="662"/>
      <c r="QBE34" s="662"/>
      <c r="QBF34" s="662"/>
      <c r="QBG34" s="662"/>
      <c r="QBH34" s="662"/>
      <c r="QBI34" s="662"/>
      <c r="QBJ34" s="662"/>
      <c r="QBK34" s="662"/>
      <c r="QBL34" s="662"/>
      <c r="QBM34" s="662"/>
      <c r="QBN34" s="662"/>
      <c r="QBO34" s="662"/>
      <c r="QBP34" s="662"/>
      <c r="QBQ34" s="662"/>
      <c r="QBR34" s="662"/>
      <c r="QBS34" s="662"/>
      <c r="QBT34" s="662"/>
      <c r="QBU34" s="662"/>
      <c r="QBV34" s="662"/>
      <c r="QBW34" s="662"/>
      <c r="QBX34" s="662"/>
      <c r="QBY34" s="662"/>
      <c r="QBZ34" s="662"/>
      <c r="QCA34" s="662"/>
      <c r="QCB34" s="662"/>
      <c r="QCC34" s="662"/>
      <c r="QCD34" s="662"/>
      <c r="QCE34" s="662"/>
      <c r="QCF34" s="662"/>
      <c r="QCG34" s="662"/>
      <c r="QCH34" s="662"/>
      <c r="QCI34" s="662"/>
      <c r="QCJ34" s="662"/>
      <c r="QCK34" s="662"/>
      <c r="QCL34" s="662"/>
      <c r="QCM34" s="662"/>
      <c r="QCN34" s="662"/>
      <c r="QCO34" s="662"/>
      <c r="QCP34" s="662"/>
      <c r="QCQ34" s="662"/>
      <c r="QCR34" s="662"/>
      <c r="QCS34" s="662"/>
      <c r="QCT34" s="662"/>
      <c r="QCU34" s="662"/>
      <c r="QCV34" s="662"/>
      <c r="QCW34" s="662"/>
      <c r="QCX34" s="662"/>
      <c r="QCY34" s="662"/>
      <c r="QCZ34" s="662"/>
      <c r="QDA34" s="662"/>
      <c r="QDB34" s="662"/>
      <c r="QDC34" s="662"/>
      <c r="QDD34" s="662"/>
      <c r="QDE34" s="662"/>
      <c r="QDF34" s="662"/>
      <c r="QDG34" s="662"/>
      <c r="QDH34" s="662"/>
      <c r="QDI34" s="662"/>
      <c r="QDJ34" s="662"/>
      <c r="QDK34" s="662"/>
      <c r="QDL34" s="662"/>
      <c r="QDM34" s="662"/>
      <c r="QDN34" s="662"/>
      <c r="QDO34" s="662"/>
      <c r="QDP34" s="662"/>
      <c r="QDQ34" s="662"/>
      <c r="QDR34" s="662"/>
      <c r="QDS34" s="662"/>
      <c r="QDT34" s="662"/>
      <c r="QDU34" s="662"/>
      <c r="QDV34" s="662"/>
      <c r="QDW34" s="662"/>
      <c r="QDX34" s="662"/>
      <c r="QDY34" s="662"/>
      <c r="QDZ34" s="662"/>
      <c r="QEA34" s="662"/>
      <c r="QEB34" s="662"/>
      <c r="QEC34" s="662"/>
      <c r="QED34" s="662"/>
      <c r="QEE34" s="662"/>
      <c r="QEF34" s="662"/>
      <c r="QEG34" s="662"/>
      <c r="QEH34" s="662"/>
      <c r="QEI34" s="662"/>
      <c r="QEJ34" s="662"/>
      <c r="QEK34" s="662"/>
      <c r="QEL34" s="662"/>
      <c r="QEM34" s="662"/>
      <c r="QEN34" s="662"/>
      <c r="QEO34" s="662"/>
      <c r="QEP34" s="662"/>
      <c r="QEQ34" s="662"/>
      <c r="QER34" s="662"/>
      <c r="QES34" s="662"/>
      <c r="QET34" s="662"/>
      <c r="QEU34" s="662"/>
      <c r="QEV34" s="662"/>
      <c r="QEW34" s="662"/>
      <c r="QEX34" s="662"/>
      <c r="QEY34" s="662"/>
      <c r="QEZ34" s="662"/>
      <c r="QFA34" s="662"/>
      <c r="QFB34" s="662"/>
      <c r="QFC34" s="662"/>
      <c r="QFD34" s="662"/>
      <c r="QFE34" s="662"/>
      <c r="QFF34" s="662"/>
      <c r="QFG34" s="662"/>
      <c r="QFH34" s="662"/>
      <c r="QFI34" s="662"/>
      <c r="QFJ34" s="662"/>
      <c r="QFK34" s="662"/>
      <c r="QFL34" s="662"/>
      <c r="QFM34" s="662"/>
      <c r="QFN34" s="662"/>
      <c r="QFO34" s="662"/>
      <c r="QFP34" s="662"/>
      <c r="QFQ34" s="662"/>
      <c r="QFR34" s="662"/>
      <c r="QFS34" s="662"/>
      <c r="QFT34" s="662"/>
      <c r="QFU34" s="662"/>
      <c r="QFV34" s="662"/>
      <c r="QFW34" s="662"/>
      <c r="QFX34" s="662"/>
      <c r="QFY34" s="662"/>
      <c r="QFZ34" s="662"/>
      <c r="QGA34" s="662"/>
      <c r="QGB34" s="662"/>
      <c r="QGC34" s="662"/>
      <c r="QGD34" s="662"/>
      <c r="QGE34" s="662"/>
      <c r="QGF34" s="662"/>
      <c r="QGG34" s="662"/>
      <c r="QGH34" s="662"/>
      <c r="QGI34" s="662"/>
      <c r="QGJ34" s="662"/>
      <c r="QGK34" s="662"/>
      <c r="QGL34" s="662"/>
      <c r="QGM34" s="662"/>
      <c r="QGN34" s="662"/>
      <c r="QGO34" s="662"/>
      <c r="QGP34" s="662"/>
      <c r="QGQ34" s="662"/>
      <c r="QGR34" s="662"/>
      <c r="QGS34" s="662"/>
      <c r="QGT34" s="662"/>
      <c r="QGU34" s="662"/>
      <c r="QGV34" s="662"/>
      <c r="QGW34" s="662"/>
      <c r="QGX34" s="662"/>
      <c r="QGY34" s="662"/>
      <c r="QGZ34" s="662"/>
      <c r="QHA34" s="662"/>
      <c r="QHB34" s="662"/>
      <c r="QHC34" s="662"/>
      <c r="QHD34" s="662"/>
      <c r="QHE34" s="662"/>
      <c r="QHF34" s="662"/>
      <c r="QHG34" s="662"/>
      <c r="QHH34" s="662"/>
      <c r="QHI34" s="662"/>
      <c r="QHJ34" s="662"/>
      <c r="QHK34" s="662"/>
      <c r="QHL34" s="662"/>
      <c r="QHM34" s="662"/>
      <c r="QHN34" s="662"/>
      <c r="QHO34" s="662"/>
      <c r="QHP34" s="662"/>
      <c r="QHQ34" s="662"/>
      <c r="QHR34" s="662"/>
      <c r="QHS34" s="662"/>
      <c r="QHT34" s="662"/>
      <c r="QHU34" s="662"/>
      <c r="QHV34" s="662"/>
      <c r="QHW34" s="662"/>
      <c r="QHX34" s="662"/>
      <c r="QHY34" s="662"/>
      <c r="QHZ34" s="662"/>
      <c r="QIA34" s="662"/>
      <c r="QIB34" s="662"/>
      <c r="QIC34" s="662"/>
      <c r="QID34" s="662"/>
      <c r="QIE34" s="662"/>
      <c r="QIF34" s="662"/>
      <c r="QIG34" s="662"/>
      <c r="QIH34" s="662"/>
      <c r="QII34" s="662"/>
      <c r="QIJ34" s="662"/>
      <c r="QIK34" s="662"/>
      <c r="QIL34" s="662"/>
      <c r="QIM34" s="662"/>
      <c r="QIN34" s="662"/>
      <c r="QIO34" s="662"/>
      <c r="QIP34" s="662"/>
      <c r="QIQ34" s="662"/>
      <c r="QIR34" s="662"/>
      <c r="QIS34" s="662"/>
      <c r="QIT34" s="662"/>
      <c r="QIU34" s="662"/>
      <c r="QIV34" s="662"/>
      <c r="QIW34" s="662"/>
      <c r="QIX34" s="662"/>
      <c r="QIY34" s="662"/>
      <c r="QIZ34" s="662"/>
      <c r="QJA34" s="662"/>
      <c r="QJB34" s="662"/>
      <c r="QJC34" s="662"/>
      <c r="QJD34" s="662"/>
      <c r="QJE34" s="662"/>
      <c r="QJF34" s="662"/>
      <c r="QJG34" s="662"/>
      <c r="QJH34" s="662"/>
      <c r="QJI34" s="662"/>
      <c r="QJJ34" s="662"/>
      <c r="QJK34" s="662"/>
      <c r="QJL34" s="662"/>
      <c r="QJM34" s="662"/>
      <c r="QJN34" s="662"/>
      <c r="QJO34" s="662"/>
      <c r="QJP34" s="662"/>
      <c r="QJQ34" s="662"/>
      <c r="QJR34" s="662"/>
      <c r="QJS34" s="662"/>
      <c r="QJT34" s="662"/>
      <c r="QJU34" s="662"/>
      <c r="QJV34" s="662"/>
      <c r="QJW34" s="662"/>
      <c r="QJX34" s="662"/>
      <c r="QJY34" s="662"/>
      <c r="QJZ34" s="662"/>
      <c r="QKA34" s="662"/>
      <c r="QKB34" s="662"/>
      <c r="QKC34" s="662"/>
      <c r="QKD34" s="662"/>
      <c r="QKE34" s="662"/>
      <c r="QKF34" s="662"/>
      <c r="QKG34" s="662"/>
      <c r="QKH34" s="662"/>
      <c r="QKI34" s="662"/>
      <c r="QKJ34" s="662"/>
      <c r="QKK34" s="662"/>
      <c r="QKL34" s="662"/>
      <c r="QKM34" s="662"/>
      <c r="QKN34" s="662"/>
      <c r="QKO34" s="662"/>
      <c r="QKP34" s="662"/>
      <c r="QKQ34" s="662"/>
      <c r="QKR34" s="662"/>
      <c r="QKS34" s="662"/>
      <c r="QKT34" s="662"/>
      <c r="QKU34" s="662"/>
      <c r="QKV34" s="662"/>
      <c r="QKW34" s="662"/>
      <c r="QKX34" s="662"/>
      <c r="QKY34" s="662"/>
      <c r="QKZ34" s="662"/>
      <c r="QLA34" s="662"/>
      <c r="QLB34" s="662"/>
      <c r="QLC34" s="662"/>
      <c r="QLD34" s="662"/>
      <c r="QLE34" s="662"/>
      <c r="QLF34" s="662"/>
      <c r="QLG34" s="662"/>
      <c r="QLH34" s="662"/>
      <c r="QLI34" s="662"/>
      <c r="QLJ34" s="662"/>
      <c r="QLK34" s="662"/>
      <c r="QLL34" s="662"/>
      <c r="QLM34" s="662"/>
      <c r="QLN34" s="662"/>
      <c r="QLO34" s="662"/>
      <c r="QLP34" s="662"/>
      <c r="QLQ34" s="662"/>
      <c r="QLR34" s="662"/>
      <c r="QLS34" s="662"/>
      <c r="QLT34" s="662"/>
      <c r="QLU34" s="662"/>
      <c r="QLV34" s="662"/>
      <c r="QLW34" s="662"/>
      <c r="QLX34" s="662"/>
      <c r="QLY34" s="662"/>
      <c r="QLZ34" s="662"/>
      <c r="QMA34" s="662"/>
      <c r="QMB34" s="662"/>
      <c r="QMC34" s="662"/>
      <c r="QMD34" s="662"/>
      <c r="QME34" s="662"/>
      <c r="QMF34" s="662"/>
      <c r="QMG34" s="662"/>
      <c r="QMH34" s="662"/>
      <c r="QMI34" s="662"/>
      <c r="QMJ34" s="662"/>
      <c r="QMK34" s="662"/>
      <c r="QML34" s="662"/>
      <c r="QMM34" s="662"/>
      <c r="QMN34" s="662"/>
      <c r="QMO34" s="662"/>
      <c r="QMP34" s="662"/>
      <c r="QMQ34" s="662"/>
      <c r="QMR34" s="662"/>
      <c r="QMS34" s="662"/>
      <c r="QMT34" s="662"/>
      <c r="QMU34" s="662"/>
      <c r="QMV34" s="662"/>
      <c r="QMW34" s="662"/>
      <c r="QMX34" s="662"/>
      <c r="QMY34" s="662"/>
      <c r="QMZ34" s="662"/>
      <c r="QNA34" s="662"/>
      <c r="QNB34" s="662"/>
      <c r="QNC34" s="662"/>
      <c r="QND34" s="662"/>
      <c r="QNE34" s="662"/>
      <c r="QNF34" s="662"/>
      <c r="QNG34" s="662"/>
      <c r="QNH34" s="662"/>
      <c r="QNI34" s="662"/>
      <c r="QNJ34" s="662"/>
      <c r="QNK34" s="662"/>
      <c r="QNL34" s="662"/>
      <c r="QNM34" s="662"/>
      <c r="QNN34" s="662"/>
      <c r="QNO34" s="662"/>
      <c r="QNP34" s="662"/>
      <c r="QNQ34" s="662"/>
      <c r="QNR34" s="662"/>
      <c r="QNS34" s="662"/>
      <c r="QNT34" s="662"/>
      <c r="QNU34" s="662"/>
      <c r="QNV34" s="662"/>
      <c r="QNW34" s="662"/>
      <c r="QNX34" s="662"/>
      <c r="QNY34" s="662"/>
      <c r="QNZ34" s="662"/>
      <c r="QOA34" s="662"/>
      <c r="QOB34" s="662"/>
      <c r="QOC34" s="662"/>
      <c r="QOD34" s="662"/>
      <c r="QOE34" s="662"/>
      <c r="QOF34" s="662"/>
      <c r="QOG34" s="662"/>
      <c r="QOH34" s="662"/>
      <c r="QOI34" s="662"/>
      <c r="QOJ34" s="662"/>
      <c r="QOK34" s="662"/>
      <c r="QOL34" s="662"/>
      <c r="QOM34" s="662"/>
      <c r="QON34" s="662"/>
      <c r="QOO34" s="662"/>
      <c r="QOP34" s="662"/>
      <c r="QOQ34" s="662"/>
      <c r="QOR34" s="662"/>
      <c r="QOS34" s="662"/>
      <c r="QOT34" s="662"/>
      <c r="QOU34" s="662"/>
      <c r="QOV34" s="662"/>
      <c r="QOW34" s="662"/>
      <c r="QOX34" s="662"/>
      <c r="QOY34" s="662"/>
      <c r="QOZ34" s="662"/>
      <c r="QPA34" s="662"/>
      <c r="QPB34" s="662"/>
      <c r="QPC34" s="662"/>
      <c r="QPD34" s="662"/>
      <c r="QPE34" s="662"/>
      <c r="QPF34" s="662"/>
      <c r="QPG34" s="662"/>
      <c r="QPH34" s="662"/>
      <c r="QPI34" s="662"/>
      <c r="QPJ34" s="662"/>
      <c r="QPK34" s="662"/>
      <c r="QPL34" s="662"/>
      <c r="QPM34" s="662"/>
      <c r="QPN34" s="662"/>
      <c r="QPO34" s="662"/>
      <c r="QPP34" s="662"/>
      <c r="QPQ34" s="662"/>
      <c r="QPR34" s="662"/>
      <c r="QPS34" s="662"/>
      <c r="QPT34" s="662"/>
      <c r="QPU34" s="662"/>
      <c r="QPV34" s="662"/>
      <c r="QPW34" s="662"/>
      <c r="QPX34" s="662"/>
      <c r="QPY34" s="662"/>
      <c r="QPZ34" s="662"/>
      <c r="QQA34" s="662"/>
      <c r="QQB34" s="662"/>
      <c r="QQC34" s="662"/>
      <c r="QQD34" s="662"/>
      <c r="QQE34" s="662"/>
      <c r="QQF34" s="662"/>
      <c r="QQG34" s="662"/>
      <c r="QQH34" s="662"/>
      <c r="QQI34" s="662"/>
      <c r="QQJ34" s="662"/>
      <c r="QQK34" s="662"/>
      <c r="QQL34" s="662"/>
      <c r="QQM34" s="662"/>
      <c r="QQN34" s="662"/>
      <c r="QQO34" s="662"/>
      <c r="QQP34" s="662"/>
      <c r="QQQ34" s="662"/>
      <c r="QQR34" s="662"/>
      <c r="QQS34" s="662"/>
      <c r="QQT34" s="662"/>
      <c r="QQU34" s="662"/>
      <c r="QQV34" s="662"/>
      <c r="QQW34" s="662"/>
      <c r="QQX34" s="662"/>
      <c r="QQY34" s="662"/>
      <c r="QQZ34" s="662"/>
      <c r="QRA34" s="662"/>
      <c r="QRB34" s="662"/>
      <c r="QRC34" s="662"/>
      <c r="QRD34" s="662"/>
      <c r="QRE34" s="662"/>
      <c r="QRF34" s="662"/>
      <c r="QRG34" s="662"/>
      <c r="QRH34" s="662"/>
      <c r="QRI34" s="662"/>
      <c r="QRJ34" s="662"/>
      <c r="QRK34" s="662"/>
      <c r="QRL34" s="662"/>
      <c r="QRM34" s="662"/>
      <c r="QRN34" s="662"/>
      <c r="QRO34" s="662"/>
      <c r="QRP34" s="662"/>
      <c r="QRQ34" s="662"/>
      <c r="QRR34" s="662"/>
      <c r="QRS34" s="662"/>
      <c r="QRT34" s="662"/>
      <c r="QRU34" s="662"/>
      <c r="QRV34" s="662"/>
      <c r="QRW34" s="662"/>
      <c r="QRX34" s="662"/>
      <c r="QRY34" s="662"/>
      <c r="QRZ34" s="662"/>
      <c r="QSA34" s="662"/>
      <c r="QSB34" s="662"/>
      <c r="QSC34" s="662"/>
      <c r="QSD34" s="662"/>
      <c r="QSE34" s="662"/>
      <c r="QSF34" s="662"/>
      <c r="QSG34" s="662"/>
      <c r="QSH34" s="662"/>
      <c r="QSI34" s="662"/>
      <c r="QSJ34" s="662"/>
      <c r="QSK34" s="662"/>
      <c r="QSL34" s="662"/>
      <c r="QSM34" s="662"/>
      <c r="QSN34" s="662"/>
      <c r="QSO34" s="662"/>
      <c r="QSP34" s="662"/>
      <c r="QSQ34" s="662"/>
      <c r="QSR34" s="662"/>
      <c r="QSS34" s="662"/>
      <c r="QST34" s="662"/>
      <c r="QSU34" s="662"/>
      <c r="QSV34" s="662"/>
      <c r="QSW34" s="662"/>
      <c r="QSX34" s="662"/>
      <c r="QSY34" s="662"/>
      <c r="QSZ34" s="662"/>
      <c r="QTA34" s="662"/>
      <c r="QTB34" s="662"/>
      <c r="QTC34" s="662"/>
      <c r="QTD34" s="662"/>
      <c r="QTE34" s="662"/>
      <c r="QTF34" s="662"/>
      <c r="QTG34" s="662"/>
      <c r="QTH34" s="662"/>
      <c r="QTI34" s="662"/>
      <c r="QTJ34" s="662"/>
      <c r="QTK34" s="662"/>
      <c r="QTL34" s="662"/>
      <c r="QTM34" s="662"/>
      <c r="QTN34" s="662"/>
      <c r="QTO34" s="662"/>
      <c r="QTP34" s="662"/>
      <c r="QTQ34" s="662"/>
      <c r="QTR34" s="662"/>
      <c r="QTS34" s="662"/>
      <c r="QTT34" s="662"/>
      <c r="QTU34" s="662"/>
      <c r="QTV34" s="662"/>
      <c r="QTW34" s="662"/>
      <c r="QTX34" s="662"/>
      <c r="QTY34" s="662"/>
      <c r="QTZ34" s="662"/>
      <c r="QUA34" s="662"/>
      <c r="QUB34" s="662"/>
      <c r="QUC34" s="662"/>
      <c r="QUD34" s="662"/>
      <c r="QUE34" s="662"/>
      <c r="QUF34" s="662"/>
      <c r="QUG34" s="662"/>
      <c r="QUH34" s="662"/>
      <c r="QUI34" s="662"/>
      <c r="QUJ34" s="662"/>
      <c r="QUK34" s="662"/>
      <c r="QUL34" s="662"/>
      <c r="QUM34" s="662"/>
      <c r="QUN34" s="662"/>
      <c r="QUO34" s="662"/>
      <c r="QUP34" s="662"/>
      <c r="QUQ34" s="662"/>
      <c r="QUR34" s="662"/>
      <c r="QUS34" s="662"/>
      <c r="QUT34" s="662"/>
      <c r="QUU34" s="662"/>
      <c r="QUV34" s="662"/>
      <c r="QUW34" s="662"/>
      <c r="QUX34" s="662"/>
      <c r="QUY34" s="662"/>
      <c r="QUZ34" s="662"/>
      <c r="QVA34" s="662"/>
      <c r="QVB34" s="662"/>
      <c r="QVC34" s="662"/>
      <c r="QVD34" s="662"/>
      <c r="QVE34" s="662"/>
      <c r="QVF34" s="662"/>
      <c r="QVG34" s="662"/>
      <c r="QVH34" s="662"/>
      <c r="QVI34" s="662"/>
      <c r="QVJ34" s="662"/>
      <c r="QVK34" s="662"/>
      <c r="QVL34" s="662"/>
      <c r="QVM34" s="662"/>
      <c r="QVN34" s="662"/>
      <c r="QVO34" s="662"/>
      <c r="QVP34" s="662"/>
      <c r="QVQ34" s="662"/>
      <c r="QVR34" s="662"/>
      <c r="QVS34" s="662"/>
      <c r="QVT34" s="662"/>
      <c r="QVU34" s="662"/>
      <c r="QVV34" s="662"/>
      <c r="QVW34" s="662"/>
      <c r="QVX34" s="662"/>
      <c r="QVY34" s="662"/>
      <c r="QVZ34" s="662"/>
      <c r="QWA34" s="662"/>
      <c r="QWB34" s="662"/>
      <c r="QWC34" s="662"/>
      <c r="QWD34" s="662"/>
      <c r="QWE34" s="662"/>
      <c r="QWF34" s="662"/>
      <c r="QWG34" s="662"/>
      <c r="QWH34" s="662"/>
      <c r="QWI34" s="662"/>
      <c r="QWJ34" s="662"/>
      <c r="QWK34" s="662"/>
      <c r="QWL34" s="662"/>
      <c r="QWM34" s="662"/>
      <c r="QWN34" s="662"/>
      <c r="QWO34" s="662"/>
      <c r="QWP34" s="662"/>
      <c r="QWQ34" s="662"/>
      <c r="QWR34" s="662"/>
      <c r="QWS34" s="662"/>
      <c r="QWT34" s="662"/>
      <c r="QWU34" s="662"/>
      <c r="QWV34" s="662"/>
      <c r="QWW34" s="662"/>
      <c r="QWX34" s="662"/>
      <c r="QWY34" s="662"/>
      <c r="QWZ34" s="662"/>
      <c r="QXA34" s="662"/>
      <c r="QXB34" s="662"/>
      <c r="QXC34" s="662"/>
      <c r="QXD34" s="662"/>
      <c r="QXE34" s="662"/>
      <c r="QXF34" s="662"/>
      <c r="QXG34" s="662"/>
      <c r="QXH34" s="662"/>
      <c r="QXI34" s="662"/>
      <c r="QXJ34" s="662"/>
      <c r="QXK34" s="662"/>
      <c r="QXL34" s="662"/>
      <c r="QXM34" s="662"/>
      <c r="QXN34" s="662"/>
      <c r="QXO34" s="662"/>
      <c r="QXP34" s="662"/>
      <c r="QXQ34" s="662"/>
      <c r="QXR34" s="662"/>
      <c r="QXS34" s="662"/>
      <c r="QXT34" s="662"/>
      <c r="QXU34" s="662"/>
      <c r="QXV34" s="662"/>
      <c r="QXW34" s="662"/>
      <c r="QXX34" s="662"/>
      <c r="QXY34" s="662"/>
      <c r="QXZ34" s="662"/>
      <c r="QYA34" s="662"/>
      <c r="QYB34" s="662"/>
      <c r="QYC34" s="662"/>
      <c r="QYD34" s="662"/>
      <c r="QYE34" s="662"/>
      <c r="QYF34" s="662"/>
      <c r="QYG34" s="662"/>
      <c r="QYH34" s="662"/>
      <c r="QYI34" s="662"/>
      <c r="QYJ34" s="662"/>
      <c r="QYK34" s="662"/>
      <c r="QYL34" s="662"/>
      <c r="QYM34" s="662"/>
      <c r="QYN34" s="662"/>
      <c r="QYO34" s="662"/>
      <c r="QYP34" s="662"/>
      <c r="QYQ34" s="662"/>
      <c r="QYR34" s="662"/>
      <c r="QYS34" s="662"/>
      <c r="QYT34" s="662"/>
      <c r="QYU34" s="662"/>
      <c r="QYV34" s="662"/>
      <c r="QYW34" s="662"/>
      <c r="QYX34" s="662"/>
      <c r="QYY34" s="662"/>
      <c r="QYZ34" s="662"/>
      <c r="QZA34" s="662"/>
      <c r="QZB34" s="662"/>
      <c r="QZC34" s="662"/>
      <c r="QZD34" s="662"/>
      <c r="QZE34" s="662"/>
      <c r="QZF34" s="662"/>
      <c r="QZG34" s="662"/>
      <c r="QZH34" s="662"/>
      <c r="QZI34" s="662"/>
      <c r="QZJ34" s="662"/>
      <c r="QZK34" s="662"/>
      <c r="QZL34" s="662"/>
      <c r="QZM34" s="662"/>
      <c r="QZN34" s="662"/>
      <c r="QZO34" s="662"/>
      <c r="QZP34" s="662"/>
      <c r="QZQ34" s="662"/>
      <c r="QZR34" s="662"/>
      <c r="QZS34" s="662"/>
      <c r="QZT34" s="662"/>
      <c r="QZU34" s="662"/>
      <c r="QZV34" s="662"/>
      <c r="QZW34" s="662"/>
      <c r="QZX34" s="662"/>
      <c r="QZY34" s="662"/>
      <c r="QZZ34" s="662"/>
      <c r="RAA34" s="662"/>
      <c r="RAB34" s="662"/>
      <c r="RAC34" s="662"/>
      <c r="RAD34" s="662"/>
      <c r="RAE34" s="662"/>
      <c r="RAF34" s="662"/>
      <c r="RAG34" s="662"/>
      <c r="RAH34" s="662"/>
      <c r="RAI34" s="662"/>
      <c r="RAJ34" s="662"/>
      <c r="RAK34" s="662"/>
      <c r="RAL34" s="662"/>
      <c r="RAM34" s="662"/>
      <c r="RAN34" s="662"/>
      <c r="RAO34" s="662"/>
      <c r="RAP34" s="662"/>
      <c r="RAQ34" s="662"/>
      <c r="RAR34" s="662"/>
      <c r="RAS34" s="662"/>
      <c r="RAT34" s="662"/>
      <c r="RAU34" s="662"/>
      <c r="RAV34" s="662"/>
      <c r="RAW34" s="662"/>
      <c r="RAX34" s="662"/>
      <c r="RAY34" s="662"/>
      <c r="RAZ34" s="662"/>
      <c r="RBA34" s="662"/>
      <c r="RBB34" s="662"/>
      <c r="RBC34" s="662"/>
      <c r="RBD34" s="662"/>
      <c r="RBE34" s="662"/>
      <c r="RBF34" s="662"/>
      <c r="RBG34" s="662"/>
      <c r="RBH34" s="662"/>
      <c r="RBI34" s="662"/>
      <c r="RBJ34" s="662"/>
      <c r="RBK34" s="662"/>
      <c r="RBL34" s="662"/>
      <c r="RBM34" s="662"/>
      <c r="RBN34" s="662"/>
      <c r="RBO34" s="662"/>
      <c r="RBP34" s="662"/>
      <c r="RBQ34" s="662"/>
      <c r="RBR34" s="662"/>
      <c r="RBS34" s="662"/>
      <c r="RBT34" s="662"/>
      <c r="RBU34" s="662"/>
      <c r="RBV34" s="662"/>
      <c r="RBW34" s="662"/>
      <c r="RBX34" s="662"/>
      <c r="RBY34" s="662"/>
      <c r="RBZ34" s="662"/>
      <c r="RCA34" s="662"/>
      <c r="RCB34" s="662"/>
      <c r="RCC34" s="662"/>
      <c r="RCD34" s="662"/>
      <c r="RCE34" s="662"/>
      <c r="RCF34" s="662"/>
      <c r="RCG34" s="662"/>
      <c r="RCH34" s="662"/>
      <c r="RCI34" s="662"/>
      <c r="RCJ34" s="662"/>
      <c r="RCK34" s="662"/>
      <c r="RCL34" s="662"/>
      <c r="RCM34" s="662"/>
      <c r="RCN34" s="662"/>
      <c r="RCO34" s="662"/>
      <c r="RCP34" s="662"/>
      <c r="RCQ34" s="662"/>
      <c r="RCR34" s="662"/>
      <c r="RCS34" s="662"/>
      <c r="RCT34" s="662"/>
      <c r="RCU34" s="662"/>
      <c r="RCV34" s="662"/>
      <c r="RCW34" s="662"/>
      <c r="RCX34" s="662"/>
      <c r="RCY34" s="662"/>
      <c r="RCZ34" s="662"/>
      <c r="RDA34" s="662"/>
      <c r="RDB34" s="662"/>
      <c r="RDC34" s="662"/>
      <c r="RDD34" s="662"/>
      <c r="RDE34" s="662"/>
      <c r="RDF34" s="662"/>
      <c r="RDG34" s="662"/>
      <c r="RDH34" s="662"/>
      <c r="RDI34" s="662"/>
      <c r="RDJ34" s="662"/>
      <c r="RDK34" s="662"/>
      <c r="RDL34" s="662"/>
      <c r="RDM34" s="662"/>
      <c r="RDN34" s="662"/>
      <c r="RDO34" s="662"/>
      <c r="RDP34" s="662"/>
      <c r="RDQ34" s="662"/>
      <c r="RDR34" s="662"/>
      <c r="RDS34" s="662"/>
      <c r="RDT34" s="662"/>
      <c r="RDU34" s="662"/>
      <c r="RDV34" s="662"/>
      <c r="RDW34" s="662"/>
      <c r="RDX34" s="662"/>
      <c r="RDY34" s="662"/>
      <c r="RDZ34" s="662"/>
      <c r="REA34" s="662"/>
      <c r="REB34" s="662"/>
      <c r="REC34" s="662"/>
      <c r="RED34" s="662"/>
      <c r="REE34" s="662"/>
      <c r="REF34" s="662"/>
      <c r="REG34" s="662"/>
      <c r="REH34" s="662"/>
      <c r="REI34" s="662"/>
      <c r="REJ34" s="662"/>
      <c r="REK34" s="662"/>
      <c r="REL34" s="662"/>
      <c r="REM34" s="662"/>
      <c r="REN34" s="662"/>
      <c r="REO34" s="662"/>
      <c r="REP34" s="662"/>
      <c r="REQ34" s="662"/>
      <c r="RER34" s="662"/>
      <c r="RES34" s="662"/>
      <c r="RET34" s="662"/>
      <c r="REU34" s="662"/>
      <c r="REV34" s="662"/>
      <c r="REW34" s="662"/>
      <c r="REX34" s="662"/>
      <c r="REY34" s="662"/>
      <c r="REZ34" s="662"/>
      <c r="RFA34" s="662"/>
      <c r="RFB34" s="662"/>
      <c r="RFC34" s="662"/>
      <c r="RFD34" s="662"/>
      <c r="RFE34" s="662"/>
      <c r="RFF34" s="662"/>
      <c r="RFG34" s="662"/>
      <c r="RFH34" s="662"/>
      <c r="RFI34" s="662"/>
      <c r="RFJ34" s="662"/>
      <c r="RFK34" s="662"/>
      <c r="RFL34" s="662"/>
      <c r="RFM34" s="662"/>
      <c r="RFN34" s="662"/>
      <c r="RFO34" s="662"/>
      <c r="RFP34" s="662"/>
      <c r="RFQ34" s="662"/>
      <c r="RFR34" s="662"/>
      <c r="RFS34" s="662"/>
      <c r="RFT34" s="662"/>
      <c r="RFU34" s="662"/>
      <c r="RFV34" s="662"/>
      <c r="RFW34" s="662"/>
      <c r="RFX34" s="662"/>
      <c r="RFY34" s="662"/>
      <c r="RFZ34" s="662"/>
      <c r="RGA34" s="662"/>
      <c r="RGB34" s="662"/>
      <c r="RGC34" s="662"/>
      <c r="RGD34" s="662"/>
      <c r="RGE34" s="662"/>
      <c r="RGF34" s="662"/>
      <c r="RGG34" s="662"/>
      <c r="RGH34" s="662"/>
      <c r="RGI34" s="662"/>
      <c r="RGJ34" s="662"/>
      <c r="RGK34" s="662"/>
      <c r="RGL34" s="662"/>
      <c r="RGM34" s="662"/>
      <c r="RGN34" s="662"/>
      <c r="RGO34" s="662"/>
      <c r="RGP34" s="662"/>
      <c r="RGQ34" s="662"/>
      <c r="RGR34" s="662"/>
      <c r="RGS34" s="662"/>
      <c r="RGT34" s="662"/>
      <c r="RGU34" s="662"/>
      <c r="RGV34" s="662"/>
      <c r="RGW34" s="662"/>
      <c r="RGX34" s="662"/>
      <c r="RGY34" s="662"/>
      <c r="RGZ34" s="662"/>
      <c r="RHA34" s="662"/>
      <c r="RHB34" s="662"/>
      <c r="RHC34" s="662"/>
      <c r="RHD34" s="662"/>
      <c r="RHE34" s="662"/>
      <c r="RHF34" s="662"/>
      <c r="RHG34" s="662"/>
      <c r="RHH34" s="662"/>
      <c r="RHI34" s="662"/>
      <c r="RHJ34" s="662"/>
      <c r="RHK34" s="662"/>
      <c r="RHL34" s="662"/>
      <c r="RHM34" s="662"/>
      <c r="RHN34" s="662"/>
      <c r="RHO34" s="662"/>
      <c r="RHP34" s="662"/>
      <c r="RHQ34" s="662"/>
      <c r="RHR34" s="662"/>
      <c r="RHS34" s="662"/>
      <c r="RHT34" s="662"/>
      <c r="RHU34" s="662"/>
      <c r="RHV34" s="662"/>
      <c r="RHW34" s="662"/>
      <c r="RHX34" s="662"/>
      <c r="RHY34" s="662"/>
      <c r="RHZ34" s="662"/>
      <c r="RIA34" s="662"/>
      <c r="RIB34" s="662"/>
      <c r="RIC34" s="662"/>
      <c r="RID34" s="662"/>
      <c r="RIE34" s="662"/>
      <c r="RIF34" s="662"/>
      <c r="RIG34" s="662"/>
      <c r="RIH34" s="662"/>
      <c r="RII34" s="662"/>
      <c r="RIJ34" s="662"/>
      <c r="RIK34" s="662"/>
      <c r="RIL34" s="662"/>
      <c r="RIM34" s="662"/>
      <c r="RIN34" s="662"/>
      <c r="RIO34" s="662"/>
      <c r="RIP34" s="662"/>
      <c r="RIQ34" s="662"/>
      <c r="RIR34" s="662"/>
      <c r="RIS34" s="662"/>
      <c r="RIT34" s="662"/>
      <c r="RIU34" s="662"/>
      <c r="RIV34" s="662"/>
      <c r="RIW34" s="662"/>
      <c r="RIX34" s="662"/>
      <c r="RIY34" s="662"/>
      <c r="RIZ34" s="662"/>
      <c r="RJA34" s="662"/>
      <c r="RJB34" s="662"/>
      <c r="RJC34" s="662"/>
      <c r="RJD34" s="662"/>
      <c r="RJE34" s="662"/>
      <c r="RJF34" s="662"/>
      <c r="RJG34" s="662"/>
      <c r="RJH34" s="662"/>
      <c r="RJI34" s="662"/>
      <c r="RJJ34" s="662"/>
      <c r="RJK34" s="662"/>
      <c r="RJL34" s="662"/>
      <c r="RJM34" s="662"/>
      <c r="RJN34" s="662"/>
      <c r="RJO34" s="662"/>
      <c r="RJP34" s="662"/>
      <c r="RJQ34" s="662"/>
      <c r="RJR34" s="662"/>
      <c r="RJS34" s="662"/>
      <c r="RJT34" s="662"/>
      <c r="RJU34" s="662"/>
      <c r="RJV34" s="662"/>
      <c r="RJW34" s="662"/>
      <c r="RJX34" s="662"/>
      <c r="RJY34" s="662"/>
      <c r="RJZ34" s="662"/>
      <c r="RKA34" s="662"/>
      <c r="RKB34" s="662"/>
      <c r="RKC34" s="662"/>
      <c r="RKD34" s="662"/>
      <c r="RKE34" s="662"/>
      <c r="RKF34" s="662"/>
      <c r="RKG34" s="662"/>
      <c r="RKH34" s="662"/>
      <c r="RKI34" s="662"/>
      <c r="RKJ34" s="662"/>
      <c r="RKK34" s="662"/>
      <c r="RKL34" s="662"/>
      <c r="RKM34" s="662"/>
      <c r="RKN34" s="662"/>
      <c r="RKO34" s="662"/>
      <c r="RKP34" s="662"/>
      <c r="RKQ34" s="662"/>
      <c r="RKR34" s="662"/>
      <c r="RKS34" s="662"/>
      <c r="RKT34" s="662"/>
      <c r="RKU34" s="662"/>
      <c r="RKV34" s="662"/>
      <c r="RKW34" s="662"/>
      <c r="RKX34" s="662"/>
      <c r="RKY34" s="662"/>
      <c r="RKZ34" s="662"/>
      <c r="RLA34" s="662"/>
      <c r="RLB34" s="662"/>
      <c r="RLC34" s="662"/>
      <c r="RLD34" s="662"/>
      <c r="RLE34" s="662"/>
      <c r="RLF34" s="662"/>
      <c r="RLG34" s="662"/>
      <c r="RLH34" s="662"/>
      <c r="RLI34" s="662"/>
      <c r="RLJ34" s="662"/>
      <c r="RLK34" s="662"/>
      <c r="RLL34" s="662"/>
      <c r="RLM34" s="662"/>
      <c r="RLN34" s="662"/>
      <c r="RLO34" s="662"/>
      <c r="RLP34" s="662"/>
      <c r="RLQ34" s="662"/>
      <c r="RLR34" s="662"/>
      <c r="RLS34" s="662"/>
      <c r="RLT34" s="662"/>
      <c r="RLU34" s="662"/>
      <c r="RLV34" s="662"/>
      <c r="RLW34" s="662"/>
      <c r="RLX34" s="662"/>
      <c r="RLY34" s="662"/>
      <c r="RLZ34" s="662"/>
      <c r="RMA34" s="662"/>
      <c r="RMB34" s="662"/>
      <c r="RMC34" s="662"/>
      <c r="RMD34" s="662"/>
      <c r="RME34" s="662"/>
      <c r="RMF34" s="662"/>
      <c r="RMG34" s="662"/>
      <c r="RMH34" s="662"/>
      <c r="RMI34" s="662"/>
      <c r="RMJ34" s="662"/>
      <c r="RMK34" s="662"/>
      <c r="RML34" s="662"/>
      <c r="RMM34" s="662"/>
      <c r="RMN34" s="662"/>
      <c r="RMO34" s="662"/>
      <c r="RMP34" s="662"/>
      <c r="RMQ34" s="662"/>
      <c r="RMR34" s="662"/>
      <c r="RMS34" s="662"/>
      <c r="RMT34" s="662"/>
      <c r="RMU34" s="662"/>
      <c r="RMV34" s="662"/>
      <c r="RMW34" s="662"/>
      <c r="RMX34" s="662"/>
      <c r="RMY34" s="662"/>
      <c r="RMZ34" s="662"/>
      <c r="RNA34" s="662"/>
      <c r="RNB34" s="662"/>
      <c r="RNC34" s="662"/>
      <c r="RND34" s="662"/>
      <c r="RNE34" s="662"/>
      <c r="RNF34" s="662"/>
      <c r="RNG34" s="662"/>
      <c r="RNH34" s="662"/>
      <c r="RNI34" s="662"/>
      <c r="RNJ34" s="662"/>
      <c r="RNK34" s="662"/>
      <c r="RNL34" s="662"/>
      <c r="RNM34" s="662"/>
      <c r="RNN34" s="662"/>
      <c r="RNO34" s="662"/>
      <c r="RNP34" s="662"/>
      <c r="RNQ34" s="662"/>
      <c r="RNR34" s="662"/>
      <c r="RNS34" s="662"/>
      <c r="RNT34" s="662"/>
      <c r="RNU34" s="662"/>
      <c r="RNV34" s="662"/>
      <c r="RNW34" s="662"/>
      <c r="RNX34" s="662"/>
      <c r="RNY34" s="662"/>
      <c r="RNZ34" s="662"/>
      <c r="ROA34" s="662"/>
      <c r="ROB34" s="662"/>
      <c r="ROC34" s="662"/>
      <c r="ROD34" s="662"/>
      <c r="ROE34" s="662"/>
      <c r="ROF34" s="662"/>
      <c r="ROG34" s="662"/>
      <c r="ROH34" s="662"/>
      <c r="ROI34" s="662"/>
      <c r="ROJ34" s="662"/>
      <c r="ROK34" s="662"/>
      <c r="ROL34" s="662"/>
      <c r="ROM34" s="662"/>
      <c r="RON34" s="662"/>
      <c r="ROO34" s="662"/>
      <c r="ROP34" s="662"/>
      <c r="ROQ34" s="662"/>
      <c r="ROR34" s="662"/>
      <c r="ROS34" s="662"/>
      <c r="ROT34" s="662"/>
      <c r="ROU34" s="662"/>
      <c r="ROV34" s="662"/>
      <c r="ROW34" s="662"/>
      <c r="ROX34" s="662"/>
      <c r="ROY34" s="662"/>
      <c r="ROZ34" s="662"/>
      <c r="RPA34" s="662"/>
      <c r="RPB34" s="662"/>
      <c r="RPC34" s="662"/>
      <c r="RPD34" s="662"/>
      <c r="RPE34" s="662"/>
      <c r="RPF34" s="662"/>
      <c r="RPG34" s="662"/>
      <c r="RPH34" s="662"/>
      <c r="RPI34" s="662"/>
      <c r="RPJ34" s="662"/>
      <c r="RPK34" s="662"/>
      <c r="RPL34" s="662"/>
      <c r="RPM34" s="662"/>
      <c r="RPN34" s="662"/>
      <c r="RPO34" s="662"/>
      <c r="RPP34" s="662"/>
      <c r="RPQ34" s="662"/>
      <c r="RPR34" s="662"/>
      <c r="RPS34" s="662"/>
      <c r="RPT34" s="662"/>
      <c r="RPU34" s="662"/>
      <c r="RPV34" s="662"/>
      <c r="RPW34" s="662"/>
      <c r="RPX34" s="662"/>
      <c r="RPY34" s="662"/>
      <c r="RPZ34" s="662"/>
      <c r="RQA34" s="662"/>
      <c r="RQB34" s="662"/>
      <c r="RQC34" s="662"/>
      <c r="RQD34" s="662"/>
      <c r="RQE34" s="662"/>
      <c r="RQF34" s="662"/>
      <c r="RQG34" s="662"/>
      <c r="RQH34" s="662"/>
      <c r="RQI34" s="662"/>
      <c r="RQJ34" s="662"/>
      <c r="RQK34" s="662"/>
      <c r="RQL34" s="662"/>
      <c r="RQM34" s="662"/>
      <c r="RQN34" s="662"/>
      <c r="RQO34" s="662"/>
      <c r="RQP34" s="662"/>
      <c r="RQQ34" s="662"/>
      <c r="RQR34" s="662"/>
      <c r="RQS34" s="662"/>
      <c r="RQT34" s="662"/>
      <c r="RQU34" s="662"/>
      <c r="RQV34" s="662"/>
      <c r="RQW34" s="662"/>
      <c r="RQX34" s="662"/>
      <c r="RQY34" s="662"/>
      <c r="RQZ34" s="662"/>
      <c r="RRA34" s="662"/>
      <c r="RRB34" s="662"/>
      <c r="RRC34" s="662"/>
      <c r="RRD34" s="662"/>
      <c r="RRE34" s="662"/>
      <c r="RRF34" s="662"/>
      <c r="RRG34" s="662"/>
      <c r="RRH34" s="662"/>
      <c r="RRI34" s="662"/>
      <c r="RRJ34" s="662"/>
      <c r="RRK34" s="662"/>
      <c r="RRL34" s="662"/>
      <c r="RRM34" s="662"/>
      <c r="RRN34" s="662"/>
      <c r="RRO34" s="662"/>
      <c r="RRP34" s="662"/>
      <c r="RRQ34" s="662"/>
      <c r="RRR34" s="662"/>
      <c r="RRS34" s="662"/>
      <c r="RRT34" s="662"/>
      <c r="RRU34" s="662"/>
      <c r="RRV34" s="662"/>
      <c r="RRW34" s="662"/>
      <c r="RRX34" s="662"/>
      <c r="RRY34" s="662"/>
      <c r="RRZ34" s="662"/>
      <c r="RSA34" s="662"/>
      <c r="RSB34" s="662"/>
      <c r="RSC34" s="662"/>
      <c r="RSD34" s="662"/>
      <c r="RSE34" s="662"/>
      <c r="RSF34" s="662"/>
      <c r="RSG34" s="662"/>
      <c r="RSH34" s="662"/>
      <c r="RSI34" s="662"/>
      <c r="RSJ34" s="662"/>
      <c r="RSK34" s="662"/>
      <c r="RSL34" s="662"/>
      <c r="RSM34" s="662"/>
      <c r="RSN34" s="662"/>
      <c r="RSO34" s="662"/>
      <c r="RSP34" s="662"/>
      <c r="RSQ34" s="662"/>
      <c r="RSR34" s="662"/>
      <c r="RSS34" s="662"/>
      <c r="RST34" s="662"/>
      <c r="RSU34" s="662"/>
      <c r="RSV34" s="662"/>
      <c r="RSW34" s="662"/>
      <c r="RSX34" s="662"/>
      <c r="RSY34" s="662"/>
      <c r="RSZ34" s="662"/>
      <c r="RTA34" s="662"/>
      <c r="RTB34" s="662"/>
      <c r="RTC34" s="662"/>
      <c r="RTD34" s="662"/>
      <c r="RTE34" s="662"/>
      <c r="RTF34" s="662"/>
      <c r="RTG34" s="662"/>
      <c r="RTH34" s="662"/>
      <c r="RTI34" s="662"/>
      <c r="RTJ34" s="662"/>
      <c r="RTK34" s="662"/>
      <c r="RTL34" s="662"/>
      <c r="RTM34" s="662"/>
      <c r="RTN34" s="662"/>
      <c r="RTO34" s="662"/>
      <c r="RTP34" s="662"/>
      <c r="RTQ34" s="662"/>
      <c r="RTR34" s="662"/>
      <c r="RTS34" s="662"/>
      <c r="RTT34" s="662"/>
      <c r="RTU34" s="662"/>
      <c r="RTV34" s="662"/>
      <c r="RTW34" s="662"/>
      <c r="RTX34" s="662"/>
      <c r="RTY34" s="662"/>
      <c r="RTZ34" s="662"/>
      <c r="RUA34" s="662"/>
      <c r="RUB34" s="662"/>
      <c r="RUC34" s="662"/>
      <c r="RUD34" s="662"/>
      <c r="RUE34" s="662"/>
      <c r="RUF34" s="662"/>
      <c r="RUG34" s="662"/>
      <c r="RUH34" s="662"/>
      <c r="RUI34" s="662"/>
      <c r="RUJ34" s="662"/>
      <c r="RUK34" s="662"/>
      <c r="RUL34" s="662"/>
      <c r="RUM34" s="662"/>
      <c r="RUN34" s="662"/>
      <c r="RUO34" s="662"/>
      <c r="RUP34" s="662"/>
      <c r="RUQ34" s="662"/>
      <c r="RUR34" s="662"/>
      <c r="RUS34" s="662"/>
      <c r="RUT34" s="662"/>
      <c r="RUU34" s="662"/>
      <c r="RUV34" s="662"/>
      <c r="RUW34" s="662"/>
      <c r="RUX34" s="662"/>
      <c r="RUY34" s="662"/>
      <c r="RUZ34" s="662"/>
      <c r="RVA34" s="662"/>
      <c r="RVB34" s="662"/>
      <c r="RVC34" s="662"/>
      <c r="RVD34" s="662"/>
      <c r="RVE34" s="662"/>
      <c r="RVF34" s="662"/>
      <c r="RVG34" s="662"/>
      <c r="RVH34" s="662"/>
      <c r="RVI34" s="662"/>
      <c r="RVJ34" s="662"/>
      <c r="RVK34" s="662"/>
      <c r="RVL34" s="662"/>
      <c r="RVM34" s="662"/>
      <c r="RVN34" s="662"/>
      <c r="RVO34" s="662"/>
      <c r="RVP34" s="662"/>
      <c r="RVQ34" s="662"/>
      <c r="RVR34" s="662"/>
      <c r="RVS34" s="662"/>
      <c r="RVT34" s="662"/>
      <c r="RVU34" s="662"/>
      <c r="RVV34" s="662"/>
      <c r="RVW34" s="662"/>
      <c r="RVX34" s="662"/>
      <c r="RVY34" s="662"/>
      <c r="RVZ34" s="662"/>
      <c r="RWA34" s="662"/>
      <c r="RWB34" s="662"/>
      <c r="RWC34" s="662"/>
      <c r="RWD34" s="662"/>
      <c r="RWE34" s="662"/>
      <c r="RWF34" s="662"/>
      <c r="RWG34" s="662"/>
      <c r="RWH34" s="662"/>
      <c r="RWI34" s="662"/>
      <c r="RWJ34" s="662"/>
      <c r="RWK34" s="662"/>
      <c r="RWL34" s="662"/>
      <c r="RWM34" s="662"/>
      <c r="RWN34" s="662"/>
      <c r="RWO34" s="662"/>
      <c r="RWP34" s="662"/>
      <c r="RWQ34" s="662"/>
      <c r="RWR34" s="662"/>
      <c r="RWS34" s="662"/>
      <c r="RWT34" s="662"/>
      <c r="RWU34" s="662"/>
      <c r="RWV34" s="662"/>
      <c r="RWW34" s="662"/>
      <c r="RWX34" s="662"/>
      <c r="RWY34" s="662"/>
      <c r="RWZ34" s="662"/>
      <c r="RXA34" s="662"/>
      <c r="RXB34" s="662"/>
      <c r="RXC34" s="662"/>
      <c r="RXD34" s="662"/>
      <c r="RXE34" s="662"/>
      <c r="RXF34" s="662"/>
      <c r="RXG34" s="662"/>
      <c r="RXH34" s="662"/>
      <c r="RXI34" s="662"/>
      <c r="RXJ34" s="662"/>
      <c r="RXK34" s="662"/>
      <c r="RXL34" s="662"/>
      <c r="RXM34" s="662"/>
      <c r="RXN34" s="662"/>
      <c r="RXO34" s="662"/>
      <c r="RXP34" s="662"/>
      <c r="RXQ34" s="662"/>
      <c r="RXR34" s="662"/>
      <c r="RXS34" s="662"/>
      <c r="RXT34" s="662"/>
      <c r="RXU34" s="662"/>
      <c r="RXV34" s="662"/>
      <c r="RXW34" s="662"/>
      <c r="RXX34" s="662"/>
      <c r="RXY34" s="662"/>
      <c r="RXZ34" s="662"/>
      <c r="RYA34" s="662"/>
      <c r="RYB34" s="662"/>
      <c r="RYC34" s="662"/>
      <c r="RYD34" s="662"/>
      <c r="RYE34" s="662"/>
      <c r="RYF34" s="662"/>
      <c r="RYG34" s="662"/>
      <c r="RYH34" s="662"/>
      <c r="RYI34" s="662"/>
      <c r="RYJ34" s="662"/>
      <c r="RYK34" s="662"/>
      <c r="RYL34" s="662"/>
      <c r="RYM34" s="662"/>
      <c r="RYN34" s="662"/>
      <c r="RYO34" s="662"/>
      <c r="RYP34" s="662"/>
      <c r="RYQ34" s="662"/>
      <c r="RYR34" s="662"/>
      <c r="RYS34" s="662"/>
      <c r="RYT34" s="662"/>
      <c r="RYU34" s="662"/>
      <c r="RYV34" s="662"/>
      <c r="RYW34" s="662"/>
      <c r="RYX34" s="662"/>
      <c r="RYY34" s="662"/>
      <c r="RYZ34" s="662"/>
      <c r="RZA34" s="662"/>
      <c r="RZB34" s="662"/>
      <c r="RZC34" s="662"/>
      <c r="RZD34" s="662"/>
      <c r="RZE34" s="662"/>
      <c r="RZF34" s="662"/>
      <c r="RZG34" s="662"/>
      <c r="RZH34" s="662"/>
      <c r="RZI34" s="662"/>
      <c r="RZJ34" s="662"/>
      <c r="RZK34" s="662"/>
      <c r="RZL34" s="662"/>
      <c r="RZM34" s="662"/>
      <c r="RZN34" s="662"/>
      <c r="RZO34" s="662"/>
      <c r="RZP34" s="662"/>
      <c r="RZQ34" s="662"/>
      <c r="RZR34" s="662"/>
      <c r="RZS34" s="662"/>
      <c r="RZT34" s="662"/>
      <c r="RZU34" s="662"/>
      <c r="RZV34" s="662"/>
      <c r="RZW34" s="662"/>
      <c r="RZX34" s="662"/>
      <c r="RZY34" s="662"/>
      <c r="RZZ34" s="662"/>
      <c r="SAA34" s="662"/>
      <c r="SAB34" s="662"/>
      <c r="SAC34" s="662"/>
      <c r="SAD34" s="662"/>
      <c r="SAE34" s="662"/>
      <c r="SAF34" s="662"/>
      <c r="SAG34" s="662"/>
      <c r="SAH34" s="662"/>
      <c r="SAI34" s="662"/>
      <c r="SAJ34" s="662"/>
      <c r="SAK34" s="662"/>
      <c r="SAL34" s="662"/>
      <c r="SAM34" s="662"/>
      <c r="SAN34" s="662"/>
      <c r="SAO34" s="662"/>
      <c r="SAP34" s="662"/>
      <c r="SAQ34" s="662"/>
      <c r="SAR34" s="662"/>
      <c r="SAS34" s="662"/>
      <c r="SAT34" s="662"/>
      <c r="SAU34" s="662"/>
      <c r="SAV34" s="662"/>
      <c r="SAW34" s="662"/>
      <c r="SAX34" s="662"/>
      <c r="SAY34" s="662"/>
      <c r="SAZ34" s="662"/>
      <c r="SBA34" s="662"/>
      <c r="SBB34" s="662"/>
      <c r="SBC34" s="662"/>
      <c r="SBD34" s="662"/>
      <c r="SBE34" s="662"/>
      <c r="SBF34" s="662"/>
      <c r="SBG34" s="662"/>
      <c r="SBH34" s="662"/>
      <c r="SBI34" s="662"/>
      <c r="SBJ34" s="662"/>
      <c r="SBK34" s="662"/>
      <c r="SBL34" s="662"/>
      <c r="SBM34" s="662"/>
      <c r="SBN34" s="662"/>
      <c r="SBO34" s="662"/>
      <c r="SBP34" s="662"/>
      <c r="SBQ34" s="662"/>
      <c r="SBR34" s="662"/>
      <c r="SBS34" s="662"/>
      <c r="SBT34" s="662"/>
      <c r="SBU34" s="662"/>
      <c r="SBV34" s="662"/>
      <c r="SBW34" s="662"/>
      <c r="SBX34" s="662"/>
      <c r="SBY34" s="662"/>
      <c r="SBZ34" s="662"/>
      <c r="SCA34" s="662"/>
      <c r="SCB34" s="662"/>
      <c r="SCC34" s="662"/>
      <c r="SCD34" s="662"/>
      <c r="SCE34" s="662"/>
      <c r="SCF34" s="662"/>
      <c r="SCG34" s="662"/>
      <c r="SCH34" s="662"/>
      <c r="SCI34" s="662"/>
      <c r="SCJ34" s="662"/>
      <c r="SCK34" s="662"/>
      <c r="SCL34" s="662"/>
      <c r="SCM34" s="662"/>
      <c r="SCN34" s="662"/>
      <c r="SCO34" s="662"/>
      <c r="SCP34" s="662"/>
      <c r="SCQ34" s="662"/>
      <c r="SCR34" s="662"/>
      <c r="SCS34" s="662"/>
      <c r="SCT34" s="662"/>
      <c r="SCU34" s="662"/>
      <c r="SCV34" s="662"/>
      <c r="SCW34" s="662"/>
      <c r="SCX34" s="662"/>
      <c r="SCY34" s="662"/>
      <c r="SCZ34" s="662"/>
      <c r="SDA34" s="662"/>
      <c r="SDB34" s="662"/>
      <c r="SDC34" s="662"/>
      <c r="SDD34" s="662"/>
      <c r="SDE34" s="662"/>
      <c r="SDF34" s="662"/>
      <c r="SDG34" s="662"/>
      <c r="SDH34" s="662"/>
      <c r="SDI34" s="662"/>
      <c r="SDJ34" s="662"/>
      <c r="SDK34" s="662"/>
      <c r="SDL34" s="662"/>
      <c r="SDM34" s="662"/>
      <c r="SDN34" s="662"/>
      <c r="SDO34" s="662"/>
      <c r="SDP34" s="662"/>
      <c r="SDQ34" s="662"/>
      <c r="SDR34" s="662"/>
      <c r="SDS34" s="662"/>
      <c r="SDT34" s="662"/>
      <c r="SDU34" s="662"/>
      <c r="SDV34" s="662"/>
      <c r="SDW34" s="662"/>
      <c r="SDX34" s="662"/>
      <c r="SDY34" s="662"/>
      <c r="SDZ34" s="662"/>
      <c r="SEA34" s="662"/>
      <c r="SEB34" s="662"/>
      <c r="SEC34" s="662"/>
      <c r="SED34" s="662"/>
      <c r="SEE34" s="662"/>
      <c r="SEF34" s="662"/>
      <c r="SEG34" s="662"/>
      <c r="SEH34" s="662"/>
      <c r="SEI34" s="662"/>
      <c r="SEJ34" s="662"/>
      <c r="SEK34" s="662"/>
      <c r="SEL34" s="662"/>
      <c r="SEM34" s="662"/>
      <c r="SEN34" s="662"/>
      <c r="SEO34" s="662"/>
      <c r="SEP34" s="662"/>
      <c r="SEQ34" s="662"/>
      <c r="SER34" s="662"/>
      <c r="SES34" s="662"/>
      <c r="SET34" s="662"/>
      <c r="SEU34" s="662"/>
      <c r="SEV34" s="662"/>
      <c r="SEW34" s="662"/>
      <c r="SEX34" s="662"/>
      <c r="SEY34" s="662"/>
      <c r="SEZ34" s="662"/>
      <c r="SFA34" s="662"/>
      <c r="SFB34" s="662"/>
      <c r="SFC34" s="662"/>
      <c r="SFD34" s="662"/>
      <c r="SFE34" s="662"/>
      <c r="SFF34" s="662"/>
      <c r="SFG34" s="662"/>
      <c r="SFH34" s="662"/>
      <c r="SFI34" s="662"/>
      <c r="SFJ34" s="662"/>
      <c r="SFK34" s="662"/>
      <c r="SFL34" s="662"/>
      <c r="SFM34" s="662"/>
      <c r="SFN34" s="662"/>
      <c r="SFO34" s="662"/>
      <c r="SFP34" s="662"/>
      <c r="SFQ34" s="662"/>
      <c r="SFR34" s="662"/>
      <c r="SFS34" s="662"/>
      <c r="SFT34" s="662"/>
      <c r="SFU34" s="662"/>
      <c r="SFV34" s="662"/>
      <c r="SFW34" s="662"/>
      <c r="SFX34" s="662"/>
      <c r="SFY34" s="662"/>
      <c r="SFZ34" s="662"/>
      <c r="SGA34" s="662"/>
      <c r="SGB34" s="662"/>
      <c r="SGC34" s="662"/>
      <c r="SGD34" s="662"/>
      <c r="SGE34" s="662"/>
      <c r="SGF34" s="662"/>
      <c r="SGG34" s="662"/>
      <c r="SGH34" s="662"/>
      <c r="SGI34" s="662"/>
      <c r="SGJ34" s="662"/>
      <c r="SGK34" s="662"/>
      <c r="SGL34" s="662"/>
      <c r="SGM34" s="662"/>
      <c r="SGN34" s="662"/>
      <c r="SGO34" s="662"/>
      <c r="SGP34" s="662"/>
      <c r="SGQ34" s="662"/>
      <c r="SGR34" s="662"/>
      <c r="SGS34" s="662"/>
      <c r="SGT34" s="662"/>
      <c r="SGU34" s="662"/>
      <c r="SGV34" s="662"/>
      <c r="SGW34" s="662"/>
      <c r="SGX34" s="662"/>
      <c r="SGY34" s="662"/>
      <c r="SGZ34" s="662"/>
      <c r="SHA34" s="662"/>
      <c r="SHB34" s="662"/>
      <c r="SHC34" s="662"/>
      <c r="SHD34" s="662"/>
      <c r="SHE34" s="662"/>
      <c r="SHF34" s="662"/>
      <c r="SHG34" s="662"/>
      <c r="SHH34" s="662"/>
      <c r="SHI34" s="662"/>
      <c r="SHJ34" s="662"/>
      <c r="SHK34" s="662"/>
      <c r="SHL34" s="662"/>
      <c r="SHM34" s="662"/>
      <c r="SHN34" s="662"/>
      <c r="SHO34" s="662"/>
      <c r="SHP34" s="662"/>
      <c r="SHQ34" s="662"/>
      <c r="SHR34" s="662"/>
      <c r="SHS34" s="662"/>
      <c r="SHT34" s="662"/>
      <c r="SHU34" s="662"/>
      <c r="SHV34" s="662"/>
      <c r="SHW34" s="662"/>
      <c r="SHX34" s="662"/>
      <c r="SHY34" s="662"/>
      <c r="SHZ34" s="662"/>
      <c r="SIA34" s="662"/>
      <c r="SIB34" s="662"/>
      <c r="SIC34" s="662"/>
      <c r="SID34" s="662"/>
      <c r="SIE34" s="662"/>
      <c r="SIF34" s="662"/>
      <c r="SIG34" s="662"/>
      <c r="SIH34" s="662"/>
      <c r="SII34" s="662"/>
      <c r="SIJ34" s="662"/>
      <c r="SIK34" s="662"/>
      <c r="SIL34" s="662"/>
      <c r="SIM34" s="662"/>
      <c r="SIN34" s="662"/>
      <c r="SIO34" s="662"/>
      <c r="SIP34" s="662"/>
      <c r="SIQ34" s="662"/>
      <c r="SIR34" s="662"/>
      <c r="SIS34" s="662"/>
      <c r="SIT34" s="662"/>
      <c r="SIU34" s="662"/>
      <c r="SIV34" s="662"/>
      <c r="SIW34" s="662"/>
      <c r="SIX34" s="662"/>
      <c r="SIY34" s="662"/>
      <c r="SIZ34" s="662"/>
      <c r="SJA34" s="662"/>
      <c r="SJB34" s="662"/>
      <c r="SJC34" s="662"/>
      <c r="SJD34" s="662"/>
      <c r="SJE34" s="662"/>
      <c r="SJF34" s="662"/>
      <c r="SJG34" s="662"/>
      <c r="SJH34" s="662"/>
      <c r="SJI34" s="662"/>
      <c r="SJJ34" s="662"/>
      <c r="SJK34" s="662"/>
      <c r="SJL34" s="662"/>
      <c r="SJM34" s="662"/>
      <c r="SJN34" s="662"/>
      <c r="SJO34" s="662"/>
      <c r="SJP34" s="662"/>
      <c r="SJQ34" s="662"/>
      <c r="SJR34" s="662"/>
      <c r="SJS34" s="662"/>
      <c r="SJT34" s="662"/>
      <c r="SJU34" s="662"/>
      <c r="SJV34" s="662"/>
      <c r="SJW34" s="662"/>
      <c r="SJX34" s="662"/>
      <c r="SJY34" s="662"/>
      <c r="SJZ34" s="662"/>
      <c r="SKA34" s="662"/>
      <c r="SKB34" s="662"/>
      <c r="SKC34" s="662"/>
      <c r="SKD34" s="662"/>
      <c r="SKE34" s="662"/>
      <c r="SKF34" s="662"/>
      <c r="SKG34" s="662"/>
      <c r="SKH34" s="662"/>
      <c r="SKI34" s="662"/>
      <c r="SKJ34" s="662"/>
      <c r="SKK34" s="662"/>
      <c r="SKL34" s="662"/>
      <c r="SKM34" s="662"/>
      <c r="SKN34" s="662"/>
      <c r="SKO34" s="662"/>
      <c r="SKP34" s="662"/>
      <c r="SKQ34" s="662"/>
      <c r="SKR34" s="662"/>
      <c r="SKS34" s="662"/>
      <c r="SKT34" s="662"/>
      <c r="SKU34" s="662"/>
      <c r="SKV34" s="662"/>
      <c r="SKW34" s="662"/>
      <c r="SKX34" s="662"/>
      <c r="SKY34" s="662"/>
      <c r="SKZ34" s="662"/>
      <c r="SLA34" s="662"/>
      <c r="SLB34" s="662"/>
      <c r="SLC34" s="662"/>
      <c r="SLD34" s="662"/>
      <c r="SLE34" s="662"/>
      <c r="SLF34" s="662"/>
      <c r="SLG34" s="662"/>
      <c r="SLH34" s="662"/>
      <c r="SLI34" s="662"/>
      <c r="SLJ34" s="662"/>
      <c r="SLK34" s="662"/>
      <c r="SLL34" s="662"/>
      <c r="SLM34" s="662"/>
      <c r="SLN34" s="662"/>
      <c r="SLO34" s="662"/>
      <c r="SLP34" s="662"/>
      <c r="SLQ34" s="662"/>
      <c r="SLR34" s="662"/>
      <c r="SLS34" s="662"/>
      <c r="SLT34" s="662"/>
      <c r="SLU34" s="662"/>
      <c r="SLV34" s="662"/>
      <c r="SLW34" s="662"/>
      <c r="SLX34" s="662"/>
      <c r="SLY34" s="662"/>
      <c r="SLZ34" s="662"/>
      <c r="SMA34" s="662"/>
      <c r="SMB34" s="662"/>
      <c r="SMC34" s="662"/>
      <c r="SMD34" s="662"/>
      <c r="SME34" s="662"/>
      <c r="SMF34" s="662"/>
      <c r="SMG34" s="662"/>
      <c r="SMH34" s="662"/>
      <c r="SMI34" s="662"/>
      <c r="SMJ34" s="662"/>
      <c r="SMK34" s="662"/>
      <c r="SML34" s="662"/>
      <c r="SMM34" s="662"/>
      <c r="SMN34" s="662"/>
      <c r="SMO34" s="662"/>
      <c r="SMP34" s="662"/>
      <c r="SMQ34" s="662"/>
      <c r="SMR34" s="662"/>
      <c r="SMS34" s="662"/>
      <c r="SMT34" s="662"/>
      <c r="SMU34" s="662"/>
      <c r="SMV34" s="662"/>
      <c r="SMW34" s="662"/>
      <c r="SMX34" s="662"/>
      <c r="SMY34" s="662"/>
      <c r="SMZ34" s="662"/>
      <c r="SNA34" s="662"/>
      <c r="SNB34" s="662"/>
      <c r="SNC34" s="662"/>
      <c r="SND34" s="662"/>
      <c r="SNE34" s="662"/>
      <c r="SNF34" s="662"/>
      <c r="SNG34" s="662"/>
      <c r="SNH34" s="662"/>
      <c r="SNI34" s="662"/>
      <c r="SNJ34" s="662"/>
      <c r="SNK34" s="662"/>
      <c r="SNL34" s="662"/>
      <c r="SNM34" s="662"/>
      <c r="SNN34" s="662"/>
      <c r="SNO34" s="662"/>
      <c r="SNP34" s="662"/>
      <c r="SNQ34" s="662"/>
      <c r="SNR34" s="662"/>
      <c r="SNS34" s="662"/>
      <c r="SNT34" s="662"/>
      <c r="SNU34" s="662"/>
      <c r="SNV34" s="662"/>
      <c r="SNW34" s="662"/>
      <c r="SNX34" s="662"/>
      <c r="SNY34" s="662"/>
      <c r="SNZ34" s="662"/>
      <c r="SOA34" s="662"/>
      <c r="SOB34" s="662"/>
      <c r="SOC34" s="662"/>
      <c r="SOD34" s="662"/>
      <c r="SOE34" s="662"/>
      <c r="SOF34" s="662"/>
      <c r="SOG34" s="662"/>
      <c r="SOH34" s="662"/>
      <c r="SOI34" s="662"/>
      <c r="SOJ34" s="662"/>
      <c r="SOK34" s="662"/>
      <c r="SOL34" s="662"/>
      <c r="SOM34" s="662"/>
      <c r="SON34" s="662"/>
      <c r="SOO34" s="662"/>
      <c r="SOP34" s="662"/>
      <c r="SOQ34" s="662"/>
      <c r="SOR34" s="662"/>
      <c r="SOS34" s="662"/>
      <c r="SOT34" s="662"/>
      <c r="SOU34" s="662"/>
      <c r="SOV34" s="662"/>
      <c r="SOW34" s="662"/>
      <c r="SOX34" s="662"/>
      <c r="SOY34" s="662"/>
      <c r="SOZ34" s="662"/>
      <c r="SPA34" s="662"/>
      <c r="SPB34" s="662"/>
      <c r="SPC34" s="662"/>
      <c r="SPD34" s="662"/>
      <c r="SPE34" s="662"/>
      <c r="SPF34" s="662"/>
      <c r="SPG34" s="662"/>
      <c r="SPH34" s="662"/>
      <c r="SPI34" s="662"/>
      <c r="SPJ34" s="662"/>
      <c r="SPK34" s="662"/>
      <c r="SPL34" s="662"/>
      <c r="SPM34" s="662"/>
      <c r="SPN34" s="662"/>
      <c r="SPO34" s="662"/>
      <c r="SPP34" s="662"/>
      <c r="SPQ34" s="662"/>
      <c r="SPR34" s="662"/>
      <c r="SPS34" s="662"/>
      <c r="SPT34" s="662"/>
      <c r="SPU34" s="662"/>
      <c r="SPV34" s="662"/>
      <c r="SPW34" s="662"/>
      <c r="SPX34" s="662"/>
      <c r="SPY34" s="662"/>
      <c r="SPZ34" s="662"/>
      <c r="SQA34" s="662"/>
      <c r="SQB34" s="662"/>
      <c r="SQC34" s="662"/>
      <c r="SQD34" s="662"/>
      <c r="SQE34" s="662"/>
      <c r="SQF34" s="662"/>
      <c r="SQG34" s="662"/>
      <c r="SQH34" s="662"/>
      <c r="SQI34" s="662"/>
      <c r="SQJ34" s="662"/>
      <c r="SQK34" s="662"/>
      <c r="SQL34" s="662"/>
      <c r="SQM34" s="662"/>
      <c r="SQN34" s="662"/>
      <c r="SQO34" s="662"/>
      <c r="SQP34" s="662"/>
      <c r="SQQ34" s="662"/>
      <c r="SQR34" s="662"/>
      <c r="SQS34" s="662"/>
      <c r="SQT34" s="662"/>
      <c r="SQU34" s="662"/>
      <c r="SQV34" s="662"/>
      <c r="SQW34" s="662"/>
      <c r="SQX34" s="662"/>
      <c r="SQY34" s="662"/>
      <c r="SQZ34" s="662"/>
      <c r="SRA34" s="662"/>
      <c r="SRB34" s="662"/>
      <c r="SRC34" s="662"/>
      <c r="SRD34" s="662"/>
      <c r="SRE34" s="662"/>
      <c r="SRF34" s="662"/>
      <c r="SRG34" s="662"/>
      <c r="SRH34" s="662"/>
      <c r="SRI34" s="662"/>
      <c r="SRJ34" s="662"/>
      <c r="SRK34" s="662"/>
      <c r="SRL34" s="662"/>
      <c r="SRM34" s="662"/>
      <c r="SRN34" s="662"/>
      <c r="SRO34" s="662"/>
      <c r="SRP34" s="662"/>
      <c r="SRQ34" s="662"/>
      <c r="SRR34" s="662"/>
      <c r="SRS34" s="662"/>
      <c r="SRT34" s="662"/>
      <c r="SRU34" s="662"/>
      <c r="SRV34" s="662"/>
      <c r="SRW34" s="662"/>
      <c r="SRX34" s="662"/>
      <c r="SRY34" s="662"/>
      <c r="SRZ34" s="662"/>
      <c r="SSA34" s="662"/>
      <c r="SSB34" s="662"/>
      <c r="SSC34" s="662"/>
      <c r="SSD34" s="662"/>
      <c r="SSE34" s="662"/>
      <c r="SSF34" s="662"/>
      <c r="SSG34" s="662"/>
      <c r="SSH34" s="662"/>
      <c r="SSI34" s="662"/>
      <c r="SSJ34" s="662"/>
      <c r="SSK34" s="662"/>
      <c r="SSL34" s="662"/>
      <c r="SSM34" s="662"/>
      <c r="SSN34" s="662"/>
      <c r="SSO34" s="662"/>
      <c r="SSP34" s="662"/>
      <c r="SSQ34" s="662"/>
      <c r="SSR34" s="662"/>
      <c r="SSS34" s="662"/>
      <c r="SST34" s="662"/>
      <c r="SSU34" s="662"/>
      <c r="SSV34" s="662"/>
      <c r="SSW34" s="662"/>
      <c r="SSX34" s="662"/>
      <c r="SSY34" s="662"/>
      <c r="SSZ34" s="662"/>
      <c r="STA34" s="662"/>
      <c r="STB34" s="662"/>
      <c r="STC34" s="662"/>
      <c r="STD34" s="662"/>
      <c r="STE34" s="662"/>
      <c r="STF34" s="662"/>
      <c r="STG34" s="662"/>
      <c r="STH34" s="662"/>
      <c r="STI34" s="662"/>
      <c r="STJ34" s="662"/>
      <c r="STK34" s="662"/>
      <c r="STL34" s="662"/>
      <c r="STM34" s="662"/>
      <c r="STN34" s="662"/>
      <c r="STO34" s="662"/>
      <c r="STP34" s="662"/>
      <c r="STQ34" s="662"/>
      <c r="STR34" s="662"/>
      <c r="STS34" s="662"/>
      <c r="STT34" s="662"/>
      <c r="STU34" s="662"/>
      <c r="STV34" s="662"/>
      <c r="STW34" s="662"/>
      <c r="STX34" s="662"/>
      <c r="STY34" s="662"/>
      <c r="STZ34" s="662"/>
      <c r="SUA34" s="662"/>
      <c r="SUB34" s="662"/>
      <c r="SUC34" s="662"/>
      <c r="SUD34" s="662"/>
      <c r="SUE34" s="662"/>
      <c r="SUF34" s="662"/>
      <c r="SUG34" s="662"/>
      <c r="SUH34" s="662"/>
      <c r="SUI34" s="662"/>
      <c r="SUJ34" s="662"/>
      <c r="SUK34" s="662"/>
      <c r="SUL34" s="662"/>
      <c r="SUM34" s="662"/>
      <c r="SUN34" s="662"/>
      <c r="SUO34" s="662"/>
      <c r="SUP34" s="662"/>
      <c r="SUQ34" s="662"/>
      <c r="SUR34" s="662"/>
      <c r="SUS34" s="662"/>
      <c r="SUT34" s="662"/>
      <c r="SUU34" s="662"/>
      <c r="SUV34" s="662"/>
      <c r="SUW34" s="662"/>
      <c r="SUX34" s="662"/>
      <c r="SUY34" s="662"/>
      <c r="SUZ34" s="662"/>
      <c r="SVA34" s="662"/>
      <c r="SVB34" s="662"/>
      <c r="SVC34" s="662"/>
      <c r="SVD34" s="662"/>
      <c r="SVE34" s="662"/>
      <c r="SVF34" s="662"/>
      <c r="SVG34" s="662"/>
      <c r="SVH34" s="662"/>
      <c r="SVI34" s="662"/>
      <c r="SVJ34" s="662"/>
      <c r="SVK34" s="662"/>
      <c r="SVL34" s="662"/>
      <c r="SVM34" s="662"/>
      <c r="SVN34" s="662"/>
      <c r="SVO34" s="662"/>
      <c r="SVP34" s="662"/>
      <c r="SVQ34" s="662"/>
      <c r="SVR34" s="662"/>
      <c r="SVS34" s="662"/>
      <c r="SVT34" s="662"/>
      <c r="SVU34" s="662"/>
      <c r="SVV34" s="662"/>
      <c r="SVW34" s="662"/>
      <c r="SVX34" s="662"/>
      <c r="SVY34" s="662"/>
      <c r="SVZ34" s="662"/>
      <c r="SWA34" s="662"/>
      <c r="SWB34" s="662"/>
      <c r="SWC34" s="662"/>
      <c r="SWD34" s="662"/>
      <c r="SWE34" s="662"/>
      <c r="SWF34" s="662"/>
      <c r="SWG34" s="662"/>
      <c r="SWH34" s="662"/>
      <c r="SWI34" s="662"/>
      <c r="SWJ34" s="662"/>
      <c r="SWK34" s="662"/>
      <c r="SWL34" s="662"/>
      <c r="SWM34" s="662"/>
      <c r="SWN34" s="662"/>
      <c r="SWO34" s="662"/>
      <c r="SWP34" s="662"/>
      <c r="SWQ34" s="662"/>
      <c r="SWR34" s="662"/>
      <c r="SWS34" s="662"/>
      <c r="SWT34" s="662"/>
      <c r="SWU34" s="662"/>
      <c r="SWV34" s="662"/>
      <c r="SWW34" s="662"/>
      <c r="SWX34" s="662"/>
      <c r="SWY34" s="662"/>
      <c r="SWZ34" s="662"/>
      <c r="SXA34" s="662"/>
      <c r="SXB34" s="662"/>
      <c r="SXC34" s="662"/>
      <c r="SXD34" s="662"/>
      <c r="SXE34" s="662"/>
      <c r="SXF34" s="662"/>
      <c r="SXG34" s="662"/>
      <c r="SXH34" s="662"/>
      <c r="SXI34" s="662"/>
      <c r="SXJ34" s="662"/>
      <c r="SXK34" s="662"/>
      <c r="SXL34" s="662"/>
      <c r="SXM34" s="662"/>
      <c r="SXN34" s="662"/>
      <c r="SXO34" s="662"/>
      <c r="SXP34" s="662"/>
      <c r="SXQ34" s="662"/>
      <c r="SXR34" s="662"/>
      <c r="SXS34" s="662"/>
      <c r="SXT34" s="662"/>
      <c r="SXU34" s="662"/>
      <c r="SXV34" s="662"/>
      <c r="SXW34" s="662"/>
      <c r="SXX34" s="662"/>
      <c r="SXY34" s="662"/>
      <c r="SXZ34" s="662"/>
      <c r="SYA34" s="662"/>
      <c r="SYB34" s="662"/>
      <c r="SYC34" s="662"/>
      <c r="SYD34" s="662"/>
      <c r="SYE34" s="662"/>
      <c r="SYF34" s="662"/>
      <c r="SYG34" s="662"/>
      <c r="SYH34" s="662"/>
      <c r="SYI34" s="662"/>
      <c r="SYJ34" s="662"/>
      <c r="SYK34" s="662"/>
      <c r="SYL34" s="662"/>
      <c r="SYM34" s="662"/>
      <c r="SYN34" s="662"/>
      <c r="SYO34" s="662"/>
      <c r="SYP34" s="662"/>
      <c r="SYQ34" s="662"/>
      <c r="SYR34" s="662"/>
      <c r="SYS34" s="662"/>
      <c r="SYT34" s="662"/>
      <c r="SYU34" s="662"/>
      <c r="SYV34" s="662"/>
      <c r="SYW34" s="662"/>
      <c r="SYX34" s="662"/>
      <c r="SYY34" s="662"/>
      <c r="SYZ34" s="662"/>
      <c r="SZA34" s="662"/>
      <c r="SZB34" s="662"/>
      <c r="SZC34" s="662"/>
      <c r="SZD34" s="662"/>
      <c r="SZE34" s="662"/>
      <c r="SZF34" s="662"/>
      <c r="SZG34" s="662"/>
      <c r="SZH34" s="662"/>
      <c r="SZI34" s="662"/>
      <c r="SZJ34" s="662"/>
      <c r="SZK34" s="662"/>
      <c r="SZL34" s="662"/>
      <c r="SZM34" s="662"/>
      <c r="SZN34" s="662"/>
      <c r="SZO34" s="662"/>
      <c r="SZP34" s="662"/>
      <c r="SZQ34" s="662"/>
      <c r="SZR34" s="662"/>
      <c r="SZS34" s="662"/>
      <c r="SZT34" s="662"/>
      <c r="SZU34" s="662"/>
      <c r="SZV34" s="662"/>
      <c r="SZW34" s="662"/>
      <c r="SZX34" s="662"/>
      <c r="SZY34" s="662"/>
      <c r="SZZ34" s="662"/>
      <c r="TAA34" s="662"/>
      <c r="TAB34" s="662"/>
      <c r="TAC34" s="662"/>
      <c r="TAD34" s="662"/>
      <c r="TAE34" s="662"/>
      <c r="TAF34" s="662"/>
      <c r="TAG34" s="662"/>
      <c r="TAH34" s="662"/>
      <c r="TAI34" s="662"/>
      <c r="TAJ34" s="662"/>
      <c r="TAK34" s="662"/>
      <c r="TAL34" s="662"/>
      <c r="TAM34" s="662"/>
      <c r="TAN34" s="662"/>
      <c r="TAO34" s="662"/>
      <c r="TAP34" s="662"/>
      <c r="TAQ34" s="662"/>
      <c r="TAR34" s="662"/>
      <c r="TAS34" s="662"/>
      <c r="TAT34" s="662"/>
      <c r="TAU34" s="662"/>
      <c r="TAV34" s="662"/>
      <c r="TAW34" s="662"/>
      <c r="TAX34" s="662"/>
      <c r="TAY34" s="662"/>
      <c r="TAZ34" s="662"/>
      <c r="TBA34" s="662"/>
      <c r="TBB34" s="662"/>
      <c r="TBC34" s="662"/>
      <c r="TBD34" s="662"/>
      <c r="TBE34" s="662"/>
      <c r="TBF34" s="662"/>
      <c r="TBG34" s="662"/>
      <c r="TBH34" s="662"/>
      <c r="TBI34" s="662"/>
      <c r="TBJ34" s="662"/>
      <c r="TBK34" s="662"/>
      <c r="TBL34" s="662"/>
      <c r="TBM34" s="662"/>
      <c r="TBN34" s="662"/>
      <c r="TBO34" s="662"/>
      <c r="TBP34" s="662"/>
      <c r="TBQ34" s="662"/>
      <c r="TBR34" s="662"/>
      <c r="TBS34" s="662"/>
      <c r="TBT34" s="662"/>
      <c r="TBU34" s="662"/>
      <c r="TBV34" s="662"/>
      <c r="TBW34" s="662"/>
      <c r="TBX34" s="662"/>
      <c r="TBY34" s="662"/>
      <c r="TBZ34" s="662"/>
      <c r="TCA34" s="662"/>
      <c r="TCB34" s="662"/>
      <c r="TCC34" s="662"/>
      <c r="TCD34" s="662"/>
      <c r="TCE34" s="662"/>
      <c r="TCF34" s="662"/>
      <c r="TCG34" s="662"/>
      <c r="TCH34" s="662"/>
      <c r="TCI34" s="662"/>
      <c r="TCJ34" s="662"/>
      <c r="TCK34" s="662"/>
      <c r="TCL34" s="662"/>
      <c r="TCM34" s="662"/>
      <c r="TCN34" s="662"/>
      <c r="TCO34" s="662"/>
      <c r="TCP34" s="662"/>
      <c r="TCQ34" s="662"/>
      <c r="TCR34" s="662"/>
      <c r="TCS34" s="662"/>
      <c r="TCT34" s="662"/>
      <c r="TCU34" s="662"/>
      <c r="TCV34" s="662"/>
      <c r="TCW34" s="662"/>
      <c r="TCX34" s="662"/>
      <c r="TCY34" s="662"/>
      <c r="TCZ34" s="662"/>
      <c r="TDA34" s="662"/>
      <c r="TDB34" s="662"/>
      <c r="TDC34" s="662"/>
      <c r="TDD34" s="662"/>
      <c r="TDE34" s="662"/>
      <c r="TDF34" s="662"/>
      <c r="TDG34" s="662"/>
      <c r="TDH34" s="662"/>
      <c r="TDI34" s="662"/>
      <c r="TDJ34" s="662"/>
      <c r="TDK34" s="662"/>
      <c r="TDL34" s="662"/>
      <c r="TDM34" s="662"/>
      <c r="TDN34" s="662"/>
      <c r="TDO34" s="662"/>
      <c r="TDP34" s="662"/>
      <c r="TDQ34" s="662"/>
      <c r="TDR34" s="662"/>
      <c r="TDS34" s="662"/>
      <c r="TDT34" s="662"/>
      <c r="TDU34" s="662"/>
      <c r="TDV34" s="662"/>
      <c r="TDW34" s="662"/>
      <c r="TDX34" s="662"/>
      <c r="TDY34" s="662"/>
      <c r="TDZ34" s="662"/>
      <c r="TEA34" s="662"/>
      <c r="TEB34" s="662"/>
      <c r="TEC34" s="662"/>
      <c r="TED34" s="662"/>
      <c r="TEE34" s="662"/>
      <c r="TEF34" s="662"/>
      <c r="TEG34" s="662"/>
      <c r="TEH34" s="662"/>
      <c r="TEI34" s="662"/>
      <c r="TEJ34" s="662"/>
      <c r="TEK34" s="662"/>
      <c r="TEL34" s="662"/>
      <c r="TEM34" s="662"/>
      <c r="TEN34" s="662"/>
      <c r="TEO34" s="662"/>
      <c r="TEP34" s="662"/>
      <c r="TEQ34" s="662"/>
      <c r="TER34" s="662"/>
      <c r="TES34" s="662"/>
      <c r="TET34" s="662"/>
      <c r="TEU34" s="662"/>
      <c r="TEV34" s="662"/>
      <c r="TEW34" s="662"/>
      <c r="TEX34" s="662"/>
      <c r="TEY34" s="662"/>
      <c r="TEZ34" s="662"/>
      <c r="TFA34" s="662"/>
      <c r="TFB34" s="662"/>
      <c r="TFC34" s="662"/>
      <c r="TFD34" s="662"/>
      <c r="TFE34" s="662"/>
      <c r="TFF34" s="662"/>
      <c r="TFG34" s="662"/>
      <c r="TFH34" s="662"/>
      <c r="TFI34" s="662"/>
      <c r="TFJ34" s="662"/>
      <c r="TFK34" s="662"/>
      <c r="TFL34" s="662"/>
      <c r="TFM34" s="662"/>
      <c r="TFN34" s="662"/>
      <c r="TFO34" s="662"/>
      <c r="TFP34" s="662"/>
      <c r="TFQ34" s="662"/>
      <c r="TFR34" s="662"/>
      <c r="TFS34" s="662"/>
      <c r="TFT34" s="662"/>
      <c r="TFU34" s="662"/>
      <c r="TFV34" s="662"/>
      <c r="TFW34" s="662"/>
      <c r="TFX34" s="662"/>
      <c r="TFY34" s="662"/>
      <c r="TFZ34" s="662"/>
      <c r="TGA34" s="662"/>
      <c r="TGB34" s="662"/>
      <c r="TGC34" s="662"/>
      <c r="TGD34" s="662"/>
      <c r="TGE34" s="662"/>
      <c r="TGF34" s="662"/>
      <c r="TGG34" s="662"/>
      <c r="TGH34" s="662"/>
      <c r="TGI34" s="662"/>
      <c r="TGJ34" s="662"/>
      <c r="TGK34" s="662"/>
      <c r="TGL34" s="662"/>
      <c r="TGM34" s="662"/>
      <c r="TGN34" s="662"/>
      <c r="TGO34" s="662"/>
      <c r="TGP34" s="662"/>
      <c r="TGQ34" s="662"/>
      <c r="TGR34" s="662"/>
      <c r="TGS34" s="662"/>
      <c r="TGT34" s="662"/>
      <c r="TGU34" s="662"/>
      <c r="TGV34" s="662"/>
      <c r="TGW34" s="662"/>
      <c r="TGX34" s="662"/>
      <c r="TGY34" s="662"/>
      <c r="TGZ34" s="662"/>
      <c r="THA34" s="662"/>
      <c r="THB34" s="662"/>
      <c r="THC34" s="662"/>
      <c r="THD34" s="662"/>
      <c r="THE34" s="662"/>
      <c r="THF34" s="662"/>
      <c r="THG34" s="662"/>
      <c r="THH34" s="662"/>
      <c r="THI34" s="662"/>
      <c r="THJ34" s="662"/>
      <c r="THK34" s="662"/>
      <c r="THL34" s="662"/>
      <c r="THM34" s="662"/>
      <c r="THN34" s="662"/>
      <c r="THO34" s="662"/>
      <c r="THP34" s="662"/>
      <c r="THQ34" s="662"/>
      <c r="THR34" s="662"/>
      <c r="THS34" s="662"/>
      <c r="THT34" s="662"/>
      <c r="THU34" s="662"/>
      <c r="THV34" s="662"/>
      <c r="THW34" s="662"/>
      <c r="THX34" s="662"/>
      <c r="THY34" s="662"/>
      <c r="THZ34" s="662"/>
      <c r="TIA34" s="662"/>
      <c r="TIB34" s="662"/>
      <c r="TIC34" s="662"/>
      <c r="TID34" s="662"/>
      <c r="TIE34" s="662"/>
      <c r="TIF34" s="662"/>
      <c r="TIG34" s="662"/>
      <c r="TIH34" s="662"/>
      <c r="TII34" s="662"/>
      <c r="TIJ34" s="662"/>
      <c r="TIK34" s="662"/>
      <c r="TIL34" s="662"/>
      <c r="TIM34" s="662"/>
      <c r="TIN34" s="662"/>
      <c r="TIO34" s="662"/>
      <c r="TIP34" s="662"/>
      <c r="TIQ34" s="662"/>
      <c r="TIR34" s="662"/>
      <c r="TIS34" s="662"/>
      <c r="TIT34" s="662"/>
      <c r="TIU34" s="662"/>
      <c r="TIV34" s="662"/>
      <c r="TIW34" s="662"/>
      <c r="TIX34" s="662"/>
      <c r="TIY34" s="662"/>
      <c r="TIZ34" s="662"/>
      <c r="TJA34" s="662"/>
      <c r="TJB34" s="662"/>
      <c r="TJC34" s="662"/>
      <c r="TJD34" s="662"/>
      <c r="TJE34" s="662"/>
      <c r="TJF34" s="662"/>
      <c r="TJG34" s="662"/>
      <c r="TJH34" s="662"/>
      <c r="TJI34" s="662"/>
      <c r="TJJ34" s="662"/>
      <c r="TJK34" s="662"/>
      <c r="TJL34" s="662"/>
      <c r="TJM34" s="662"/>
      <c r="TJN34" s="662"/>
      <c r="TJO34" s="662"/>
      <c r="TJP34" s="662"/>
      <c r="TJQ34" s="662"/>
      <c r="TJR34" s="662"/>
      <c r="TJS34" s="662"/>
      <c r="TJT34" s="662"/>
      <c r="TJU34" s="662"/>
      <c r="TJV34" s="662"/>
      <c r="TJW34" s="662"/>
      <c r="TJX34" s="662"/>
      <c r="TJY34" s="662"/>
      <c r="TJZ34" s="662"/>
      <c r="TKA34" s="662"/>
      <c r="TKB34" s="662"/>
      <c r="TKC34" s="662"/>
      <c r="TKD34" s="662"/>
      <c r="TKE34" s="662"/>
      <c r="TKF34" s="662"/>
      <c r="TKG34" s="662"/>
      <c r="TKH34" s="662"/>
      <c r="TKI34" s="662"/>
      <c r="TKJ34" s="662"/>
      <c r="TKK34" s="662"/>
      <c r="TKL34" s="662"/>
      <c r="TKM34" s="662"/>
      <c r="TKN34" s="662"/>
      <c r="TKO34" s="662"/>
      <c r="TKP34" s="662"/>
      <c r="TKQ34" s="662"/>
      <c r="TKR34" s="662"/>
      <c r="TKS34" s="662"/>
      <c r="TKT34" s="662"/>
      <c r="TKU34" s="662"/>
      <c r="TKV34" s="662"/>
      <c r="TKW34" s="662"/>
      <c r="TKX34" s="662"/>
      <c r="TKY34" s="662"/>
      <c r="TKZ34" s="662"/>
      <c r="TLA34" s="662"/>
      <c r="TLB34" s="662"/>
      <c r="TLC34" s="662"/>
      <c r="TLD34" s="662"/>
      <c r="TLE34" s="662"/>
      <c r="TLF34" s="662"/>
      <c r="TLG34" s="662"/>
      <c r="TLH34" s="662"/>
      <c r="TLI34" s="662"/>
      <c r="TLJ34" s="662"/>
      <c r="TLK34" s="662"/>
      <c r="TLL34" s="662"/>
      <c r="TLM34" s="662"/>
      <c r="TLN34" s="662"/>
      <c r="TLO34" s="662"/>
      <c r="TLP34" s="662"/>
      <c r="TLQ34" s="662"/>
      <c r="TLR34" s="662"/>
      <c r="TLS34" s="662"/>
      <c r="TLT34" s="662"/>
      <c r="TLU34" s="662"/>
      <c r="TLV34" s="662"/>
      <c r="TLW34" s="662"/>
      <c r="TLX34" s="662"/>
      <c r="TLY34" s="662"/>
      <c r="TLZ34" s="662"/>
      <c r="TMA34" s="662"/>
      <c r="TMB34" s="662"/>
      <c r="TMC34" s="662"/>
      <c r="TMD34" s="662"/>
      <c r="TME34" s="662"/>
      <c r="TMF34" s="662"/>
      <c r="TMG34" s="662"/>
      <c r="TMH34" s="662"/>
      <c r="TMI34" s="662"/>
      <c r="TMJ34" s="662"/>
      <c r="TMK34" s="662"/>
      <c r="TML34" s="662"/>
      <c r="TMM34" s="662"/>
      <c r="TMN34" s="662"/>
      <c r="TMO34" s="662"/>
      <c r="TMP34" s="662"/>
      <c r="TMQ34" s="662"/>
      <c r="TMR34" s="662"/>
      <c r="TMS34" s="662"/>
      <c r="TMT34" s="662"/>
      <c r="TMU34" s="662"/>
      <c r="TMV34" s="662"/>
      <c r="TMW34" s="662"/>
      <c r="TMX34" s="662"/>
      <c r="TMY34" s="662"/>
      <c r="TMZ34" s="662"/>
      <c r="TNA34" s="662"/>
      <c r="TNB34" s="662"/>
      <c r="TNC34" s="662"/>
      <c r="TND34" s="662"/>
      <c r="TNE34" s="662"/>
      <c r="TNF34" s="662"/>
      <c r="TNG34" s="662"/>
      <c r="TNH34" s="662"/>
      <c r="TNI34" s="662"/>
      <c r="TNJ34" s="662"/>
      <c r="TNK34" s="662"/>
      <c r="TNL34" s="662"/>
      <c r="TNM34" s="662"/>
      <c r="TNN34" s="662"/>
      <c r="TNO34" s="662"/>
      <c r="TNP34" s="662"/>
      <c r="TNQ34" s="662"/>
      <c r="TNR34" s="662"/>
      <c r="TNS34" s="662"/>
      <c r="TNT34" s="662"/>
      <c r="TNU34" s="662"/>
      <c r="TNV34" s="662"/>
      <c r="TNW34" s="662"/>
      <c r="TNX34" s="662"/>
      <c r="TNY34" s="662"/>
      <c r="TNZ34" s="662"/>
      <c r="TOA34" s="662"/>
      <c r="TOB34" s="662"/>
      <c r="TOC34" s="662"/>
      <c r="TOD34" s="662"/>
      <c r="TOE34" s="662"/>
      <c r="TOF34" s="662"/>
      <c r="TOG34" s="662"/>
      <c r="TOH34" s="662"/>
      <c r="TOI34" s="662"/>
      <c r="TOJ34" s="662"/>
      <c r="TOK34" s="662"/>
      <c r="TOL34" s="662"/>
      <c r="TOM34" s="662"/>
      <c r="TON34" s="662"/>
      <c r="TOO34" s="662"/>
      <c r="TOP34" s="662"/>
      <c r="TOQ34" s="662"/>
      <c r="TOR34" s="662"/>
      <c r="TOS34" s="662"/>
      <c r="TOT34" s="662"/>
      <c r="TOU34" s="662"/>
      <c r="TOV34" s="662"/>
      <c r="TOW34" s="662"/>
      <c r="TOX34" s="662"/>
      <c r="TOY34" s="662"/>
      <c r="TOZ34" s="662"/>
      <c r="TPA34" s="662"/>
      <c r="TPB34" s="662"/>
      <c r="TPC34" s="662"/>
      <c r="TPD34" s="662"/>
      <c r="TPE34" s="662"/>
      <c r="TPF34" s="662"/>
      <c r="TPG34" s="662"/>
      <c r="TPH34" s="662"/>
      <c r="TPI34" s="662"/>
      <c r="TPJ34" s="662"/>
      <c r="TPK34" s="662"/>
      <c r="TPL34" s="662"/>
      <c r="TPM34" s="662"/>
      <c r="TPN34" s="662"/>
      <c r="TPO34" s="662"/>
      <c r="TPP34" s="662"/>
      <c r="TPQ34" s="662"/>
      <c r="TPR34" s="662"/>
      <c r="TPS34" s="662"/>
      <c r="TPT34" s="662"/>
      <c r="TPU34" s="662"/>
      <c r="TPV34" s="662"/>
      <c r="TPW34" s="662"/>
      <c r="TPX34" s="662"/>
      <c r="TPY34" s="662"/>
      <c r="TPZ34" s="662"/>
      <c r="TQA34" s="662"/>
      <c r="TQB34" s="662"/>
      <c r="TQC34" s="662"/>
      <c r="TQD34" s="662"/>
      <c r="TQE34" s="662"/>
      <c r="TQF34" s="662"/>
      <c r="TQG34" s="662"/>
      <c r="TQH34" s="662"/>
      <c r="TQI34" s="662"/>
      <c r="TQJ34" s="662"/>
      <c r="TQK34" s="662"/>
      <c r="TQL34" s="662"/>
      <c r="TQM34" s="662"/>
      <c r="TQN34" s="662"/>
      <c r="TQO34" s="662"/>
      <c r="TQP34" s="662"/>
      <c r="TQQ34" s="662"/>
      <c r="TQR34" s="662"/>
      <c r="TQS34" s="662"/>
      <c r="TQT34" s="662"/>
      <c r="TQU34" s="662"/>
      <c r="TQV34" s="662"/>
      <c r="TQW34" s="662"/>
      <c r="TQX34" s="662"/>
      <c r="TQY34" s="662"/>
      <c r="TQZ34" s="662"/>
      <c r="TRA34" s="662"/>
      <c r="TRB34" s="662"/>
      <c r="TRC34" s="662"/>
      <c r="TRD34" s="662"/>
      <c r="TRE34" s="662"/>
      <c r="TRF34" s="662"/>
      <c r="TRG34" s="662"/>
      <c r="TRH34" s="662"/>
      <c r="TRI34" s="662"/>
      <c r="TRJ34" s="662"/>
      <c r="TRK34" s="662"/>
      <c r="TRL34" s="662"/>
      <c r="TRM34" s="662"/>
      <c r="TRN34" s="662"/>
      <c r="TRO34" s="662"/>
      <c r="TRP34" s="662"/>
      <c r="TRQ34" s="662"/>
      <c r="TRR34" s="662"/>
      <c r="TRS34" s="662"/>
      <c r="TRT34" s="662"/>
      <c r="TRU34" s="662"/>
      <c r="TRV34" s="662"/>
      <c r="TRW34" s="662"/>
      <c r="TRX34" s="662"/>
      <c r="TRY34" s="662"/>
      <c r="TRZ34" s="662"/>
      <c r="TSA34" s="662"/>
      <c r="TSB34" s="662"/>
      <c r="TSC34" s="662"/>
      <c r="TSD34" s="662"/>
      <c r="TSE34" s="662"/>
      <c r="TSF34" s="662"/>
      <c r="TSG34" s="662"/>
      <c r="TSH34" s="662"/>
      <c r="TSI34" s="662"/>
      <c r="TSJ34" s="662"/>
      <c r="TSK34" s="662"/>
      <c r="TSL34" s="662"/>
      <c r="TSM34" s="662"/>
      <c r="TSN34" s="662"/>
      <c r="TSO34" s="662"/>
      <c r="TSP34" s="662"/>
      <c r="TSQ34" s="662"/>
      <c r="TSR34" s="662"/>
      <c r="TSS34" s="662"/>
      <c r="TST34" s="662"/>
      <c r="TSU34" s="662"/>
      <c r="TSV34" s="662"/>
      <c r="TSW34" s="662"/>
      <c r="TSX34" s="662"/>
      <c r="TSY34" s="662"/>
      <c r="TSZ34" s="662"/>
      <c r="TTA34" s="662"/>
      <c r="TTB34" s="662"/>
      <c r="TTC34" s="662"/>
      <c r="TTD34" s="662"/>
      <c r="TTE34" s="662"/>
      <c r="TTF34" s="662"/>
      <c r="TTG34" s="662"/>
      <c r="TTH34" s="662"/>
      <c r="TTI34" s="662"/>
      <c r="TTJ34" s="662"/>
      <c r="TTK34" s="662"/>
      <c r="TTL34" s="662"/>
      <c r="TTM34" s="662"/>
      <c r="TTN34" s="662"/>
      <c r="TTO34" s="662"/>
      <c r="TTP34" s="662"/>
      <c r="TTQ34" s="662"/>
      <c r="TTR34" s="662"/>
      <c r="TTS34" s="662"/>
      <c r="TTT34" s="662"/>
      <c r="TTU34" s="662"/>
      <c r="TTV34" s="662"/>
      <c r="TTW34" s="662"/>
      <c r="TTX34" s="662"/>
      <c r="TTY34" s="662"/>
      <c r="TTZ34" s="662"/>
      <c r="TUA34" s="662"/>
      <c r="TUB34" s="662"/>
      <c r="TUC34" s="662"/>
      <c r="TUD34" s="662"/>
      <c r="TUE34" s="662"/>
      <c r="TUF34" s="662"/>
      <c r="TUG34" s="662"/>
      <c r="TUH34" s="662"/>
      <c r="TUI34" s="662"/>
      <c r="TUJ34" s="662"/>
      <c r="TUK34" s="662"/>
      <c r="TUL34" s="662"/>
      <c r="TUM34" s="662"/>
      <c r="TUN34" s="662"/>
      <c r="TUO34" s="662"/>
      <c r="TUP34" s="662"/>
      <c r="TUQ34" s="662"/>
      <c r="TUR34" s="662"/>
      <c r="TUS34" s="662"/>
      <c r="TUT34" s="662"/>
      <c r="TUU34" s="662"/>
      <c r="TUV34" s="662"/>
      <c r="TUW34" s="662"/>
      <c r="TUX34" s="662"/>
      <c r="TUY34" s="662"/>
      <c r="TUZ34" s="662"/>
      <c r="TVA34" s="662"/>
      <c r="TVB34" s="662"/>
      <c r="TVC34" s="662"/>
      <c r="TVD34" s="662"/>
      <c r="TVE34" s="662"/>
      <c r="TVF34" s="662"/>
      <c r="TVG34" s="662"/>
      <c r="TVH34" s="662"/>
      <c r="TVI34" s="662"/>
      <c r="TVJ34" s="662"/>
      <c r="TVK34" s="662"/>
      <c r="TVL34" s="662"/>
      <c r="TVM34" s="662"/>
      <c r="TVN34" s="662"/>
      <c r="TVO34" s="662"/>
      <c r="TVP34" s="662"/>
      <c r="TVQ34" s="662"/>
      <c r="TVR34" s="662"/>
      <c r="TVS34" s="662"/>
      <c r="TVT34" s="662"/>
      <c r="TVU34" s="662"/>
      <c r="TVV34" s="662"/>
      <c r="TVW34" s="662"/>
      <c r="TVX34" s="662"/>
      <c r="TVY34" s="662"/>
      <c r="TVZ34" s="662"/>
      <c r="TWA34" s="662"/>
      <c r="TWB34" s="662"/>
      <c r="TWC34" s="662"/>
      <c r="TWD34" s="662"/>
      <c r="TWE34" s="662"/>
      <c r="TWF34" s="662"/>
      <c r="TWG34" s="662"/>
      <c r="TWH34" s="662"/>
      <c r="TWI34" s="662"/>
      <c r="TWJ34" s="662"/>
      <c r="TWK34" s="662"/>
      <c r="TWL34" s="662"/>
      <c r="TWM34" s="662"/>
      <c r="TWN34" s="662"/>
      <c r="TWO34" s="662"/>
      <c r="TWP34" s="662"/>
      <c r="TWQ34" s="662"/>
      <c r="TWR34" s="662"/>
      <c r="TWS34" s="662"/>
      <c r="TWT34" s="662"/>
      <c r="TWU34" s="662"/>
      <c r="TWV34" s="662"/>
      <c r="TWW34" s="662"/>
      <c r="TWX34" s="662"/>
      <c r="TWY34" s="662"/>
      <c r="TWZ34" s="662"/>
      <c r="TXA34" s="662"/>
      <c r="TXB34" s="662"/>
      <c r="TXC34" s="662"/>
      <c r="TXD34" s="662"/>
      <c r="TXE34" s="662"/>
      <c r="TXF34" s="662"/>
      <c r="TXG34" s="662"/>
      <c r="TXH34" s="662"/>
      <c r="TXI34" s="662"/>
      <c r="TXJ34" s="662"/>
      <c r="TXK34" s="662"/>
      <c r="TXL34" s="662"/>
      <c r="TXM34" s="662"/>
      <c r="TXN34" s="662"/>
      <c r="TXO34" s="662"/>
      <c r="TXP34" s="662"/>
      <c r="TXQ34" s="662"/>
      <c r="TXR34" s="662"/>
      <c r="TXS34" s="662"/>
      <c r="TXT34" s="662"/>
      <c r="TXU34" s="662"/>
      <c r="TXV34" s="662"/>
      <c r="TXW34" s="662"/>
      <c r="TXX34" s="662"/>
      <c r="TXY34" s="662"/>
      <c r="TXZ34" s="662"/>
      <c r="TYA34" s="662"/>
      <c r="TYB34" s="662"/>
      <c r="TYC34" s="662"/>
      <c r="TYD34" s="662"/>
      <c r="TYE34" s="662"/>
      <c r="TYF34" s="662"/>
      <c r="TYG34" s="662"/>
      <c r="TYH34" s="662"/>
      <c r="TYI34" s="662"/>
      <c r="TYJ34" s="662"/>
      <c r="TYK34" s="662"/>
      <c r="TYL34" s="662"/>
      <c r="TYM34" s="662"/>
      <c r="TYN34" s="662"/>
      <c r="TYO34" s="662"/>
      <c r="TYP34" s="662"/>
      <c r="TYQ34" s="662"/>
      <c r="TYR34" s="662"/>
      <c r="TYS34" s="662"/>
      <c r="TYT34" s="662"/>
      <c r="TYU34" s="662"/>
      <c r="TYV34" s="662"/>
      <c r="TYW34" s="662"/>
      <c r="TYX34" s="662"/>
      <c r="TYY34" s="662"/>
      <c r="TYZ34" s="662"/>
      <c r="TZA34" s="662"/>
      <c r="TZB34" s="662"/>
      <c r="TZC34" s="662"/>
      <c r="TZD34" s="662"/>
      <c r="TZE34" s="662"/>
      <c r="TZF34" s="662"/>
      <c r="TZG34" s="662"/>
      <c r="TZH34" s="662"/>
      <c r="TZI34" s="662"/>
      <c r="TZJ34" s="662"/>
      <c r="TZK34" s="662"/>
      <c r="TZL34" s="662"/>
      <c r="TZM34" s="662"/>
      <c r="TZN34" s="662"/>
      <c r="TZO34" s="662"/>
      <c r="TZP34" s="662"/>
      <c r="TZQ34" s="662"/>
      <c r="TZR34" s="662"/>
      <c r="TZS34" s="662"/>
      <c r="TZT34" s="662"/>
      <c r="TZU34" s="662"/>
      <c r="TZV34" s="662"/>
      <c r="TZW34" s="662"/>
      <c r="TZX34" s="662"/>
      <c r="TZY34" s="662"/>
      <c r="TZZ34" s="662"/>
      <c r="UAA34" s="662"/>
      <c r="UAB34" s="662"/>
      <c r="UAC34" s="662"/>
      <c r="UAD34" s="662"/>
      <c r="UAE34" s="662"/>
      <c r="UAF34" s="662"/>
      <c r="UAG34" s="662"/>
      <c r="UAH34" s="662"/>
      <c r="UAI34" s="662"/>
      <c r="UAJ34" s="662"/>
      <c r="UAK34" s="662"/>
      <c r="UAL34" s="662"/>
      <c r="UAM34" s="662"/>
      <c r="UAN34" s="662"/>
      <c r="UAO34" s="662"/>
      <c r="UAP34" s="662"/>
      <c r="UAQ34" s="662"/>
      <c r="UAR34" s="662"/>
      <c r="UAS34" s="662"/>
      <c r="UAT34" s="662"/>
      <c r="UAU34" s="662"/>
      <c r="UAV34" s="662"/>
      <c r="UAW34" s="662"/>
      <c r="UAX34" s="662"/>
      <c r="UAY34" s="662"/>
      <c r="UAZ34" s="662"/>
      <c r="UBA34" s="662"/>
      <c r="UBB34" s="662"/>
      <c r="UBC34" s="662"/>
      <c r="UBD34" s="662"/>
      <c r="UBE34" s="662"/>
      <c r="UBF34" s="662"/>
      <c r="UBG34" s="662"/>
      <c r="UBH34" s="662"/>
      <c r="UBI34" s="662"/>
      <c r="UBJ34" s="662"/>
      <c r="UBK34" s="662"/>
      <c r="UBL34" s="662"/>
      <c r="UBM34" s="662"/>
      <c r="UBN34" s="662"/>
      <c r="UBO34" s="662"/>
      <c r="UBP34" s="662"/>
      <c r="UBQ34" s="662"/>
      <c r="UBR34" s="662"/>
      <c r="UBS34" s="662"/>
      <c r="UBT34" s="662"/>
      <c r="UBU34" s="662"/>
      <c r="UBV34" s="662"/>
      <c r="UBW34" s="662"/>
      <c r="UBX34" s="662"/>
      <c r="UBY34" s="662"/>
      <c r="UBZ34" s="662"/>
      <c r="UCA34" s="662"/>
      <c r="UCB34" s="662"/>
      <c r="UCC34" s="662"/>
      <c r="UCD34" s="662"/>
      <c r="UCE34" s="662"/>
      <c r="UCF34" s="662"/>
      <c r="UCG34" s="662"/>
      <c r="UCH34" s="662"/>
      <c r="UCI34" s="662"/>
      <c r="UCJ34" s="662"/>
      <c r="UCK34" s="662"/>
      <c r="UCL34" s="662"/>
      <c r="UCM34" s="662"/>
      <c r="UCN34" s="662"/>
      <c r="UCO34" s="662"/>
      <c r="UCP34" s="662"/>
      <c r="UCQ34" s="662"/>
      <c r="UCR34" s="662"/>
      <c r="UCS34" s="662"/>
      <c r="UCT34" s="662"/>
      <c r="UCU34" s="662"/>
      <c r="UCV34" s="662"/>
      <c r="UCW34" s="662"/>
      <c r="UCX34" s="662"/>
      <c r="UCY34" s="662"/>
      <c r="UCZ34" s="662"/>
      <c r="UDA34" s="662"/>
      <c r="UDB34" s="662"/>
      <c r="UDC34" s="662"/>
      <c r="UDD34" s="662"/>
      <c r="UDE34" s="662"/>
      <c r="UDF34" s="662"/>
      <c r="UDG34" s="662"/>
      <c r="UDH34" s="662"/>
      <c r="UDI34" s="662"/>
      <c r="UDJ34" s="662"/>
      <c r="UDK34" s="662"/>
      <c r="UDL34" s="662"/>
      <c r="UDM34" s="662"/>
      <c r="UDN34" s="662"/>
      <c r="UDO34" s="662"/>
      <c r="UDP34" s="662"/>
      <c r="UDQ34" s="662"/>
      <c r="UDR34" s="662"/>
      <c r="UDS34" s="662"/>
      <c r="UDT34" s="662"/>
      <c r="UDU34" s="662"/>
      <c r="UDV34" s="662"/>
      <c r="UDW34" s="662"/>
      <c r="UDX34" s="662"/>
      <c r="UDY34" s="662"/>
      <c r="UDZ34" s="662"/>
      <c r="UEA34" s="662"/>
      <c r="UEB34" s="662"/>
      <c r="UEC34" s="662"/>
      <c r="UED34" s="662"/>
      <c r="UEE34" s="662"/>
      <c r="UEF34" s="662"/>
      <c r="UEG34" s="662"/>
      <c r="UEH34" s="662"/>
      <c r="UEI34" s="662"/>
      <c r="UEJ34" s="662"/>
      <c r="UEK34" s="662"/>
      <c r="UEL34" s="662"/>
      <c r="UEM34" s="662"/>
      <c r="UEN34" s="662"/>
      <c r="UEO34" s="662"/>
      <c r="UEP34" s="662"/>
      <c r="UEQ34" s="662"/>
      <c r="UER34" s="662"/>
      <c r="UES34" s="662"/>
      <c r="UET34" s="662"/>
      <c r="UEU34" s="662"/>
      <c r="UEV34" s="662"/>
      <c r="UEW34" s="662"/>
      <c r="UEX34" s="662"/>
      <c r="UEY34" s="662"/>
      <c r="UEZ34" s="662"/>
      <c r="UFA34" s="662"/>
      <c r="UFB34" s="662"/>
      <c r="UFC34" s="662"/>
      <c r="UFD34" s="662"/>
      <c r="UFE34" s="662"/>
      <c r="UFF34" s="662"/>
      <c r="UFG34" s="662"/>
      <c r="UFH34" s="662"/>
      <c r="UFI34" s="662"/>
      <c r="UFJ34" s="662"/>
      <c r="UFK34" s="662"/>
      <c r="UFL34" s="662"/>
      <c r="UFM34" s="662"/>
      <c r="UFN34" s="662"/>
      <c r="UFO34" s="662"/>
      <c r="UFP34" s="662"/>
      <c r="UFQ34" s="662"/>
      <c r="UFR34" s="662"/>
      <c r="UFS34" s="662"/>
      <c r="UFT34" s="662"/>
      <c r="UFU34" s="662"/>
      <c r="UFV34" s="662"/>
      <c r="UFW34" s="662"/>
      <c r="UFX34" s="662"/>
      <c r="UFY34" s="662"/>
      <c r="UFZ34" s="662"/>
      <c r="UGA34" s="662"/>
      <c r="UGB34" s="662"/>
      <c r="UGC34" s="662"/>
      <c r="UGD34" s="662"/>
      <c r="UGE34" s="662"/>
      <c r="UGF34" s="662"/>
      <c r="UGG34" s="662"/>
      <c r="UGH34" s="662"/>
      <c r="UGI34" s="662"/>
      <c r="UGJ34" s="662"/>
      <c r="UGK34" s="662"/>
      <c r="UGL34" s="662"/>
      <c r="UGM34" s="662"/>
      <c r="UGN34" s="662"/>
      <c r="UGO34" s="662"/>
      <c r="UGP34" s="662"/>
      <c r="UGQ34" s="662"/>
      <c r="UGR34" s="662"/>
      <c r="UGS34" s="662"/>
      <c r="UGT34" s="662"/>
      <c r="UGU34" s="662"/>
      <c r="UGV34" s="662"/>
      <c r="UGW34" s="662"/>
      <c r="UGX34" s="662"/>
      <c r="UGY34" s="662"/>
      <c r="UGZ34" s="662"/>
      <c r="UHA34" s="662"/>
      <c r="UHB34" s="662"/>
      <c r="UHC34" s="662"/>
      <c r="UHD34" s="662"/>
      <c r="UHE34" s="662"/>
      <c r="UHF34" s="662"/>
      <c r="UHG34" s="662"/>
      <c r="UHH34" s="662"/>
      <c r="UHI34" s="662"/>
      <c r="UHJ34" s="662"/>
      <c r="UHK34" s="662"/>
      <c r="UHL34" s="662"/>
      <c r="UHM34" s="662"/>
      <c r="UHN34" s="662"/>
      <c r="UHO34" s="662"/>
      <c r="UHP34" s="662"/>
      <c r="UHQ34" s="662"/>
      <c r="UHR34" s="662"/>
      <c r="UHS34" s="662"/>
      <c r="UHT34" s="662"/>
      <c r="UHU34" s="662"/>
      <c r="UHV34" s="662"/>
      <c r="UHW34" s="662"/>
      <c r="UHX34" s="662"/>
      <c r="UHY34" s="662"/>
      <c r="UHZ34" s="662"/>
      <c r="UIA34" s="662"/>
      <c r="UIB34" s="662"/>
      <c r="UIC34" s="662"/>
      <c r="UID34" s="662"/>
      <c r="UIE34" s="662"/>
      <c r="UIF34" s="662"/>
      <c r="UIG34" s="662"/>
      <c r="UIH34" s="662"/>
      <c r="UII34" s="662"/>
      <c r="UIJ34" s="662"/>
      <c r="UIK34" s="662"/>
      <c r="UIL34" s="662"/>
      <c r="UIM34" s="662"/>
      <c r="UIN34" s="662"/>
      <c r="UIO34" s="662"/>
      <c r="UIP34" s="662"/>
      <c r="UIQ34" s="662"/>
      <c r="UIR34" s="662"/>
      <c r="UIS34" s="662"/>
      <c r="UIT34" s="662"/>
      <c r="UIU34" s="662"/>
      <c r="UIV34" s="662"/>
      <c r="UIW34" s="662"/>
      <c r="UIX34" s="662"/>
      <c r="UIY34" s="662"/>
      <c r="UIZ34" s="662"/>
      <c r="UJA34" s="662"/>
      <c r="UJB34" s="662"/>
      <c r="UJC34" s="662"/>
      <c r="UJD34" s="662"/>
      <c r="UJE34" s="662"/>
      <c r="UJF34" s="662"/>
      <c r="UJG34" s="662"/>
      <c r="UJH34" s="662"/>
      <c r="UJI34" s="662"/>
      <c r="UJJ34" s="662"/>
      <c r="UJK34" s="662"/>
      <c r="UJL34" s="662"/>
      <c r="UJM34" s="662"/>
      <c r="UJN34" s="662"/>
      <c r="UJO34" s="662"/>
      <c r="UJP34" s="662"/>
      <c r="UJQ34" s="662"/>
      <c r="UJR34" s="662"/>
      <c r="UJS34" s="662"/>
      <c r="UJT34" s="662"/>
      <c r="UJU34" s="662"/>
      <c r="UJV34" s="662"/>
      <c r="UJW34" s="662"/>
      <c r="UJX34" s="662"/>
      <c r="UJY34" s="662"/>
      <c r="UJZ34" s="662"/>
      <c r="UKA34" s="662"/>
      <c r="UKB34" s="662"/>
      <c r="UKC34" s="662"/>
      <c r="UKD34" s="662"/>
      <c r="UKE34" s="662"/>
      <c r="UKF34" s="662"/>
      <c r="UKG34" s="662"/>
      <c r="UKH34" s="662"/>
      <c r="UKI34" s="662"/>
      <c r="UKJ34" s="662"/>
      <c r="UKK34" s="662"/>
      <c r="UKL34" s="662"/>
      <c r="UKM34" s="662"/>
      <c r="UKN34" s="662"/>
      <c r="UKO34" s="662"/>
      <c r="UKP34" s="662"/>
      <c r="UKQ34" s="662"/>
      <c r="UKR34" s="662"/>
      <c r="UKS34" s="662"/>
      <c r="UKT34" s="662"/>
      <c r="UKU34" s="662"/>
      <c r="UKV34" s="662"/>
      <c r="UKW34" s="662"/>
      <c r="UKX34" s="662"/>
      <c r="UKY34" s="662"/>
      <c r="UKZ34" s="662"/>
      <c r="ULA34" s="662"/>
      <c r="ULB34" s="662"/>
      <c r="ULC34" s="662"/>
      <c r="ULD34" s="662"/>
      <c r="ULE34" s="662"/>
      <c r="ULF34" s="662"/>
      <c r="ULG34" s="662"/>
      <c r="ULH34" s="662"/>
      <c r="ULI34" s="662"/>
      <c r="ULJ34" s="662"/>
      <c r="ULK34" s="662"/>
      <c r="ULL34" s="662"/>
      <c r="ULM34" s="662"/>
      <c r="ULN34" s="662"/>
      <c r="ULO34" s="662"/>
      <c r="ULP34" s="662"/>
      <c r="ULQ34" s="662"/>
      <c r="ULR34" s="662"/>
      <c r="ULS34" s="662"/>
      <c r="ULT34" s="662"/>
      <c r="ULU34" s="662"/>
      <c r="ULV34" s="662"/>
      <c r="ULW34" s="662"/>
      <c r="ULX34" s="662"/>
      <c r="ULY34" s="662"/>
      <c r="ULZ34" s="662"/>
      <c r="UMA34" s="662"/>
      <c r="UMB34" s="662"/>
      <c r="UMC34" s="662"/>
      <c r="UMD34" s="662"/>
      <c r="UME34" s="662"/>
      <c r="UMF34" s="662"/>
      <c r="UMG34" s="662"/>
      <c r="UMH34" s="662"/>
      <c r="UMI34" s="662"/>
      <c r="UMJ34" s="662"/>
      <c r="UMK34" s="662"/>
      <c r="UML34" s="662"/>
      <c r="UMM34" s="662"/>
      <c r="UMN34" s="662"/>
      <c r="UMO34" s="662"/>
      <c r="UMP34" s="662"/>
      <c r="UMQ34" s="662"/>
      <c r="UMR34" s="662"/>
      <c r="UMS34" s="662"/>
      <c r="UMT34" s="662"/>
      <c r="UMU34" s="662"/>
      <c r="UMV34" s="662"/>
      <c r="UMW34" s="662"/>
      <c r="UMX34" s="662"/>
      <c r="UMY34" s="662"/>
      <c r="UMZ34" s="662"/>
      <c r="UNA34" s="662"/>
      <c r="UNB34" s="662"/>
      <c r="UNC34" s="662"/>
      <c r="UND34" s="662"/>
      <c r="UNE34" s="662"/>
      <c r="UNF34" s="662"/>
      <c r="UNG34" s="662"/>
      <c r="UNH34" s="662"/>
      <c r="UNI34" s="662"/>
      <c r="UNJ34" s="662"/>
      <c r="UNK34" s="662"/>
      <c r="UNL34" s="662"/>
      <c r="UNM34" s="662"/>
      <c r="UNN34" s="662"/>
      <c r="UNO34" s="662"/>
      <c r="UNP34" s="662"/>
      <c r="UNQ34" s="662"/>
      <c r="UNR34" s="662"/>
      <c r="UNS34" s="662"/>
      <c r="UNT34" s="662"/>
      <c r="UNU34" s="662"/>
      <c r="UNV34" s="662"/>
      <c r="UNW34" s="662"/>
      <c r="UNX34" s="662"/>
      <c r="UNY34" s="662"/>
      <c r="UNZ34" s="662"/>
      <c r="UOA34" s="662"/>
      <c r="UOB34" s="662"/>
      <c r="UOC34" s="662"/>
      <c r="UOD34" s="662"/>
      <c r="UOE34" s="662"/>
      <c r="UOF34" s="662"/>
      <c r="UOG34" s="662"/>
      <c r="UOH34" s="662"/>
      <c r="UOI34" s="662"/>
      <c r="UOJ34" s="662"/>
      <c r="UOK34" s="662"/>
      <c r="UOL34" s="662"/>
      <c r="UOM34" s="662"/>
      <c r="UON34" s="662"/>
      <c r="UOO34" s="662"/>
      <c r="UOP34" s="662"/>
      <c r="UOQ34" s="662"/>
      <c r="UOR34" s="662"/>
      <c r="UOS34" s="662"/>
      <c r="UOT34" s="662"/>
      <c r="UOU34" s="662"/>
      <c r="UOV34" s="662"/>
      <c r="UOW34" s="662"/>
      <c r="UOX34" s="662"/>
      <c r="UOY34" s="662"/>
      <c r="UOZ34" s="662"/>
      <c r="UPA34" s="662"/>
      <c r="UPB34" s="662"/>
      <c r="UPC34" s="662"/>
      <c r="UPD34" s="662"/>
      <c r="UPE34" s="662"/>
      <c r="UPF34" s="662"/>
      <c r="UPG34" s="662"/>
      <c r="UPH34" s="662"/>
      <c r="UPI34" s="662"/>
      <c r="UPJ34" s="662"/>
      <c r="UPK34" s="662"/>
      <c r="UPL34" s="662"/>
      <c r="UPM34" s="662"/>
      <c r="UPN34" s="662"/>
      <c r="UPO34" s="662"/>
      <c r="UPP34" s="662"/>
      <c r="UPQ34" s="662"/>
      <c r="UPR34" s="662"/>
      <c r="UPS34" s="662"/>
      <c r="UPT34" s="662"/>
      <c r="UPU34" s="662"/>
      <c r="UPV34" s="662"/>
      <c r="UPW34" s="662"/>
      <c r="UPX34" s="662"/>
      <c r="UPY34" s="662"/>
      <c r="UPZ34" s="662"/>
      <c r="UQA34" s="662"/>
      <c r="UQB34" s="662"/>
      <c r="UQC34" s="662"/>
      <c r="UQD34" s="662"/>
      <c r="UQE34" s="662"/>
      <c r="UQF34" s="662"/>
      <c r="UQG34" s="662"/>
      <c r="UQH34" s="662"/>
      <c r="UQI34" s="662"/>
      <c r="UQJ34" s="662"/>
      <c r="UQK34" s="662"/>
      <c r="UQL34" s="662"/>
      <c r="UQM34" s="662"/>
      <c r="UQN34" s="662"/>
      <c r="UQO34" s="662"/>
      <c r="UQP34" s="662"/>
      <c r="UQQ34" s="662"/>
      <c r="UQR34" s="662"/>
      <c r="UQS34" s="662"/>
      <c r="UQT34" s="662"/>
      <c r="UQU34" s="662"/>
      <c r="UQV34" s="662"/>
      <c r="UQW34" s="662"/>
      <c r="UQX34" s="662"/>
      <c r="UQY34" s="662"/>
      <c r="UQZ34" s="662"/>
      <c r="URA34" s="662"/>
      <c r="URB34" s="662"/>
      <c r="URC34" s="662"/>
      <c r="URD34" s="662"/>
      <c r="URE34" s="662"/>
      <c r="URF34" s="662"/>
      <c r="URG34" s="662"/>
      <c r="URH34" s="662"/>
      <c r="URI34" s="662"/>
      <c r="URJ34" s="662"/>
      <c r="URK34" s="662"/>
      <c r="URL34" s="662"/>
      <c r="URM34" s="662"/>
      <c r="URN34" s="662"/>
      <c r="URO34" s="662"/>
      <c r="URP34" s="662"/>
      <c r="URQ34" s="662"/>
      <c r="URR34" s="662"/>
      <c r="URS34" s="662"/>
      <c r="URT34" s="662"/>
      <c r="URU34" s="662"/>
      <c r="URV34" s="662"/>
      <c r="URW34" s="662"/>
      <c r="URX34" s="662"/>
      <c r="URY34" s="662"/>
      <c r="URZ34" s="662"/>
      <c r="USA34" s="662"/>
      <c r="USB34" s="662"/>
      <c r="USC34" s="662"/>
      <c r="USD34" s="662"/>
      <c r="USE34" s="662"/>
      <c r="USF34" s="662"/>
      <c r="USG34" s="662"/>
      <c r="USH34" s="662"/>
      <c r="USI34" s="662"/>
      <c r="USJ34" s="662"/>
      <c r="USK34" s="662"/>
      <c r="USL34" s="662"/>
      <c r="USM34" s="662"/>
      <c r="USN34" s="662"/>
      <c r="USO34" s="662"/>
      <c r="USP34" s="662"/>
      <c r="USQ34" s="662"/>
      <c r="USR34" s="662"/>
      <c r="USS34" s="662"/>
      <c r="UST34" s="662"/>
      <c r="USU34" s="662"/>
      <c r="USV34" s="662"/>
      <c r="USW34" s="662"/>
      <c r="USX34" s="662"/>
      <c r="USY34" s="662"/>
      <c r="USZ34" s="662"/>
      <c r="UTA34" s="662"/>
      <c r="UTB34" s="662"/>
      <c r="UTC34" s="662"/>
      <c r="UTD34" s="662"/>
      <c r="UTE34" s="662"/>
      <c r="UTF34" s="662"/>
      <c r="UTG34" s="662"/>
      <c r="UTH34" s="662"/>
      <c r="UTI34" s="662"/>
      <c r="UTJ34" s="662"/>
      <c r="UTK34" s="662"/>
      <c r="UTL34" s="662"/>
      <c r="UTM34" s="662"/>
      <c r="UTN34" s="662"/>
      <c r="UTO34" s="662"/>
      <c r="UTP34" s="662"/>
      <c r="UTQ34" s="662"/>
      <c r="UTR34" s="662"/>
      <c r="UTS34" s="662"/>
      <c r="UTT34" s="662"/>
      <c r="UTU34" s="662"/>
      <c r="UTV34" s="662"/>
      <c r="UTW34" s="662"/>
      <c r="UTX34" s="662"/>
      <c r="UTY34" s="662"/>
      <c r="UTZ34" s="662"/>
      <c r="UUA34" s="662"/>
      <c r="UUB34" s="662"/>
      <c r="UUC34" s="662"/>
      <c r="UUD34" s="662"/>
      <c r="UUE34" s="662"/>
      <c r="UUF34" s="662"/>
      <c r="UUG34" s="662"/>
      <c r="UUH34" s="662"/>
      <c r="UUI34" s="662"/>
      <c r="UUJ34" s="662"/>
      <c r="UUK34" s="662"/>
      <c r="UUL34" s="662"/>
      <c r="UUM34" s="662"/>
      <c r="UUN34" s="662"/>
      <c r="UUO34" s="662"/>
      <c r="UUP34" s="662"/>
      <c r="UUQ34" s="662"/>
      <c r="UUR34" s="662"/>
      <c r="UUS34" s="662"/>
      <c r="UUT34" s="662"/>
      <c r="UUU34" s="662"/>
      <c r="UUV34" s="662"/>
      <c r="UUW34" s="662"/>
      <c r="UUX34" s="662"/>
      <c r="UUY34" s="662"/>
      <c r="UUZ34" s="662"/>
      <c r="UVA34" s="662"/>
      <c r="UVB34" s="662"/>
      <c r="UVC34" s="662"/>
      <c r="UVD34" s="662"/>
      <c r="UVE34" s="662"/>
      <c r="UVF34" s="662"/>
      <c r="UVG34" s="662"/>
      <c r="UVH34" s="662"/>
      <c r="UVI34" s="662"/>
      <c r="UVJ34" s="662"/>
      <c r="UVK34" s="662"/>
      <c r="UVL34" s="662"/>
      <c r="UVM34" s="662"/>
      <c r="UVN34" s="662"/>
      <c r="UVO34" s="662"/>
      <c r="UVP34" s="662"/>
      <c r="UVQ34" s="662"/>
      <c r="UVR34" s="662"/>
      <c r="UVS34" s="662"/>
      <c r="UVT34" s="662"/>
      <c r="UVU34" s="662"/>
      <c r="UVV34" s="662"/>
      <c r="UVW34" s="662"/>
      <c r="UVX34" s="662"/>
      <c r="UVY34" s="662"/>
      <c r="UVZ34" s="662"/>
      <c r="UWA34" s="662"/>
      <c r="UWB34" s="662"/>
      <c r="UWC34" s="662"/>
      <c r="UWD34" s="662"/>
      <c r="UWE34" s="662"/>
      <c r="UWF34" s="662"/>
      <c r="UWG34" s="662"/>
      <c r="UWH34" s="662"/>
      <c r="UWI34" s="662"/>
      <c r="UWJ34" s="662"/>
      <c r="UWK34" s="662"/>
      <c r="UWL34" s="662"/>
      <c r="UWM34" s="662"/>
      <c r="UWN34" s="662"/>
      <c r="UWO34" s="662"/>
      <c r="UWP34" s="662"/>
      <c r="UWQ34" s="662"/>
      <c r="UWR34" s="662"/>
      <c r="UWS34" s="662"/>
      <c r="UWT34" s="662"/>
      <c r="UWU34" s="662"/>
      <c r="UWV34" s="662"/>
      <c r="UWW34" s="662"/>
      <c r="UWX34" s="662"/>
      <c r="UWY34" s="662"/>
      <c r="UWZ34" s="662"/>
      <c r="UXA34" s="662"/>
      <c r="UXB34" s="662"/>
      <c r="UXC34" s="662"/>
      <c r="UXD34" s="662"/>
      <c r="UXE34" s="662"/>
      <c r="UXF34" s="662"/>
      <c r="UXG34" s="662"/>
      <c r="UXH34" s="662"/>
      <c r="UXI34" s="662"/>
      <c r="UXJ34" s="662"/>
      <c r="UXK34" s="662"/>
      <c r="UXL34" s="662"/>
      <c r="UXM34" s="662"/>
      <c r="UXN34" s="662"/>
      <c r="UXO34" s="662"/>
      <c r="UXP34" s="662"/>
      <c r="UXQ34" s="662"/>
      <c r="UXR34" s="662"/>
      <c r="UXS34" s="662"/>
      <c r="UXT34" s="662"/>
      <c r="UXU34" s="662"/>
      <c r="UXV34" s="662"/>
      <c r="UXW34" s="662"/>
      <c r="UXX34" s="662"/>
      <c r="UXY34" s="662"/>
      <c r="UXZ34" s="662"/>
      <c r="UYA34" s="662"/>
      <c r="UYB34" s="662"/>
      <c r="UYC34" s="662"/>
      <c r="UYD34" s="662"/>
      <c r="UYE34" s="662"/>
      <c r="UYF34" s="662"/>
      <c r="UYG34" s="662"/>
      <c r="UYH34" s="662"/>
      <c r="UYI34" s="662"/>
      <c r="UYJ34" s="662"/>
      <c r="UYK34" s="662"/>
      <c r="UYL34" s="662"/>
      <c r="UYM34" s="662"/>
      <c r="UYN34" s="662"/>
      <c r="UYO34" s="662"/>
      <c r="UYP34" s="662"/>
      <c r="UYQ34" s="662"/>
      <c r="UYR34" s="662"/>
      <c r="UYS34" s="662"/>
      <c r="UYT34" s="662"/>
      <c r="UYU34" s="662"/>
      <c r="UYV34" s="662"/>
      <c r="UYW34" s="662"/>
      <c r="UYX34" s="662"/>
      <c r="UYY34" s="662"/>
      <c r="UYZ34" s="662"/>
      <c r="UZA34" s="662"/>
      <c r="UZB34" s="662"/>
      <c r="UZC34" s="662"/>
      <c r="UZD34" s="662"/>
      <c r="UZE34" s="662"/>
      <c r="UZF34" s="662"/>
      <c r="UZG34" s="662"/>
      <c r="UZH34" s="662"/>
      <c r="UZI34" s="662"/>
      <c r="UZJ34" s="662"/>
      <c r="UZK34" s="662"/>
      <c r="UZL34" s="662"/>
      <c r="UZM34" s="662"/>
      <c r="UZN34" s="662"/>
      <c r="UZO34" s="662"/>
      <c r="UZP34" s="662"/>
      <c r="UZQ34" s="662"/>
      <c r="UZR34" s="662"/>
      <c r="UZS34" s="662"/>
      <c r="UZT34" s="662"/>
      <c r="UZU34" s="662"/>
      <c r="UZV34" s="662"/>
      <c r="UZW34" s="662"/>
      <c r="UZX34" s="662"/>
      <c r="UZY34" s="662"/>
      <c r="UZZ34" s="662"/>
      <c r="VAA34" s="662"/>
      <c r="VAB34" s="662"/>
      <c r="VAC34" s="662"/>
      <c r="VAD34" s="662"/>
      <c r="VAE34" s="662"/>
      <c r="VAF34" s="662"/>
      <c r="VAG34" s="662"/>
      <c r="VAH34" s="662"/>
      <c r="VAI34" s="662"/>
      <c r="VAJ34" s="662"/>
      <c r="VAK34" s="662"/>
      <c r="VAL34" s="662"/>
      <c r="VAM34" s="662"/>
      <c r="VAN34" s="662"/>
      <c r="VAO34" s="662"/>
      <c r="VAP34" s="662"/>
      <c r="VAQ34" s="662"/>
      <c r="VAR34" s="662"/>
      <c r="VAS34" s="662"/>
      <c r="VAT34" s="662"/>
      <c r="VAU34" s="662"/>
      <c r="VAV34" s="662"/>
      <c r="VAW34" s="662"/>
      <c r="VAX34" s="662"/>
      <c r="VAY34" s="662"/>
      <c r="VAZ34" s="662"/>
      <c r="VBA34" s="662"/>
      <c r="VBB34" s="662"/>
      <c r="VBC34" s="662"/>
      <c r="VBD34" s="662"/>
      <c r="VBE34" s="662"/>
      <c r="VBF34" s="662"/>
      <c r="VBG34" s="662"/>
      <c r="VBH34" s="662"/>
      <c r="VBI34" s="662"/>
      <c r="VBJ34" s="662"/>
      <c r="VBK34" s="662"/>
      <c r="VBL34" s="662"/>
      <c r="VBM34" s="662"/>
      <c r="VBN34" s="662"/>
      <c r="VBO34" s="662"/>
      <c r="VBP34" s="662"/>
      <c r="VBQ34" s="662"/>
      <c r="VBR34" s="662"/>
      <c r="VBS34" s="662"/>
      <c r="VBT34" s="662"/>
      <c r="VBU34" s="662"/>
      <c r="VBV34" s="662"/>
      <c r="VBW34" s="662"/>
      <c r="VBX34" s="662"/>
      <c r="VBY34" s="662"/>
      <c r="VBZ34" s="662"/>
      <c r="VCA34" s="662"/>
      <c r="VCB34" s="662"/>
      <c r="VCC34" s="662"/>
      <c r="VCD34" s="662"/>
      <c r="VCE34" s="662"/>
      <c r="VCF34" s="662"/>
      <c r="VCG34" s="662"/>
      <c r="VCH34" s="662"/>
      <c r="VCI34" s="662"/>
      <c r="VCJ34" s="662"/>
      <c r="VCK34" s="662"/>
      <c r="VCL34" s="662"/>
      <c r="VCM34" s="662"/>
      <c r="VCN34" s="662"/>
      <c r="VCO34" s="662"/>
      <c r="VCP34" s="662"/>
      <c r="VCQ34" s="662"/>
      <c r="VCR34" s="662"/>
      <c r="VCS34" s="662"/>
      <c r="VCT34" s="662"/>
      <c r="VCU34" s="662"/>
      <c r="VCV34" s="662"/>
      <c r="VCW34" s="662"/>
      <c r="VCX34" s="662"/>
      <c r="VCY34" s="662"/>
      <c r="VCZ34" s="662"/>
      <c r="VDA34" s="662"/>
      <c r="VDB34" s="662"/>
      <c r="VDC34" s="662"/>
      <c r="VDD34" s="662"/>
      <c r="VDE34" s="662"/>
      <c r="VDF34" s="662"/>
      <c r="VDG34" s="662"/>
      <c r="VDH34" s="662"/>
      <c r="VDI34" s="662"/>
      <c r="VDJ34" s="662"/>
      <c r="VDK34" s="662"/>
      <c r="VDL34" s="662"/>
      <c r="VDM34" s="662"/>
      <c r="VDN34" s="662"/>
      <c r="VDO34" s="662"/>
      <c r="VDP34" s="662"/>
      <c r="VDQ34" s="662"/>
      <c r="VDR34" s="662"/>
      <c r="VDS34" s="662"/>
      <c r="VDT34" s="662"/>
      <c r="VDU34" s="662"/>
      <c r="VDV34" s="662"/>
      <c r="VDW34" s="662"/>
      <c r="VDX34" s="662"/>
      <c r="VDY34" s="662"/>
      <c r="VDZ34" s="662"/>
      <c r="VEA34" s="662"/>
      <c r="VEB34" s="662"/>
      <c r="VEC34" s="662"/>
      <c r="VED34" s="662"/>
      <c r="VEE34" s="662"/>
      <c r="VEF34" s="662"/>
      <c r="VEG34" s="662"/>
      <c r="VEH34" s="662"/>
      <c r="VEI34" s="662"/>
      <c r="VEJ34" s="662"/>
      <c r="VEK34" s="662"/>
      <c r="VEL34" s="662"/>
      <c r="VEM34" s="662"/>
      <c r="VEN34" s="662"/>
      <c r="VEO34" s="662"/>
      <c r="VEP34" s="662"/>
      <c r="VEQ34" s="662"/>
      <c r="VER34" s="662"/>
      <c r="VES34" s="662"/>
      <c r="VET34" s="662"/>
      <c r="VEU34" s="662"/>
      <c r="VEV34" s="662"/>
      <c r="VEW34" s="662"/>
      <c r="VEX34" s="662"/>
      <c r="VEY34" s="662"/>
      <c r="VEZ34" s="662"/>
      <c r="VFA34" s="662"/>
      <c r="VFB34" s="662"/>
      <c r="VFC34" s="662"/>
      <c r="VFD34" s="662"/>
      <c r="VFE34" s="662"/>
      <c r="VFF34" s="662"/>
      <c r="VFG34" s="662"/>
      <c r="VFH34" s="662"/>
      <c r="VFI34" s="662"/>
      <c r="VFJ34" s="662"/>
      <c r="VFK34" s="662"/>
      <c r="VFL34" s="662"/>
      <c r="VFM34" s="662"/>
      <c r="VFN34" s="662"/>
      <c r="VFO34" s="662"/>
      <c r="VFP34" s="662"/>
      <c r="VFQ34" s="662"/>
      <c r="VFR34" s="662"/>
      <c r="VFS34" s="662"/>
      <c r="VFT34" s="662"/>
      <c r="VFU34" s="662"/>
      <c r="VFV34" s="662"/>
      <c r="VFW34" s="662"/>
      <c r="VFX34" s="662"/>
      <c r="VFY34" s="662"/>
      <c r="VFZ34" s="662"/>
      <c r="VGA34" s="662"/>
      <c r="VGB34" s="662"/>
      <c r="VGC34" s="662"/>
      <c r="VGD34" s="662"/>
      <c r="VGE34" s="662"/>
      <c r="VGF34" s="662"/>
      <c r="VGG34" s="662"/>
      <c r="VGH34" s="662"/>
      <c r="VGI34" s="662"/>
      <c r="VGJ34" s="662"/>
      <c r="VGK34" s="662"/>
      <c r="VGL34" s="662"/>
      <c r="VGM34" s="662"/>
      <c r="VGN34" s="662"/>
      <c r="VGO34" s="662"/>
      <c r="VGP34" s="662"/>
      <c r="VGQ34" s="662"/>
      <c r="VGR34" s="662"/>
      <c r="VGS34" s="662"/>
      <c r="VGT34" s="662"/>
      <c r="VGU34" s="662"/>
      <c r="VGV34" s="662"/>
      <c r="VGW34" s="662"/>
      <c r="VGX34" s="662"/>
      <c r="VGY34" s="662"/>
      <c r="VGZ34" s="662"/>
      <c r="VHA34" s="662"/>
      <c r="VHB34" s="662"/>
      <c r="VHC34" s="662"/>
      <c r="VHD34" s="662"/>
      <c r="VHE34" s="662"/>
      <c r="VHF34" s="662"/>
      <c r="VHG34" s="662"/>
      <c r="VHH34" s="662"/>
      <c r="VHI34" s="662"/>
      <c r="VHJ34" s="662"/>
      <c r="VHK34" s="662"/>
      <c r="VHL34" s="662"/>
      <c r="VHM34" s="662"/>
      <c r="VHN34" s="662"/>
      <c r="VHO34" s="662"/>
      <c r="VHP34" s="662"/>
      <c r="VHQ34" s="662"/>
      <c r="VHR34" s="662"/>
      <c r="VHS34" s="662"/>
      <c r="VHT34" s="662"/>
      <c r="VHU34" s="662"/>
      <c r="VHV34" s="662"/>
      <c r="VHW34" s="662"/>
      <c r="VHX34" s="662"/>
      <c r="VHY34" s="662"/>
      <c r="VHZ34" s="662"/>
      <c r="VIA34" s="662"/>
      <c r="VIB34" s="662"/>
      <c r="VIC34" s="662"/>
      <c r="VID34" s="662"/>
      <c r="VIE34" s="662"/>
      <c r="VIF34" s="662"/>
      <c r="VIG34" s="662"/>
      <c r="VIH34" s="662"/>
      <c r="VII34" s="662"/>
      <c r="VIJ34" s="662"/>
      <c r="VIK34" s="662"/>
      <c r="VIL34" s="662"/>
      <c r="VIM34" s="662"/>
      <c r="VIN34" s="662"/>
      <c r="VIO34" s="662"/>
      <c r="VIP34" s="662"/>
      <c r="VIQ34" s="662"/>
      <c r="VIR34" s="662"/>
      <c r="VIS34" s="662"/>
      <c r="VIT34" s="662"/>
      <c r="VIU34" s="662"/>
      <c r="VIV34" s="662"/>
      <c r="VIW34" s="662"/>
      <c r="VIX34" s="662"/>
      <c r="VIY34" s="662"/>
      <c r="VIZ34" s="662"/>
      <c r="VJA34" s="662"/>
      <c r="VJB34" s="662"/>
      <c r="VJC34" s="662"/>
      <c r="VJD34" s="662"/>
      <c r="VJE34" s="662"/>
      <c r="VJF34" s="662"/>
      <c r="VJG34" s="662"/>
      <c r="VJH34" s="662"/>
      <c r="VJI34" s="662"/>
      <c r="VJJ34" s="662"/>
      <c r="VJK34" s="662"/>
      <c r="VJL34" s="662"/>
      <c r="VJM34" s="662"/>
      <c r="VJN34" s="662"/>
      <c r="VJO34" s="662"/>
      <c r="VJP34" s="662"/>
      <c r="VJQ34" s="662"/>
      <c r="VJR34" s="662"/>
      <c r="VJS34" s="662"/>
      <c r="VJT34" s="662"/>
      <c r="VJU34" s="662"/>
      <c r="VJV34" s="662"/>
      <c r="VJW34" s="662"/>
      <c r="VJX34" s="662"/>
      <c r="VJY34" s="662"/>
      <c r="VJZ34" s="662"/>
      <c r="VKA34" s="662"/>
      <c r="VKB34" s="662"/>
      <c r="VKC34" s="662"/>
      <c r="VKD34" s="662"/>
      <c r="VKE34" s="662"/>
      <c r="VKF34" s="662"/>
      <c r="VKG34" s="662"/>
      <c r="VKH34" s="662"/>
      <c r="VKI34" s="662"/>
      <c r="VKJ34" s="662"/>
      <c r="VKK34" s="662"/>
      <c r="VKL34" s="662"/>
      <c r="VKM34" s="662"/>
      <c r="VKN34" s="662"/>
      <c r="VKO34" s="662"/>
      <c r="VKP34" s="662"/>
      <c r="VKQ34" s="662"/>
      <c r="VKR34" s="662"/>
      <c r="VKS34" s="662"/>
      <c r="VKT34" s="662"/>
      <c r="VKU34" s="662"/>
      <c r="VKV34" s="662"/>
      <c r="VKW34" s="662"/>
      <c r="VKX34" s="662"/>
      <c r="VKY34" s="662"/>
      <c r="VKZ34" s="662"/>
      <c r="VLA34" s="662"/>
      <c r="VLB34" s="662"/>
      <c r="VLC34" s="662"/>
      <c r="VLD34" s="662"/>
      <c r="VLE34" s="662"/>
      <c r="VLF34" s="662"/>
      <c r="VLG34" s="662"/>
      <c r="VLH34" s="662"/>
      <c r="VLI34" s="662"/>
      <c r="VLJ34" s="662"/>
      <c r="VLK34" s="662"/>
      <c r="VLL34" s="662"/>
      <c r="VLM34" s="662"/>
      <c r="VLN34" s="662"/>
      <c r="VLO34" s="662"/>
      <c r="VLP34" s="662"/>
      <c r="VLQ34" s="662"/>
      <c r="VLR34" s="662"/>
      <c r="VLS34" s="662"/>
      <c r="VLT34" s="662"/>
      <c r="VLU34" s="662"/>
      <c r="VLV34" s="662"/>
      <c r="VLW34" s="662"/>
      <c r="VLX34" s="662"/>
      <c r="VLY34" s="662"/>
      <c r="VLZ34" s="662"/>
      <c r="VMA34" s="662"/>
      <c r="VMB34" s="662"/>
      <c r="VMC34" s="662"/>
      <c r="VMD34" s="662"/>
      <c r="VME34" s="662"/>
      <c r="VMF34" s="662"/>
      <c r="VMG34" s="662"/>
      <c r="VMH34" s="662"/>
      <c r="VMI34" s="662"/>
      <c r="VMJ34" s="662"/>
      <c r="VMK34" s="662"/>
      <c r="VML34" s="662"/>
      <c r="VMM34" s="662"/>
      <c r="VMN34" s="662"/>
      <c r="VMO34" s="662"/>
      <c r="VMP34" s="662"/>
      <c r="VMQ34" s="662"/>
      <c r="VMR34" s="662"/>
      <c r="VMS34" s="662"/>
      <c r="VMT34" s="662"/>
      <c r="VMU34" s="662"/>
      <c r="VMV34" s="662"/>
      <c r="VMW34" s="662"/>
      <c r="VMX34" s="662"/>
      <c r="VMY34" s="662"/>
      <c r="VMZ34" s="662"/>
      <c r="VNA34" s="662"/>
      <c r="VNB34" s="662"/>
      <c r="VNC34" s="662"/>
      <c r="VND34" s="662"/>
      <c r="VNE34" s="662"/>
      <c r="VNF34" s="662"/>
      <c r="VNG34" s="662"/>
      <c r="VNH34" s="662"/>
      <c r="VNI34" s="662"/>
      <c r="VNJ34" s="662"/>
      <c r="VNK34" s="662"/>
      <c r="VNL34" s="662"/>
      <c r="VNM34" s="662"/>
      <c r="VNN34" s="662"/>
      <c r="VNO34" s="662"/>
      <c r="VNP34" s="662"/>
      <c r="VNQ34" s="662"/>
      <c r="VNR34" s="662"/>
      <c r="VNS34" s="662"/>
      <c r="VNT34" s="662"/>
      <c r="VNU34" s="662"/>
      <c r="VNV34" s="662"/>
      <c r="VNW34" s="662"/>
      <c r="VNX34" s="662"/>
      <c r="VNY34" s="662"/>
      <c r="VNZ34" s="662"/>
      <c r="VOA34" s="662"/>
      <c r="VOB34" s="662"/>
      <c r="VOC34" s="662"/>
      <c r="VOD34" s="662"/>
      <c r="VOE34" s="662"/>
      <c r="VOF34" s="662"/>
      <c r="VOG34" s="662"/>
      <c r="VOH34" s="662"/>
      <c r="VOI34" s="662"/>
      <c r="VOJ34" s="662"/>
      <c r="VOK34" s="662"/>
      <c r="VOL34" s="662"/>
      <c r="VOM34" s="662"/>
      <c r="VON34" s="662"/>
      <c r="VOO34" s="662"/>
      <c r="VOP34" s="662"/>
      <c r="VOQ34" s="662"/>
      <c r="VOR34" s="662"/>
      <c r="VOS34" s="662"/>
      <c r="VOT34" s="662"/>
      <c r="VOU34" s="662"/>
      <c r="VOV34" s="662"/>
      <c r="VOW34" s="662"/>
      <c r="VOX34" s="662"/>
      <c r="VOY34" s="662"/>
      <c r="VOZ34" s="662"/>
      <c r="VPA34" s="662"/>
      <c r="VPB34" s="662"/>
      <c r="VPC34" s="662"/>
      <c r="VPD34" s="662"/>
      <c r="VPE34" s="662"/>
      <c r="VPF34" s="662"/>
      <c r="VPG34" s="662"/>
      <c r="VPH34" s="662"/>
      <c r="VPI34" s="662"/>
      <c r="VPJ34" s="662"/>
      <c r="VPK34" s="662"/>
      <c r="VPL34" s="662"/>
      <c r="VPM34" s="662"/>
      <c r="VPN34" s="662"/>
      <c r="VPO34" s="662"/>
      <c r="VPP34" s="662"/>
      <c r="VPQ34" s="662"/>
      <c r="VPR34" s="662"/>
      <c r="VPS34" s="662"/>
      <c r="VPT34" s="662"/>
      <c r="VPU34" s="662"/>
      <c r="VPV34" s="662"/>
      <c r="VPW34" s="662"/>
      <c r="VPX34" s="662"/>
      <c r="VPY34" s="662"/>
      <c r="VPZ34" s="662"/>
      <c r="VQA34" s="662"/>
      <c r="VQB34" s="662"/>
      <c r="VQC34" s="662"/>
      <c r="VQD34" s="662"/>
      <c r="VQE34" s="662"/>
      <c r="VQF34" s="662"/>
      <c r="VQG34" s="662"/>
      <c r="VQH34" s="662"/>
      <c r="VQI34" s="662"/>
      <c r="VQJ34" s="662"/>
      <c r="VQK34" s="662"/>
      <c r="VQL34" s="662"/>
      <c r="VQM34" s="662"/>
      <c r="VQN34" s="662"/>
      <c r="VQO34" s="662"/>
      <c r="VQP34" s="662"/>
      <c r="VQQ34" s="662"/>
      <c r="VQR34" s="662"/>
      <c r="VQS34" s="662"/>
      <c r="VQT34" s="662"/>
      <c r="VQU34" s="662"/>
      <c r="VQV34" s="662"/>
      <c r="VQW34" s="662"/>
      <c r="VQX34" s="662"/>
      <c r="VQY34" s="662"/>
      <c r="VQZ34" s="662"/>
      <c r="VRA34" s="662"/>
      <c r="VRB34" s="662"/>
      <c r="VRC34" s="662"/>
      <c r="VRD34" s="662"/>
      <c r="VRE34" s="662"/>
      <c r="VRF34" s="662"/>
      <c r="VRG34" s="662"/>
      <c r="VRH34" s="662"/>
      <c r="VRI34" s="662"/>
      <c r="VRJ34" s="662"/>
      <c r="VRK34" s="662"/>
      <c r="VRL34" s="662"/>
      <c r="VRM34" s="662"/>
      <c r="VRN34" s="662"/>
      <c r="VRO34" s="662"/>
      <c r="VRP34" s="662"/>
      <c r="VRQ34" s="662"/>
      <c r="VRR34" s="662"/>
      <c r="VRS34" s="662"/>
      <c r="VRT34" s="662"/>
      <c r="VRU34" s="662"/>
      <c r="VRV34" s="662"/>
      <c r="VRW34" s="662"/>
      <c r="VRX34" s="662"/>
      <c r="VRY34" s="662"/>
      <c r="VRZ34" s="662"/>
      <c r="VSA34" s="662"/>
      <c r="VSB34" s="662"/>
      <c r="VSC34" s="662"/>
      <c r="VSD34" s="662"/>
      <c r="VSE34" s="662"/>
      <c r="VSF34" s="662"/>
      <c r="VSG34" s="662"/>
      <c r="VSH34" s="662"/>
      <c r="VSI34" s="662"/>
      <c r="VSJ34" s="662"/>
      <c r="VSK34" s="662"/>
      <c r="VSL34" s="662"/>
      <c r="VSM34" s="662"/>
      <c r="VSN34" s="662"/>
      <c r="VSO34" s="662"/>
      <c r="VSP34" s="662"/>
      <c r="VSQ34" s="662"/>
      <c r="VSR34" s="662"/>
      <c r="VSS34" s="662"/>
      <c r="VST34" s="662"/>
      <c r="VSU34" s="662"/>
      <c r="VSV34" s="662"/>
      <c r="VSW34" s="662"/>
      <c r="VSX34" s="662"/>
      <c r="VSY34" s="662"/>
      <c r="VSZ34" s="662"/>
      <c r="VTA34" s="662"/>
      <c r="VTB34" s="662"/>
      <c r="VTC34" s="662"/>
      <c r="VTD34" s="662"/>
      <c r="VTE34" s="662"/>
      <c r="VTF34" s="662"/>
      <c r="VTG34" s="662"/>
      <c r="VTH34" s="662"/>
      <c r="VTI34" s="662"/>
      <c r="VTJ34" s="662"/>
      <c r="VTK34" s="662"/>
      <c r="VTL34" s="662"/>
      <c r="VTM34" s="662"/>
      <c r="VTN34" s="662"/>
      <c r="VTO34" s="662"/>
      <c r="VTP34" s="662"/>
      <c r="VTQ34" s="662"/>
      <c r="VTR34" s="662"/>
      <c r="VTS34" s="662"/>
      <c r="VTT34" s="662"/>
      <c r="VTU34" s="662"/>
      <c r="VTV34" s="662"/>
      <c r="VTW34" s="662"/>
      <c r="VTX34" s="662"/>
      <c r="VTY34" s="662"/>
      <c r="VTZ34" s="662"/>
      <c r="VUA34" s="662"/>
      <c r="VUB34" s="662"/>
      <c r="VUC34" s="662"/>
      <c r="VUD34" s="662"/>
      <c r="VUE34" s="662"/>
      <c r="VUF34" s="662"/>
      <c r="VUG34" s="662"/>
      <c r="VUH34" s="662"/>
      <c r="VUI34" s="662"/>
      <c r="VUJ34" s="662"/>
      <c r="VUK34" s="662"/>
      <c r="VUL34" s="662"/>
      <c r="VUM34" s="662"/>
      <c r="VUN34" s="662"/>
      <c r="VUO34" s="662"/>
      <c r="VUP34" s="662"/>
      <c r="VUQ34" s="662"/>
      <c r="VUR34" s="662"/>
      <c r="VUS34" s="662"/>
      <c r="VUT34" s="662"/>
      <c r="VUU34" s="662"/>
      <c r="VUV34" s="662"/>
      <c r="VUW34" s="662"/>
      <c r="VUX34" s="662"/>
      <c r="VUY34" s="662"/>
      <c r="VUZ34" s="662"/>
      <c r="VVA34" s="662"/>
      <c r="VVB34" s="662"/>
      <c r="VVC34" s="662"/>
      <c r="VVD34" s="662"/>
      <c r="VVE34" s="662"/>
      <c r="VVF34" s="662"/>
      <c r="VVG34" s="662"/>
      <c r="VVH34" s="662"/>
      <c r="VVI34" s="662"/>
      <c r="VVJ34" s="662"/>
      <c r="VVK34" s="662"/>
      <c r="VVL34" s="662"/>
      <c r="VVM34" s="662"/>
      <c r="VVN34" s="662"/>
      <c r="VVO34" s="662"/>
      <c r="VVP34" s="662"/>
      <c r="VVQ34" s="662"/>
      <c r="VVR34" s="662"/>
      <c r="VVS34" s="662"/>
      <c r="VVT34" s="662"/>
      <c r="VVU34" s="662"/>
      <c r="VVV34" s="662"/>
      <c r="VVW34" s="662"/>
      <c r="VVX34" s="662"/>
      <c r="VVY34" s="662"/>
      <c r="VVZ34" s="662"/>
      <c r="VWA34" s="662"/>
      <c r="VWB34" s="662"/>
      <c r="VWC34" s="662"/>
      <c r="VWD34" s="662"/>
      <c r="VWE34" s="662"/>
      <c r="VWF34" s="662"/>
      <c r="VWG34" s="662"/>
      <c r="VWH34" s="662"/>
      <c r="VWI34" s="662"/>
      <c r="VWJ34" s="662"/>
      <c r="VWK34" s="662"/>
      <c r="VWL34" s="662"/>
      <c r="VWM34" s="662"/>
      <c r="VWN34" s="662"/>
      <c r="VWO34" s="662"/>
      <c r="VWP34" s="662"/>
      <c r="VWQ34" s="662"/>
      <c r="VWR34" s="662"/>
      <c r="VWS34" s="662"/>
      <c r="VWT34" s="662"/>
      <c r="VWU34" s="662"/>
      <c r="VWV34" s="662"/>
      <c r="VWW34" s="662"/>
      <c r="VWX34" s="662"/>
      <c r="VWY34" s="662"/>
      <c r="VWZ34" s="662"/>
      <c r="VXA34" s="662"/>
      <c r="VXB34" s="662"/>
      <c r="VXC34" s="662"/>
      <c r="VXD34" s="662"/>
      <c r="VXE34" s="662"/>
      <c r="VXF34" s="662"/>
      <c r="VXG34" s="662"/>
      <c r="VXH34" s="662"/>
      <c r="VXI34" s="662"/>
      <c r="VXJ34" s="662"/>
      <c r="VXK34" s="662"/>
      <c r="VXL34" s="662"/>
      <c r="VXM34" s="662"/>
      <c r="VXN34" s="662"/>
      <c r="VXO34" s="662"/>
      <c r="VXP34" s="662"/>
      <c r="VXQ34" s="662"/>
      <c r="VXR34" s="662"/>
      <c r="VXS34" s="662"/>
      <c r="VXT34" s="662"/>
      <c r="VXU34" s="662"/>
      <c r="VXV34" s="662"/>
      <c r="VXW34" s="662"/>
      <c r="VXX34" s="662"/>
      <c r="VXY34" s="662"/>
      <c r="VXZ34" s="662"/>
      <c r="VYA34" s="662"/>
      <c r="VYB34" s="662"/>
      <c r="VYC34" s="662"/>
      <c r="VYD34" s="662"/>
      <c r="VYE34" s="662"/>
      <c r="VYF34" s="662"/>
      <c r="VYG34" s="662"/>
      <c r="VYH34" s="662"/>
      <c r="VYI34" s="662"/>
      <c r="VYJ34" s="662"/>
      <c r="VYK34" s="662"/>
      <c r="VYL34" s="662"/>
      <c r="VYM34" s="662"/>
      <c r="VYN34" s="662"/>
      <c r="VYO34" s="662"/>
      <c r="VYP34" s="662"/>
      <c r="VYQ34" s="662"/>
      <c r="VYR34" s="662"/>
      <c r="VYS34" s="662"/>
      <c r="VYT34" s="662"/>
      <c r="VYU34" s="662"/>
      <c r="VYV34" s="662"/>
      <c r="VYW34" s="662"/>
      <c r="VYX34" s="662"/>
      <c r="VYY34" s="662"/>
      <c r="VYZ34" s="662"/>
      <c r="VZA34" s="662"/>
      <c r="VZB34" s="662"/>
      <c r="VZC34" s="662"/>
      <c r="VZD34" s="662"/>
      <c r="VZE34" s="662"/>
      <c r="VZF34" s="662"/>
      <c r="VZG34" s="662"/>
      <c r="VZH34" s="662"/>
      <c r="VZI34" s="662"/>
      <c r="VZJ34" s="662"/>
      <c r="VZK34" s="662"/>
      <c r="VZL34" s="662"/>
      <c r="VZM34" s="662"/>
      <c r="VZN34" s="662"/>
      <c r="VZO34" s="662"/>
      <c r="VZP34" s="662"/>
      <c r="VZQ34" s="662"/>
      <c r="VZR34" s="662"/>
      <c r="VZS34" s="662"/>
      <c r="VZT34" s="662"/>
      <c r="VZU34" s="662"/>
      <c r="VZV34" s="662"/>
      <c r="VZW34" s="662"/>
      <c r="VZX34" s="662"/>
      <c r="VZY34" s="662"/>
      <c r="VZZ34" s="662"/>
      <c r="WAA34" s="662"/>
      <c r="WAB34" s="662"/>
      <c r="WAC34" s="662"/>
      <c r="WAD34" s="662"/>
      <c r="WAE34" s="662"/>
      <c r="WAF34" s="662"/>
      <c r="WAG34" s="662"/>
      <c r="WAH34" s="662"/>
      <c r="WAI34" s="662"/>
      <c r="WAJ34" s="662"/>
      <c r="WAK34" s="662"/>
      <c r="WAL34" s="662"/>
      <c r="WAM34" s="662"/>
      <c r="WAN34" s="662"/>
      <c r="WAO34" s="662"/>
      <c r="WAP34" s="662"/>
      <c r="WAQ34" s="662"/>
      <c r="WAR34" s="662"/>
      <c r="WAS34" s="662"/>
      <c r="WAT34" s="662"/>
      <c r="WAU34" s="662"/>
      <c r="WAV34" s="662"/>
      <c r="WAW34" s="662"/>
      <c r="WAX34" s="662"/>
      <c r="WAY34" s="662"/>
      <c r="WAZ34" s="662"/>
      <c r="WBA34" s="662"/>
      <c r="WBB34" s="662"/>
      <c r="WBC34" s="662"/>
      <c r="WBD34" s="662"/>
      <c r="WBE34" s="662"/>
      <c r="WBF34" s="662"/>
      <c r="WBG34" s="662"/>
      <c r="WBH34" s="662"/>
      <c r="WBI34" s="662"/>
      <c r="WBJ34" s="662"/>
      <c r="WBK34" s="662"/>
      <c r="WBL34" s="662"/>
      <c r="WBM34" s="662"/>
      <c r="WBN34" s="662"/>
      <c r="WBO34" s="662"/>
      <c r="WBP34" s="662"/>
      <c r="WBQ34" s="662"/>
      <c r="WBR34" s="662"/>
      <c r="WBS34" s="662"/>
      <c r="WBT34" s="662"/>
      <c r="WBU34" s="662"/>
      <c r="WBV34" s="662"/>
      <c r="WBW34" s="662"/>
      <c r="WBX34" s="662"/>
      <c r="WBY34" s="662"/>
      <c r="WBZ34" s="662"/>
      <c r="WCA34" s="662"/>
      <c r="WCB34" s="662"/>
      <c r="WCC34" s="662"/>
      <c r="WCD34" s="662"/>
      <c r="WCE34" s="662"/>
      <c r="WCF34" s="662"/>
      <c r="WCG34" s="662"/>
      <c r="WCH34" s="662"/>
      <c r="WCI34" s="662"/>
      <c r="WCJ34" s="662"/>
      <c r="WCK34" s="662"/>
      <c r="WCL34" s="662"/>
      <c r="WCM34" s="662"/>
      <c r="WCN34" s="662"/>
      <c r="WCO34" s="662"/>
      <c r="WCP34" s="662"/>
      <c r="WCQ34" s="662"/>
      <c r="WCR34" s="662"/>
      <c r="WCS34" s="662"/>
      <c r="WCT34" s="662"/>
      <c r="WCU34" s="662"/>
      <c r="WCV34" s="662"/>
      <c r="WCW34" s="662"/>
      <c r="WCX34" s="662"/>
      <c r="WCY34" s="662"/>
      <c r="WCZ34" s="662"/>
      <c r="WDA34" s="662"/>
      <c r="WDB34" s="662"/>
      <c r="WDC34" s="662"/>
      <c r="WDD34" s="662"/>
      <c r="WDE34" s="662"/>
      <c r="WDF34" s="662"/>
      <c r="WDG34" s="662"/>
      <c r="WDH34" s="662"/>
      <c r="WDI34" s="662"/>
      <c r="WDJ34" s="662"/>
      <c r="WDK34" s="662"/>
      <c r="WDL34" s="662"/>
      <c r="WDM34" s="662"/>
      <c r="WDN34" s="662"/>
      <c r="WDO34" s="662"/>
      <c r="WDP34" s="662"/>
      <c r="WDQ34" s="662"/>
      <c r="WDR34" s="662"/>
      <c r="WDS34" s="662"/>
      <c r="WDT34" s="662"/>
      <c r="WDU34" s="662"/>
      <c r="WDV34" s="662"/>
      <c r="WDW34" s="662"/>
      <c r="WDX34" s="662"/>
      <c r="WDY34" s="662"/>
      <c r="WDZ34" s="662"/>
      <c r="WEA34" s="662"/>
      <c r="WEB34" s="662"/>
      <c r="WEC34" s="662"/>
      <c r="WED34" s="662"/>
      <c r="WEE34" s="662"/>
      <c r="WEF34" s="662"/>
      <c r="WEG34" s="662"/>
      <c r="WEH34" s="662"/>
      <c r="WEI34" s="662"/>
      <c r="WEJ34" s="662"/>
      <c r="WEK34" s="662"/>
      <c r="WEL34" s="662"/>
      <c r="WEM34" s="662"/>
      <c r="WEN34" s="662"/>
      <c r="WEO34" s="662"/>
      <c r="WEP34" s="662"/>
      <c r="WEQ34" s="662"/>
      <c r="WER34" s="662"/>
      <c r="WES34" s="662"/>
      <c r="WET34" s="662"/>
      <c r="WEU34" s="662"/>
      <c r="WEV34" s="662"/>
      <c r="WEW34" s="662"/>
      <c r="WEX34" s="662"/>
      <c r="WEY34" s="662"/>
      <c r="WEZ34" s="662"/>
      <c r="WFA34" s="662"/>
      <c r="WFB34" s="662"/>
      <c r="WFC34" s="662"/>
      <c r="WFD34" s="662"/>
      <c r="WFE34" s="662"/>
      <c r="WFF34" s="662"/>
      <c r="WFG34" s="662"/>
      <c r="WFH34" s="662"/>
      <c r="WFI34" s="662"/>
      <c r="WFJ34" s="662"/>
      <c r="WFK34" s="662"/>
      <c r="WFL34" s="662"/>
      <c r="WFM34" s="662"/>
      <c r="WFN34" s="662"/>
      <c r="WFO34" s="662"/>
      <c r="WFP34" s="662"/>
      <c r="WFQ34" s="662"/>
      <c r="WFR34" s="662"/>
      <c r="WFS34" s="662"/>
      <c r="WFT34" s="662"/>
      <c r="WFU34" s="662"/>
      <c r="WFV34" s="662"/>
      <c r="WFW34" s="662"/>
      <c r="WFX34" s="662"/>
      <c r="WFY34" s="662"/>
      <c r="WFZ34" s="662"/>
      <c r="WGA34" s="662"/>
      <c r="WGB34" s="662"/>
      <c r="WGC34" s="662"/>
      <c r="WGD34" s="662"/>
      <c r="WGE34" s="662"/>
      <c r="WGF34" s="662"/>
      <c r="WGG34" s="662"/>
      <c r="WGH34" s="662"/>
      <c r="WGI34" s="662"/>
      <c r="WGJ34" s="662"/>
      <c r="WGK34" s="662"/>
      <c r="WGL34" s="662"/>
      <c r="WGM34" s="662"/>
      <c r="WGN34" s="662"/>
      <c r="WGO34" s="662"/>
      <c r="WGP34" s="662"/>
      <c r="WGQ34" s="662"/>
      <c r="WGR34" s="662"/>
      <c r="WGS34" s="662"/>
      <c r="WGT34" s="662"/>
      <c r="WGU34" s="662"/>
      <c r="WGV34" s="662"/>
      <c r="WGW34" s="662"/>
      <c r="WGX34" s="662"/>
      <c r="WGY34" s="662"/>
      <c r="WGZ34" s="662"/>
      <c r="WHA34" s="662"/>
      <c r="WHB34" s="662"/>
      <c r="WHC34" s="662"/>
      <c r="WHD34" s="662"/>
      <c r="WHE34" s="662"/>
      <c r="WHF34" s="662"/>
      <c r="WHG34" s="662"/>
      <c r="WHH34" s="662"/>
      <c r="WHI34" s="662"/>
      <c r="WHJ34" s="662"/>
      <c r="WHK34" s="662"/>
      <c r="WHL34" s="662"/>
      <c r="WHM34" s="662"/>
      <c r="WHN34" s="662"/>
      <c r="WHO34" s="662"/>
      <c r="WHP34" s="662"/>
      <c r="WHQ34" s="662"/>
      <c r="WHR34" s="662"/>
      <c r="WHS34" s="662"/>
      <c r="WHT34" s="662"/>
      <c r="WHU34" s="662"/>
      <c r="WHV34" s="662"/>
      <c r="WHW34" s="662"/>
      <c r="WHX34" s="662"/>
      <c r="WHY34" s="662"/>
      <c r="WHZ34" s="662"/>
      <c r="WIA34" s="662"/>
      <c r="WIB34" s="662"/>
      <c r="WIC34" s="662"/>
      <c r="WID34" s="662"/>
      <c r="WIE34" s="662"/>
      <c r="WIF34" s="662"/>
      <c r="WIG34" s="662"/>
      <c r="WIH34" s="662"/>
      <c r="WII34" s="662"/>
      <c r="WIJ34" s="662"/>
      <c r="WIK34" s="662"/>
      <c r="WIL34" s="662"/>
      <c r="WIM34" s="662"/>
      <c r="WIN34" s="662"/>
      <c r="WIO34" s="662"/>
      <c r="WIP34" s="662"/>
      <c r="WIQ34" s="662"/>
      <c r="WIR34" s="662"/>
      <c r="WIS34" s="662"/>
      <c r="WIT34" s="662"/>
      <c r="WIU34" s="662"/>
      <c r="WIV34" s="662"/>
      <c r="WIW34" s="662"/>
      <c r="WIX34" s="662"/>
      <c r="WIY34" s="662"/>
      <c r="WIZ34" s="662"/>
      <c r="WJA34" s="662"/>
      <c r="WJB34" s="662"/>
      <c r="WJC34" s="662"/>
      <c r="WJD34" s="662"/>
      <c r="WJE34" s="662"/>
      <c r="WJF34" s="662"/>
      <c r="WJG34" s="662"/>
      <c r="WJH34" s="662"/>
      <c r="WJI34" s="662"/>
      <c r="WJJ34" s="662"/>
      <c r="WJK34" s="662"/>
      <c r="WJL34" s="662"/>
      <c r="WJM34" s="662"/>
      <c r="WJN34" s="662"/>
      <c r="WJO34" s="662"/>
      <c r="WJP34" s="662"/>
      <c r="WJQ34" s="662"/>
      <c r="WJR34" s="662"/>
      <c r="WJS34" s="662"/>
      <c r="WJT34" s="662"/>
      <c r="WJU34" s="662"/>
      <c r="WJV34" s="662"/>
      <c r="WJW34" s="662"/>
      <c r="WJX34" s="662"/>
      <c r="WJY34" s="662"/>
      <c r="WJZ34" s="662"/>
      <c r="WKA34" s="662"/>
      <c r="WKB34" s="662"/>
      <c r="WKC34" s="662"/>
      <c r="WKD34" s="662"/>
      <c r="WKE34" s="662"/>
      <c r="WKF34" s="662"/>
      <c r="WKG34" s="662"/>
      <c r="WKH34" s="662"/>
      <c r="WKI34" s="662"/>
      <c r="WKJ34" s="662"/>
      <c r="WKK34" s="662"/>
      <c r="WKL34" s="662"/>
      <c r="WKM34" s="662"/>
      <c r="WKN34" s="662"/>
      <c r="WKO34" s="662"/>
      <c r="WKP34" s="662"/>
      <c r="WKQ34" s="662"/>
      <c r="WKR34" s="662"/>
      <c r="WKS34" s="662"/>
      <c r="WKT34" s="662"/>
      <c r="WKU34" s="662"/>
      <c r="WKV34" s="662"/>
      <c r="WKW34" s="662"/>
      <c r="WKX34" s="662"/>
      <c r="WKY34" s="662"/>
      <c r="WKZ34" s="662"/>
      <c r="WLA34" s="662"/>
      <c r="WLB34" s="662"/>
      <c r="WLC34" s="662"/>
      <c r="WLD34" s="662"/>
      <c r="WLE34" s="662"/>
      <c r="WLF34" s="662"/>
      <c r="WLG34" s="662"/>
      <c r="WLH34" s="662"/>
      <c r="WLI34" s="662"/>
      <c r="WLJ34" s="662"/>
      <c r="WLK34" s="662"/>
      <c r="WLL34" s="662"/>
      <c r="WLM34" s="662"/>
      <c r="WLN34" s="662"/>
      <c r="WLO34" s="662"/>
      <c r="WLP34" s="662"/>
      <c r="WLQ34" s="662"/>
      <c r="WLR34" s="662"/>
      <c r="WLS34" s="662"/>
      <c r="WLT34" s="662"/>
      <c r="WLU34" s="662"/>
      <c r="WLV34" s="662"/>
      <c r="WLW34" s="662"/>
      <c r="WLX34" s="662"/>
      <c r="WLY34" s="662"/>
      <c r="WLZ34" s="662"/>
      <c r="WMA34" s="662"/>
      <c r="WMB34" s="662"/>
      <c r="WMC34" s="662"/>
      <c r="WMD34" s="662"/>
      <c r="WME34" s="662"/>
      <c r="WMF34" s="662"/>
      <c r="WMG34" s="662"/>
      <c r="WMH34" s="662"/>
      <c r="WMI34" s="662"/>
      <c r="WMJ34" s="662"/>
      <c r="WMK34" s="662"/>
      <c r="WML34" s="662"/>
      <c r="WMM34" s="662"/>
      <c r="WMN34" s="662"/>
      <c r="WMO34" s="662"/>
      <c r="WMP34" s="662"/>
      <c r="WMQ34" s="662"/>
      <c r="WMR34" s="662"/>
      <c r="WMS34" s="662"/>
      <c r="WMT34" s="662"/>
      <c r="WMU34" s="662"/>
      <c r="WMV34" s="662"/>
      <c r="WMW34" s="662"/>
      <c r="WMX34" s="662"/>
      <c r="WMY34" s="662"/>
      <c r="WMZ34" s="662"/>
      <c r="WNA34" s="662"/>
      <c r="WNB34" s="662"/>
      <c r="WNC34" s="662"/>
      <c r="WND34" s="662"/>
      <c r="WNE34" s="662"/>
      <c r="WNF34" s="662"/>
      <c r="WNG34" s="662"/>
      <c r="WNH34" s="662"/>
      <c r="WNI34" s="662"/>
      <c r="WNJ34" s="662"/>
      <c r="WNK34" s="662"/>
      <c r="WNL34" s="662"/>
      <c r="WNM34" s="662"/>
      <c r="WNN34" s="662"/>
      <c r="WNO34" s="662"/>
      <c r="WNP34" s="662"/>
      <c r="WNQ34" s="662"/>
      <c r="WNR34" s="662"/>
      <c r="WNS34" s="662"/>
      <c r="WNT34" s="662"/>
      <c r="WNU34" s="662"/>
      <c r="WNV34" s="662"/>
      <c r="WNW34" s="662"/>
      <c r="WNX34" s="662"/>
      <c r="WNY34" s="662"/>
      <c r="WNZ34" s="662"/>
      <c r="WOA34" s="662"/>
      <c r="WOB34" s="662"/>
      <c r="WOC34" s="662"/>
      <c r="WOD34" s="662"/>
      <c r="WOE34" s="662"/>
      <c r="WOF34" s="662"/>
      <c r="WOG34" s="662"/>
      <c r="WOH34" s="662"/>
      <c r="WOI34" s="662"/>
      <c r="WOJ34" s="662"/>
      <c r="WOK34" s="662"/>
      <c r="WOL34" s="662"/>
      <c r="WOM34" s="662"/>
      <c r="WON34" s="662"/>
      <c r="WOO34" s="662"/>
      <c r="WOP34" s="662"/>
      <c r="WOQ34" s="662"/>
      <c r="WOR34" s="662"/>
      <c r="WOS34" s="662"/>
      <c r="WOT34" s="662"/>
      <c r="WOU34" s="662"/>
      <c r="WOV34" s="662"/>
      <c r="WOW34" s="662"/>
      <c r="WOX34" s="662"/>
      <c r="WOY34" s="662"/>
      <c r="WOZ34" s="662"/>
      <c r="WPA34" s="662"/>
      <c r="WPB34" s="662"/>
      <c r="WPC34" s="662"/>
      <c r="WPD34" s="662"/>
      <c r="WPE34" s="662"/>
      <c r="WPF34" s="662"/>
      <c r="WPG34" s="662"/>
      <c r="WPH34" s="662"/>
      <c r="WPI34" s="662"/>
      <c r="WPJ34" s="662"/>
      <c r="WPK34" s="662"/>
      <c r="WPL34" s="662"/>
      <c r="WPM34" s="662"/>
      <c r="WPN34" s="662"/>
      <c r="WPO34" s="662"/>
      <c r="WPP34" s="662"/>
      <c r="WPQ34" s="662"/>
      <c r="WPR34" s="662"/>
      <c r="WPS34" s="662"/>
      <c r="WPT34" s="662"/>
      <c r="WPU34" s="662"/>
      <c r="WPV34" s="662"/>
      <c r="WPW34" s="662"/>
      <c r="WPX34" s="662"/>
      <c r="WPY34" s="662"/>
      <c r="WPZ34" s="662"/>
      <c r="WQA34" s="662"/>
      <c r="WQB34" s="662"/>
      <c r="WQC34" s="662"/>
      <c r="WQD34" s="662"/>
      <c r="WQE34" s="662"/>
      <c r="WQF34" s="662"/>
      <c r="WQG34" s="662"/>
      <c r="WQH34" s="662"/>
      <c r="WQI34" s="662"/>
      <c r="WQJ34" s="662"/>
      <c r="WQK34" s="662"/>
      <c r="WQL34" s="662"/>
      <c r="WQM34" s="662"/>
      <c r="WQN34" s="662"/>
      <c r="WQO34" s="662"/>
      <c r="WQP34" s="662"/>
      <c r="WQQ34" s="662"/>
      <c r="WQR34" s="662"/>
      <c r="WQS34" s="662"/>
      <c r="WQT34" s="662"/>
      <c r="WQU34" s="662"/>
      <c r="WQV34" s="662"/>
      <c r="WQW34" s="662"/>
      <c r="WQX34" s="662"/>
      <c r="WQY34" s="662"/>
      <c r="WQZ34" s="662"/>
      <c r="WRA34" s="662"/>
      <c r="WRB34" s="662"/>
      <c r="WRC34" s="662"/>
      <c r="WRD34" s="662"/>
      <c r="WRE34" s="662"/>
      <c r="WRF34" s="662"/>
      <c r="WRG34" s="662"/>
      <c r="WRH34" s="662"/>
      <c r="WRI34" s="662"/>
      <c r="WRJ34" s="662"/>
      <c r="WRK34" s="662"/>
      <c r="WRL34" s="662"/>
      <c r="WRM34" s="662"/>
      <c r="WRN34" s="662"/>
      <c r="WRO34" s="662"/>
      <c r="WRP34" s="662"/>
      <c r="WRQ34" s="662"/>
      <c r="WRR34" s="662"/>
      <c r="WRS34" s="662"/>
      <c r="WRT34" s="662"/>
      <c r="WRU34" s="662"/>
      <c r="WRV34" s="662"/>
      <c r="WRW34" s="662"/>
      <c r="WRX34" s="662"/>
      <c r="WRY34" s="662"/>
      <c r="WRZ34" s="662"/>
      <c r="WSA34" s="662"/>
      <c r="WSB34" s="662"/>
      <c r="WSC34" s="662"/>
      <c r="WSD34" s="662"/>
      <c r="WSE34" s="662"/>
      <c r="WSF34" s="662"/>
      <c r="WSG34" s="662"/>
      <c r="WSH34" s="662"/>
      <c r="WSI34" s="662"/>
      <c r="WSJ34" s="662"/>
      <c r="WSK34" s="662"/>
      <c r="WSL34" s="662"/>
      <c r="WSM34" s="662"/>
      <c r="WSN34" s="662"/>
      <c r="WSO34" s="662"/>
      <c r="WSP34" s="662"/>
      <c r="WSQ34" s="662"/>
      <c r="WSR34" s="662"/>
      <c r="WSS34" s="662"/>
      <c r="WST34" s="662"/>
      <c r="WSU34" s="662"/>
      <c r="WSV34" s="662"/>
      <c r="WSW34" s="662"/>
      <c r="WSX34" s="662"/>
      <c r="WSY34" s="662"/>
      <c r="WSZ34" s="662"/>
      <c r="WTA34" s="662"/>
      <c r="WTB34" s="662"/>
      <c r="WTC34" s="662"/>
      <c r="WTD34" s="662"/>
      <c r="WTE34" s="662"/>
      <c r="WTF34" s="662"/>
      <c r="WTG34" s="662"/>
      <c r="WTH34" s="662"/>
      <c r="WTI34" s="662"/>
      <c r="WTJ34" s="662"/>
      <c r="WTK34" s="662"/>
      <c r="WTL34" s="662"/>
      <c r="WTM34" s="662"/>
      <c r="WTN34" s="662"/>
      <c r="WTO34" s="662"/>
      <c r="WTP34" s="662"/>
      <c r="WTQ34" s="662"/>
      <c r="WTR34" s="662"/>
      <c r="WTS34" s="662"/>
      <c r="WTT34" s="662"/>
      <c r="WTU34" s="662"/>
      <c r="WTV34" s="662"/>
      <c r="WTW34" s="662"/>
      <c r="WTX34" s="662"/>
      <c r="WTY34" s="662"/>
      <c r="WTZ34" s="662"/>
      <c r="WUA34" s="662"/>
      <c r="WUB34" s="662"/>
      <c r="WUC34" s="662"/>
      <c r="WUD34" s="662"/>
      <c r="WUE34" s="662"/>
      <c r="WUF34" s="662"/>
      <c r="WUG34" s="662"/>
      <c r="WUH34" s="662"/>
      <c r="WUI34" s="662"/>
      <c r="WUJ34" s="662"/>
      <c r="WUK34" s="662"/>
      <c r="WUL34" s="662"/>
      <c r="WUM34" s="662"/>
      <c r="WUN34" s="662"/>
      <c r="WUO34" s="662"/>
      <c r="WUP34" s="662"/>
      <c r="WUQ34" s="662"/>
      <c r="WUR34" s="662"/>
      <c r="WUS34" s="662"/>
      <c r="WUT34" s="662"/>
      <c r="WUU34" s="662"/>
      <c r="WUV34" s="662"/>
      <c r="WUW34" s="662"/>
      <c r="WUX34" s="662"/>
      <c r="WUY34" s="662"/>
      <c r="WUZ34" s="662"/>
      <c r="WVA34" s="662"/>
      <c r="WVB34" s="662"/>
      <c r="WVC34" s="662"/>
      <c r="WVD34" s="662"/>
      <c r="WVE34" s="662"/>
      <c r="WVF34" s="662"/>
      <c r="WVG34" s="662"/>
      <c r="WVH34" s="662"/>
      <c r="WVI34" s="662"/>
      <c r="WVJ34" s="662"/>
      <c r="WVK34" s="662"/>
      <c r="WVL34" s="662"/>
      <c r="WVM34" s="662"/>
      <c r="WVN34" s="662"/>
      <c r="WVO34" s="662"/>
      <c r="WVP34" s="662"/>
      <c r="WVQ34" s="662"/>
      <c r="WVR34" s="662"/>
      <c r="WVS34" s="662"/>
      <c r="WVT34" s="662"/>
      <c r="WVU34" s="662"/>
      <c r="WVV34" s="662"/>
      <c r="WVW34" s="662"/>
      <c r="WVX34" s="662"/>
      <c r="WVY34" s="662"/>
      <c r="WVZ34" s="662"/>
      <c r="WWA34" s="662"/>
      <c r="WWB34" s="662"/>
      <c r="WWC34" s="662"/>
      <c r="WWD34" s="662"/>
      <c r="WWE34" s="662"/>
      <c r="WWF34" s="662"/>
      <c r="WWG34" s="662"/>
      <c r="WWH34" s="662"/>
      <c r="WWI34" s="662"/>
      <c r="WWJ34" s="662"/>
      <c r="WWK34" s="662"/>
      <c r="WWL34" s="662"/>
      <c r="WWM34" s="662"/>
      <c r="WWN34" s="662"/>
      <c r="WWO34" s="662"/>
      <c r="WWP34" s="662"/>
      <c r="WWQ34" s="662"/>
      <c r="WWR34" s="662"/>
      <c r="WWS34" s="662"/>
      <c r="WWT34" s="662"/>
      <c r="WWU34" s="662"/>
      <c r="WWV34" s="662"/>
      <c r="WWW34" s="662"/>
      <c r="WWX34" s="662"/>
      <c r="WWY34" s="662"/>
      <c r="WWZ34" s="662"/>
      <c r="WXA34" s="662"/>
      <c r="WXB34" s="662"/>
      <c r="WXC34" s="662"/>
      <c r="WXD34" s="662"/>
      <c r="WXE34" s="662"/>
      <c r="WXF34" s="662"/>
      <c r="WXG34" s="662"/>
      <c r="WXH34" s="662"/>
      <c r="WXI34" s="662"/>
      <c r="WXJ34" s="662"/>
      <c r="WXK34" s="662"/>
      <c r="WXL34" s="662"/>
      <c r="WXM34" s="662"/>
      <c r="WXN34" s="662"/>
      <c r="WXO34" s="662"/>
      <c r="WXP34" s="662"/>
      <c r="WXQ34" s="662"/>
      <c r="WXR34" s="662"/>
      <c r="WXS34" s="662"/>
      <c r="WXT34" s="662"/>
      <c r="WXU34" s="662"/>
      <c r="WXV34" s="662"/>
      <c r="WXW34" s="662"/>
      <c r="WXX34" s="662"/>
      <c r="WXY34" s="662"/>
      <c r="WXZ34" s="662"/>
      <c r="WYA34" s="662"/>
      <c r="WYB34" s="662"/>
      <c r="WYC34" s="662"/>
      <c r="WYD34" s="662"/>
      <c r="WYE34" s="662"/>
      <c r="WYF34" s="662"/>
      <c r="WYG34" s="662"/>
      <c r="WYH34" s="662"/>
      <c r="WYI34" s="662"/>
      <c r="WYJ34" s="662"/>
      <c r="WYK34" s="662"/>
      <c r="WYL34" s="662"/>
      <c r="WYM34" s="662"/>
      <c r="WYN34" s="662"/>
      <c r="WYO34" s="662"/>
      <c r="WYP34" s="662"/>
      <c r="WYQ34" s="662"/>
      <c r="WYR34" s="662"/>
      <c r="WYS34" s="662"/>
      <c r="WYT34" s="662"/>
      <c r="WYU34" s="662"/>
      <c r="WYV34" s="662"/>
      <c r="WYW34" s="662"/>
      <c r="WYX34" s="662"/>
      <c r="WYY34" s="662"/>
      <c r="WYZ34" s="662"/>
      <c r="WZA34" s="662"/>
      <c r="WZB34" s="662"/>
      <c r="WZC34" s="662"/>
      <c r="WZD34" s="662"/>
      <c r="WZE34" s="662"/>
      <c r="WZF34" s="662"/>
      <c r="WZG34" s="662"/>
      <c r="WZH34" s="662"/>
      <c r="WZI34" s="662"/>
      <c r="WZJ34" s="662"/>
      <c r="WZK34" s="662"/>
      <c r="WZL34" s="662"/>
      <c r="WZM34" s="662"/>
      <c r="WZN34" s="662"/>
      <c r="WZO34" s="662"/>
      <c r="WZP34" s="662"/>
      <c r="WZQ34" s="662"/>
      <c r="WZR34" s="662"/>
      <c r="WZS34" s="662"/>
      <c r="WZT34" s="662"/>
      <c r="WZU34" s="662"/>
      <c r="WZV34" s="662"/>
      <c r="WZW34" s="662"/>
      <c r="WZX34" s="662"/>
      <c r="WZY34" s="662"/>
      <c r="WZZ34" s="662"/>
      <c r="XAA34" s="662"/>
      <c r="XAB34" s="662"/>
      <c r="XAC34" s="662"/>
      <c r="XAD34" s="662"/>
      <c r="XAE34" s="662"/>
      <c r="XAF34" s="662"/>
      <c r="XAG34" s="662"/>
      <c r="XAH34" s="662"/>
      <c r="XAI34" s="662"/>
      <c r="XAJ34" s="662"/>
      <c r="XAK34" s="662"/>
      <c r="XAL34" s="662"/>
      <c r="XAM34" s="662"/>
      <c r="XAN34" s="662"/>
      <c r="XAO34" s="662"/>
      <c r="XAP34" s="662"/>
      <c r="XAQ34" s="662"/>
      <c r="XAR34" s="662"/>
      <c r="XAS34" s="662"/>
      <c r="XAT34" s="662"/>
      <c r="XAU34" s="662"/>
      <c r="XAV34" s="662"/>
      <c r="XAW34" s="662"/>
      <c r="XAX34" s="662"/>
      <c r="XAY34" s="662"/>
      <c r="XAZ34" s="662"/>
      <c r="XBA34" s="662"/>
      <c r="XBB34" s="662"/>
      <c r="XBC34" s="662"/>
      <c r="XBD34" s="662"/>
      <c r="XBE34" s="662"/>
      <c r="XBF34" s="662"/>
      <c r="XBG34" s="662"/>
      <c r="XBH34" s="662"/>
      <c r="XBI34" s="662"/>
      <c r="XBJ34" s="662"/>
      <c r="XBK34" s="662"/>
      <c r="XBL34" s="662"/>
      <c r="XBM34" s="662"/>
      <c r="XBN34" s="662"/>
      <c r="XBO34" s="662"/>
      <c r="XBP34" s="662"/>
      <c r="XBQ34" s="662"/>
      <c r="XBR34" s="662"/>
      <c r="XBS34" s="662"/>
      <c r="XBT34" s="662"/>
      <c r="XBU34" s="662"/>
      <c r="XBV34" s="662"/>
      <c r="XBW34" s="662"/>
      <c r="XBX34" s="662"/>
      <c r="XBY34" s="662"/>
      <c r="XBZ34" s="662"/>
      <c r="XCA34" s="662"/>
      <c r="XCB34" s="662"/>
      <c r="XCC34" s="662"/>
      <c r="XCD34" s="662"/>
      <c r="XCE34" s="662"/>
      <c r="XCF34" s="662"/>
      <c r="XCG34" s="662"/>
      <c r="XCH34" s="662"/>
      <c r="XCI34" s="662"/>
      <c r="XCJ34" s="662"/>
      <c r="XCK34" s="662"/>
      <c r="XCL34" s="662"/>
      <c r="XCM34" s="662"/>
      <c r="XCN34" s="662"/>
      <c r="XCO34" s="662"/>
      <c r="XCP34" s="662"/>
      <c r="XCQ34" s="662"/>
      <c r="XCR34" s="662"/>
      <c r="XCS34" s="662"/>
      <c r="XCT34" s="662"/>
      <c r="XCU34" s="662"/>
      <c r="XCV34" s="662"/>
      <c r="XCW34" s="662"/>
      <c r="XCX34" s="662"/>
      <c r="XCY34" s="662"/>
      <c r="XCZ34" s="662"/>
      <c r="XDA34" s="662"/>
      <c r="XDB34" s="662"/>
      <c r="XDC34" s="662"/>
      <c r="XDD34" s="662"/>
      <c r="XDE34" s="662"/>
      <c r="XDF34" s="662"/>
      <c r="XDG34" s="662"/>
      <c r="XDH34" s="662"/>
      <c r="XDI34" s="662"/>
      <c r="XDJ34" s="662"/>
      <c r="XDK34" s="662"/>
      <c r="XDL34" s="662"/>
      <c r="XDM34" s="662"/>
      <c r="XDN34" s="662"/>
      <c r="XDO34" s="662"/>
      <c r="XDP34" s="662"/>
      <c r="XDQ34" s="662"/>
      <c r="XDR34" s="662"/>
      <c r="XDS34" s="662"/>
      <c r="XDT34" s="662"/>
      <c r="XDU34" s="662"/>
      <c r="XDV34" s="662"/>
      <c r="XDW34" s="662"/>
      <c r="XDX34" s="662"/>
      <c r="XDY34" s="662"/>
      <c r="XDZ34" s="662"/>
      <c r="XEA34" s="662"/>
      <c r="XEB34" s="662"/>
      <c r="XEC34" s="662"/>
      <c r="XED34" s="662"/>
      <c r="XEE34" s="662"/>
      <c r="XEF34" s="662"/>
      <c r="XEG34" s="662"/>
      <c r="XEH34" s="662"/>
      <c r="XEI34" s="662"/>
      <c r="XEJ34" s="662"/>
      <c r="XEK34" s="662"/>
      <c r="XEL34" s="662"/>
      <c r="XEM34" s="662"/>
      <c r="XEN34" s="662"/>
      <c r="XEO34" s="662"/>
      <c r="XEP34" s="662"/>
      <c r="XEQ34" s="662"/>
      <c r="XER34" s="662"/>
      <c r="XES34" s="662"/>
      <c r="XET34" s="662"/>
      <c r="XEU34" s="662"/>
      <c r="XEV34" s="662"/>
      <c r="XEW34" s="662"/>
      <c r="XEX34" s="662"/>
      <c r="XEY34" s="662"/>
      <c r="XEZ34" s="662"/>
      <c r="XFA34" s="662"/>
      <c r="XFB34" s="662"/>
      <c r="XFC34" s="662"/>
      <c r="XFD34" s="662"/>
    </row>
    <row r="35" spans="2:16384" ht="12.75" x14ac:dyDescent="0.2">
      <c r="B35" s="671"/>
      <c r="C35" s="667" t="s">
        <v>480</v>
      </c>
      <c r="D35" s="668"/>
      <c r="E35" s="668"/>
      <c r="F35" s="668"/>
      <c r="G35" s="668"/>
      <c r="H35" s="662"/>
      <c r="I35" s="662"/>
    </row>
    <row r="36" spans="2:16384" ht="12" x14ac:dyDescent="0.2">
      <c r="B36" s="667"/>
      <c r="C36" s="667"/>
      <c r="D36" s="667"/>
      <c r="E36" s="667"/>
      <c r="F36" s="667"/>
      <c r="G36" s="667"/>
    </row>
    <row r="39" spans="2:16384" ht="15" x14ac:dyDescent="0.25">
      <c r="B39" s="665" t="s">
        <v>484</v>
      </c>
    </row>
  </sheetData>
  <mergeCells count="994">
    <mergeCell ref="WYF5:WZL5"/>
    <mergeCell ref="WZM5:XAS5"/>
    <mergeCell ref="XAT5:XBZ5"/>
    <mergeCell ref="XCA5:XDG5"/>
    <mergeCell ref="XDH5:XEN5"/>
    <mergeCell ref="XEO5:XFD5"/>
    <mergeCell ref="WQP5:WRV5"/>
    <mergeCell ref="WRW5:WTC5"/>
    <mergeCell ref="WTD5:WUJ5"/>
    <mergeCell ref="WUK5:WVQ5"/>
    <mergeCell ref="WVR5:WWX5"/>
    <mergeCell ref="WWY5:WYE5"/>
    <mergeCell ref="WIZ5:WKF5"/>
    <mergeCell ref="WKG5:WLM5"/>
    <mergeCell ref="WLN5:WMT5"/>
    <mergeCell ref="WMU5:WOA5"/>
    <mergeCell ref="WOB5:WPH5"/>
    <mergeCell ref="WPI5:WQO5"/>
    <mergeCell ref="WBJ5:WCP5"/>
    <mergeCell ref="WCQ5:WDW5"/>
    <mergeCell ref="WDX5:WFD5"/>
    <mergeCell ref="WFE5:WGK5"/>
    <mergeCell ref="WGL5:WHR5"/>
    <mergeCell ref="WHS5:WIY5"/>
    <mergeCell ref="VTT5:VUZ5"/>
    <mergeCell ref="VVA5:VWG5"/>
    <mergeCell ref="VWH5:VXN5"/>
    <mergeCell ref="VXO5:VYU5"/>
    <mergeCell ref="VYV5:WAB5"/>
    <mergeCell ref="WAC5:WBI5"/>
    <mergeCell ref="VMD5:VNJ5"/>
    <mergeCell ref="VNK5:VOQ5"/>
    <mergeCell ref="VOR5:VPX5"/>
    <mergeCell ref="VPY5:VRE5"/>
    <mergeCell ref="VRF5:VSL5"/>
    <mergeCell ref="VSM5:VTS5"/>
    <mergeCell ref="VEN5:VFT5"/>
    <mergeCell ref="VFU5:VHA5"/>
    <mergeCell ref="VHB5:VIH5"/>
    <mergeCell ref="VII5:VJO5"/>
    <mergeCell ref="VJP5:VKV5"/>
    <mergeCell ref="VKW5:VMC5"/>
    <mergeCell ref="UWX5:UYD5"/>
    <mergeCell ref="UYE5:UZK5"/>
    <mergeCell ref="UZL5:VAR5"/>
    <mergeCell ref="VAS5:VBY5"/>
    <mergeCell ref="VBZ5:VDF5"/>
    <mergeCell ref="VDG5:VEM5"/>
    <mergeCell ref="UPH5:UQN5"/>
    <mergeCell ref="UQO5:URU5"/>
    <mergeCell ref="URV5:UTB5"/>
    <mergeCell ref="UTC5:UUI5"/>
    <mergeCell ref="UUJ5:UVP5"/>
    <mergeCell ref="UVQ5:UWW5"/>
    <mergeCell ref="UHR5:UIX5"/>
    <mergeCell ref="UIY5:UKE5"/>
    <mergeCell ref="UKF5:ULL5"/>
    <mergeCell ref="ULM5:UMS5"/>
    <mergeCell ref="UMT5:UNZ5"/>
    <mergeCell ref="UOA5:UPG5"/>
    <mergeCell ref="UAB5:UBH5"/>
    <mergeCell ref="UBI5:UCO5"/>
    <mergeCell ref="UCP5:UDV5"/>
    <mergeCell ref="UDW5:UFC5"/>
    <mergeCell ref="UFD5:UGJ5"/>
    <mergeCell ref="UGK5:UHQ5"/>
    <mergeCell ref="TSL5:TTR5"/>
    <mergeCell ref="TTS5:TUY5"/>
    <mergeCell ref="TUZ5:TWF5"/>
    <mergeCell ref="TWG5:TXM5"/>
    <mergeCell ref="TXN5:TYT5"/>
    <mergeCell ref="TYU5:UAA5"/>
    <mergeCell ref="TKV5:TMB5"/>
    <mergeCell ref="TMC5:TNI5"/>
    <mergeCell ref="TNJ5:TOP5"/>
    <mergeCell ref="TOQ5:TPW5"/>
    <mergeCell ref="TPX5:TRD5"/>
    <mergeCell ref="TRE5:TSK5"/>
    <mergeCell ref="TDF5:TEL5"/>
    <mergeCell ref="TEM5:TFS5"/>
    <mergeCell ref="TFT5:TGZ5"/>
    <mergeCell ref="THA5:TIG5"/>
    <mergeCell ref="TIH5:TJN5"/>
    <mergeCell ref="TJO5:TKU5"/>
    <mergeCell ref="SVP5:SWV5"/>
    <mergeCell ref="SWW5:SYC5"/>
    <mergeCell ref="SYD5:SZJ5"/>
    <mergeCell ref="SZK5:TAQ5"/>
    <mergeCell ref="TAR5:TBX5"/>
    <mergeCell ref="TBY5:TDE5"/>
    <mergeCell ref="SNZ5:SPF5"/>
    <mergeCell ref="SPG5:SQM5"/>
    <mergeCell ref="SQN5:SRT5"/>
    <mergeCell ref="SRU5:STA5"/>
    <mergeCell ref="STB5:SUH5"/>
    <mergeCell ref="SUI5:SVO5"/>
    <mergeCell ref="SGJ5:SHP5"/>
    <mergeCell ref="SHQ5:SIW5"/>
    <mergeCell ref="SIX5:SKD5"/>
    <mergeCell ref="SKE5:SLK5"/>
    <mergeCell ref="SLL5:SMR5"/>
    <mergeCell ref="SMS5:SNY5"/>
    <mergeCell ref="RYT5:RZZ5"/>
    <mergeCell ref="SAA5:SBG5"/>
    <mergeCell ref="SBH5:SCN5"/>
    <mergeCell ref="SCO5:SDU5"/>
    <mergeCell ref="SDV5:SFB5"/>
    <mergeCell ref="SFC5:SGI5"/>
    <mergeCell ref="RRD5:RSJ5"/>
    <mergeCell ref="RSK5:RTQ5"/>
    <mergeCell ref="RTR5:RUX5"/>
    <mergeCell ref="RUY5:RWE5"/>
    <mergeCell ref="RWF5:RXL5"/>
    <mergeCell ref="RXM5:RYS5"/>
    <mergeCell ref="RJN5:RKT5"/>
    <mergeCell ref="RKU5:RMA5"/>
    <mergeCell ref="RMB5:RNH5"/>
    <mergeCell ref="RNI5:ROO5"/>
    <mergeCell ref="ROP5:RPV5"/>
    <mergeCell ref="RPW5:RRC5"/>
    <mergeCell ref="RBX5:RDD5"/>
    <mergeCell ref="RDE5:REK5"/>
    <mergeCell ref="REL5:RFR5"/>
    <mergeCell ref="RFS5:RGY5"/>
    <mergeCell ref="RGZ5:RIF5"/>
    <mergeCell ref="RIG5:RJM5"/>
    <mergeCell ref="QUH5:QVN5"/>
    <mergeCell ref="QVO5:QWU5"/>
    <mergeCell ref="QWV5:QYB5"/>
    <mergeCell ref="QYC5:QZI5"/>
    <mergeCell ref="QZJ5:RAP5"/>
    <mergeCell ref="RAQ5:RBW5"/>
    <mergeCell ref="QMR5:QNX5"/>
    <mergeCell ref="QNY5:QPE5"/>
    <mergeCell ref="QPF5:QQL5"/>
    <mergeCell ref="QQM5:QRS5"/>
    <mergeCell ref="QRT5:QSZ5"/>
    <mergeCell ref="QTA5:QUG5"/>
    <mergeCell ref="QFB5:QGH5"/>
    <mergeCell ref="QGI5:QHO5"/>
    <mergeCell ref="QHP5:QIV5"/>
    <mergeCell ref="QIW5:QKC5"/>
    <mergeCell ref="QKD5:QLJ5"/>
    <mergeCell ref="QLK5:QMQ5"/>
    <mergeCell ref="PXL5:PYR5"/>
    <mergeCell ref="PYS5:PZY5"/>
    <mergeCell ref="PZZ5:QBF5"/>
    <mergeCell ref="QBG5:QCM5"/>
    <mergeCell ref="QCN5:QDT5"/>
    <mergeCell ref="QDU5:QFA5"/>
    <mergeCell ref="PPV5:PRB5"/>
    <mergeCell ref="PRC5:PSI5"/>
    <mergeCell ref="PSJ5:PTP5"/>
    <mergeCell ref="PTQ5:PUW5"/>
    <mergeCell ref="PUX5:PWD5"/>
    <mergeCell ref="PWE5:PXK5"/>
    <mergeCell ref="PIF5:PJL5"/>
    <mergeCell ref="PJM5:PKS5"/>
    <mergeCell ref="PKT5:PLZ5"/>
    <mergeCell ref="PMA5:PNG5"/>
    <mergeCell ref="PNH5:PON5"/>
    <mergeCell ref="POO5:PPU5"/>
    <mergeCell ref="PAP5:PBV5"/>
    <mergeCell ref="PBW5:PDC5"/>
    <mergeCell ref="PDD5:PEJ5"/>
    <mergeCell ref="PEK5:PFQ5"/>
    <mergeCell ref="PFR5:PGX5"/>
    <mergeCell ref="PGY5:PIE5"/>
    <mergeCell ref="OSZ5:OUF5"/>
    <mergeCell ref="OUG5:OVM5"/>
    <mergeCell ref="OVN5:OWT5"/>
    <mergeCell ref="OWU5:OYA5"/>
    <mergeCell ref="OYB5:OZH5"/>
    <mergeCell ref="OZI5:PAO5"/>
    <mergeCell ref="OLJ5:OMP5"/>
    <mergeCell ref="OMQ5:ONW5"/>
    <mergeCell ref="ONX5:OPD5"/>
    <mergeCell ref="OPE5:OQK5"/>
    <mergeCell ref="OQL5:ORR5"/>
    <mergeCell ref="ORS5:OSY5"/>
    <mergeCell ref="ODT5:OEZ5"/>
    <mergeCell ref="OFA5:OGG5"/>
    <mergeCell ref="OGH5:OHN5"/>
    <mergeCell ref="OHO5:OIU5"/>
    <mergeCell ref="OIV5:OKB5"/>
    <mergeCell ref="OKC5:OLI5"/>
    <mergeCell ref="NWD5:NXJ5"/>
    <mergeCell ref="NXK5:NYQ5"/>
    <mergeCell ref="NYR5:NZX5"/>
    <mergeCell ref="NZY5:OBE5"/>
    <mergeCell ref="OBF5:OCL5"/>
    <mergeCell ref="OCM5:ODS5"/>
    <mergeCell ref="NON5:NPT5"/>
    <mergeCell ref="NPU5:NRA5"/>
    <mergeCell ref="NRB5:NSH5"/>
    <mergeCell ref="NSI5:NTO5"/>
    <mergeCell ref="NTP5:NUV5"/>
    <mergeCell ref="NUW5:NWC5"/>
    <mergeCell ref="NGX5:NID5"/>
    <mergeCell ref="NIE5:NJK5"/>
    <mergeCell ref="NJL5:NKR5"/>
    <mergeCell ref="NKS5:NLY5"/>
    <mergeCell ref="NLZ5:NNF5"/>
    <mergeCell ref="NNG5:NOM5"/>
    <mergeCell ref="MZH5:NAN5"/>
    <mergeCell ref="NAO5:NBU5"/>
    <mergeCell ref="NBV5:NDB5"/>
    <mergeCell ref="NDC5:NEI5"/>
    <mergeCell ref="NEJ5:NFP5"/>
    <mergeCell ref="NFQ5:NGW5"/>
    <mergeCell ref="MRR5:MSX5"/>
    <mergeCell ref="MSY5:MUE5"/>
    <mergeCell ref="MUF5:MVL5"/>
    <mergeCell ref="MVM5:MWS5"/>
    <mergeCell ref="MWT5:MXZ5"/>
    <mergeCell ref="MYA5:MZG5"/>
    <mergeCell ref="MKB5:MLH5"/>
    <mergeCell ref="MLI5:MMO5"/>
    <mergeCell ref="MMP5:MNV5"/>
    <mergeCell ref="MNW5:MPC5"/>
    <mergeCell ref="MPD5:MQJ5"/>
    <mergeCell ref="MQK5:MRQ5"/>
    <mergeCell ref="MCL5:MDR5"/>
    <mergeCell ref="MDS5:MEY5"/>
    <mergeCell ref="MEZ5:MGF5"/>
    <mergeCell ref="MGG5:MHM5"/>
    <mergeCell ref="MHN5:MIT5"/>
    <mergeCell ref="MIU5:MKA5"/>
    <mergeCell ref="LUV5:LWB5"/>
    <mergeCell ref="LWC5:LXI5"/>
    <mergeCell ref="LXJ5:LYP5"/>
    <mergeCell ref="LYQ5:LZW5"/>
    <mergeCell ref="LZX5:MBD5"/>
    <mergeCell ref="MBE5:MCK5"/>
    <mergeCell ref="LNF5:LOL5"/>
    <mergeCell ref="LOM5:LPS5"/>
    <mergeCell ref="LPT5:LQZ5"/>
    <mergeCell ref="LRA5:LSG5"/>
    <mergeCell ref="LSH5:LTN5"/>
    <mergeCell ref="LTO5:LUU5"/>
    <mergeCell ref="LFP5:LGV5"/>
    <mergeCell ref="LGW5:LIC5"/>
    <mergeCell ref="LID5:LJJ5"/>
    <mergeCell ref="LJK5:LKQ5"/>
    <mergeCell ref="LKR5:LLX5"/>
    <mergeCell ref="LLY5:LNE5"/>
    <mergeCell ref="KXZ5:KZF5"/>
    <mergeCell ref="KZG5:LAM5"/>
    <mergeCell ref="LAN5:LBT5"/>
    <mergeCell ref="LBU5:LDA5"/>
    <mergeCell ref="LDB5:LEH5"/>
    <mergeCell ref="LEI5:LFO5"/>
    <mergeCell ref="KQJ5:KRP5"/>
    <mergeCell ref="KRQ5:KSW5"/>
    <mergeCell ref="KSX5:KUD5"/>
    <mergeCell ref="KUE5:KVK5"/>
    <mergeCell ref="KVL5:KWR5"/>
    <mergeCell ref="KWS5:KXY5"/>
    <mergeCell ref="KIT5:KJZ5"/>
    <mergeCell ref="KKA5:KLG5"/>
    <mergeCell ref="KLH5:KMN5"/>
    <mergeCell ref="KMO5:KNU5"/>
    <mergeCell ref="KNV5:KPB5"/>
    <mergeCell ref="KPC5:KQI5"/>
    <mergeCell ref="KBD5:KCJ5"/>
    <mergeCell ref="KCK5:KDQ5"/>
    <mergeCell ref="KDR5:KEX5"/>
    <mergeCell ref="KEY5:KGE5"/>
    <mergeCell ref="KGF5:KHL5"/>
    <mergeCell ref="KHM5:KIS5"/>
    <mergeCell ref="JTN5:JUT5"/>
    <mergeCell ref="JUU5:JWA5"/>
    <mergeCell ref="JWB5:JXH5"/>
    <mergeCell ref="JXI5:JYO5"/>
    <mergeCell ref="JYP5:JZV5"/>
    <mergeCell ref="JZW5:KBC5"/>
    <mergeCell ref="JLX5:JND5"/>
    <mergeCell ref="JNE5:JOK5"/>
    <mergeCell ref="JOL5:JPR5"/>
    <mergeCell ref="JPS5:JQY5"/>
    <mergeCell ref="JQZ5:JSF5"/>
    <mergeCell ref="JSG5:JTM5"/>
    <mergeCell ref="JEH5:JFN5"/>
    <mergeCell ref="JFO5:JGU5"/>
    <mergeCell ref="JGV5:JIB5"/>
    <mergeCell ref="JIC5:JJI5"/>
    <mergeCell ref="JJJ5:JKP5"/>
    <mergeCell ref="JKQ5:JLW5"/>
    <mergeCell ref="IWR5:IXX5"/>
    <mergeCell ref="IXY5:IZE5"/>
    <mergeCell ref="IZF5:JAL5"/>
    <mergeCell ref="JAM5:JBS5"/>
    <mergeCell ref="JBT5:JCZ5"/>
    <mergeCell ref="JDA5:JEG5"/>
    <mergeCell ref="IPB5:IQH5"/>
    <mergeCell ref="IQI5:IRO5"/>
    <mergeCell ref="IRP5:ISV5"/>
    <mergeCell ref="ISW5:IUC5"/>
    <mergeCell ref="IUD5:IVJ5"/>
    <mergeCell ref="IVK5:IWQ5"/>
    <mergeCell ref="IHL5:IIR5"/>
    <mergeCell ref="IIS5:IJY5"/>
    <mergeCell ref="IJZ5:ILF5"/>
    <mergeCell ref="ILG5:IMM5"/>
    <mergeCell ref="IMN5:INT5"/>
    <mergeCell ref="INU5:IPA5"/>
    <mergeCell ref="HZV5:IBB5"/>
    <mergeCell ref="IBC5:ICI5"/>
    <mergeCell ref="ICJ5:IDP5"/>
    <mergeCell ref="IDQ5:IEW5"/>
    <mergeCell ref="IEX5:IGD5"/>
    <mergeCell ref="IGE5:IHK5"/>
    <mergeCell ref="HSF5:HTL5"/>
    <mergeCell ref="HTM5:HUS5"/>
    <mergeCell ref="HUT5:HVZ5"/>
    <mergeCell ref="HWA5:HXG5"/>
    <mergeCell ref="HXH5:HYN5"/>
    <mergeCell ref="HYO5:HZU5"/>
    <mergeCell ref="HKP5:HLV5"/>
    <mergeCell ref="HLW5:HNC5"/>
    <mergeCell ref="HND5:HOJ5"/>
    <mergeCell ref="HOK5:HPQ5"/>
    <mergeCell ref="HPR5:HQX5"/>
    <mergeCell ref="HQY5:HSE5"/>
    <mergeCell ref="HCZ5:HEF5"/>
    <mergeCell ref="HEG5:HFM5"/>
    <mergeCell ref="HFN5:HGT5"/>
    <mergeCell ref="HGU5:HIA5"/>
    <mergeCell ref="HIB5:HJH5"/>
    <mergeCell ref="HJI5:HKO5"/>
    <mergeCell ref="GVJ5:GWP5"/>
    <mergeCell ref="GWQ5:GXW5"/>
    <mergeCell ref="GXX5:GZD5"/>
    <mergeCell ref="GZE5:HAK5"/>
    <mergeCell ref="HAL5:HBR5"/>
    <mergeCell ref="HBS5:HCY5"/>
    <mergeCell ref="GNT5:GOZ5"/>
    <mergeCell ref="GPA5:GQG5"/>
    <mergeCell ref="GQH5:GRN5"/>
    <mergeCell ref="GRO5:GSU5"/>
    <mergeCell ref="GSV5:GUB5"/>
    <mergeCell ref="GUC5:GVI5"/>
    <mergeCell ref="GGD5:GHJ5"/>
    <mergeCell ref="GHK5:GIQ5"/>
    <mergeCell ref="GIR5:GJX5"/>
    <mergeCell ref="GJY5:GLE5"/>
    <mergeCell ref="GLF5:GML5"/>
    <mergeCell ref="GMM5:GNS5"/>
    <mergeCell ref="FYN5:FZT5"/>
    <mergeCell ref="FZU5:GBA5"/>
    <mergeCell ref="GBB5:GCH5"/>
    <mergeCell ref="GCI5:GDO5"/>
    <mergeCell ref="GDP5:GEV5"/>
    <mergeCell ref="GEW5:GGC5"/>
    <mergeCell ref="FQX5:FSD5"/>
    <mergeCell ref="FSE5:FTK5"/>
    <mergeCell ref="FTL5:FUR5"/>
    <mergeCell ref="FUS5:FVY5"/>
    <mergeCell ref="FVZ5:FXF5"/>
    <mergeCell ref="FXG5:FYM5"/>
    <mergeCell ref="FJH5:FKN5"/>
    <mergeCell ref="FKO5:FLU5"/>
    <mergeCell ref="FLV5:FNB5"/>
    <mergeCell ref="FNC5:FOI5"/>
    <mergeCell ref="FOJ5:FPP5"/>
    <mergeCell ref="FPQ5:FQW5"/>
    <mergeCell ref="FBR5:FCX5"/>
    <mergeCell ref="FCY5:FEE5"/>
    <mergeCell ref="FEF5:FFL5"/>
    <mergeCell ref="FFM5:FGS5"/>
    <mergeCell ref="FGT5:FHZ5"/>
    <mergeCell ref="FIA5:FJG5"/>
    <mergeCell ref="EUB5:EVH5"/>
    <mergeCell ref="EVI5:EWO5"/>
    <mergeCell ref="EWP5:EXV5"/>
    <mergeCell ref="EXW5:EZC5"/>
    <mergeCell ref="EZD5:FAJ5"/>
    <mergeCell ref="FAK5:FBQ5"/>
    <mergeCell ref="EML5:ENR5"/>
    <mergeCell ref="ENS5:EOY5"/>
    <mergeCell ref="EOZ5:EQF5"/>
    <mergeCell ref="EQG5:ERM5"/>
    <mergeCell ref="ERN5:EST5"/>
    <mergeCell ref="ESU5:EUA5"/>
    <mergeCell ref="EEV5:EGB5"/>
    <mergeCell ref="EGC5:EHI5"/>
    <mergeCell ref="EHJ5:EIP5"/>
    <mergeCell ref="EIQ5:EJW5"/>
    <mergeCell ref="EJX5:ELD5"/>
    <mergeCell ref="ELE5:EMK5"/>
    <mergeCell ref="DXF5:DYL5"/>
    <mergeCell ref="DYM5:DZS5"/>
    <mergeCell ref="DZT5:EAZ5"/>
    <mergeCell ref="EBA5:ECG5"/>
    <mergeCell ref="ECH5:EDN5"/>
    <mergeCell ref="EDO5:EEU5"/>
    <mergeCell ref="DPP5:DQV5"/>
    <mergeCell ref="DQW5:DSC5"/>
    <mergeCell ref="DSD5:DTJ5"/>
    <mergeCell ref="DTK5:DUQ5"/>
    <mergeCell ref="DUR5:DVX5"/>
    <mergeCell ref="DVY5:DXE5"/>
    <mergeCell ref="DHZ5:DJF5"/>
    <mergeCell ref="DJG5:DKM5"/>
    <mergeCell ref="DKN5:DLT5"/>
    <mergeCell ref="DLU5:DNA5"/>
    <mergeCell ref="DNB5:DOH5"/>
    <mergeCell ref="DOI5:DPO5"/>
    <mergeCell ref="DAJ5:DBP5"/>
    <mergeCell ref="DBQ5:DCW5"/>
    <mergeCell ref="DCX5:DED5"/>
    <mergeCell ref="DEE5:DFK5"/>
    <mergeCell ref="DFL5:DGR5"/>
    <mergeCell ref="DGS5:DHY5"/>
    <mergeCell ref="CST5:CTZ5"/>
    <mergeCell ref="CUA5:CVG5"/>
    <mergeCell ref="CVH5:CWN5"/>
    <mergeCell ref="CWO5:CXU5"/>
    <mergeCell ref="CXV5:CZB5"/>
    <mergeCell ref="CZC5:DAI5"/>
    <mergeCell ref="CLD5:CMJ5"/>
    <mergeCell ref="CMK5:CNQ5"/>
    <mergeCell ref="CNR5:COX5"/>
    <mergeCell ref="COY5:CQE5"/>
    <mergeCell ref="CQF5:CRL5"/>
    <mergeCell ref="CRM5:CSS5"/>
    <mergeCell ref="CDN5:CET5"/>
    <mergeCell ref="CEU5:CGA5"/>
    <mergeCell ref="CGB5:CHH5"/>
    <mergeCell ref="CHI5:CIO5"/>
    <mergeCell ref="CIP5:CJV5"/>
    <mergeCell ref="CJW5:CLC5"/>
    <mergeCell ref="BVX5:BXD5"/>
    <mergeCell ref="BXE5:BYK5"/>
    <mergeCell ref="BYL5:BZR5"/>
    <mergeCell ref="BZS5:CAY5"/>
    <mergeCell ref="CAZ5:CCF5"/>
    <mergeCell ref="CCG5:CDM5"/>
    <mergeCell ref="BOH5:BPN5"/>
    <mergeCell ref="BPO5:BQU5"/>
    <mergeCell ref="BQV5:BSB5"/>
    <mergeCell ref="BSC5:BTI5"/>
    <mergeCell ref="BTJ5:BUP5"/>
    <mergeCell ref="BUQ5:BVW5"/>
    <mergeCell ref="BGR5:BHX5"/>
    <mergeCell ref="BHY5:BJE5"/>
    <mergeCell ref="BJF5:BKL5"/>
    <mergeCell ref="BKM5:BLS5"/>
    <mergeCell ref="BLT5:BMZ5"/>
    <mergeCell ref="BNA5:BOG5"/>
    <mergeCell ref="AZB5:BAH5"/>
    <mergeCell ref="BAI5:BBO5"/>
    <mergeCell ref="BBP5:BCV5"/>
    <mergeCell ref="BCW5:BEC5"/>
    <mergeCell ref="BED5:BFJ5"/>
    <mergeCell ref="BFK5:BGQ5"/>
    <mergeCell ref="ARL5:ASR5"/>
    <mergeCell ref="ASS5:ATY5"/>
    <mergeCell ref="ATZ5:AVF5"/>
    <mergeCell ref="AVG5:AWM5"/>
    <mergeCell ref="AWN5:AXT5"/>
    <mergeCell ref="AXU5:AZA5"/>
    <mergeCell ref="AJV5:ALB5"/>
    <mergeCell ref="ALC5:AMI5"/>
    <mergeCell ref="AMJ5:ANP5"/>
    <mergeCell ref="ANQ5:AOW5"/>
    <mergeCell ref="AOX5:AQD5"/>
    <mergeCell ref="AQE5:ARK5"/>
    <mergeCell ref="ACF5:ADL5"/>
    <mergeCell ref="ADM5:AES5"/>
    <mergeCell ref="AET5:AFZ5"/>
    <mergeCell ref="AGA5:AHG5"/>
    <mergeCell ref="AHH5:AIN5"/>
    <mergeCell ref="AIO5:AJU5"/>
    <mergeCell ref="UP5:VV5"/>
    <mergeCell ref="VW5:XC5"/>
    <mergeCell ref="XD5:YJ5"/>
    <mergeCell ref="YK5:ZQ5"/>
    <mergeCell ref="ZR5:AAX5"/>
    <mergeCell ref="AAY5:ACE5"/>
    <mergeCell ref="MZ5:OF5"/>
    <mergeCell ref="OG5:PM5"/>
    <mergeCell ref="PN5:QT5"/>
    <mergeCell ref="QU5:SA5"/>
    <mergeCell ref="SB5:TH5"/>
    <mergeCell ref="TI5:UO5"/>
    <mergeCell ref="FJ5:GP5"/>
    <mergeCell ref="GQ5:HW5"/>
    <mergeCell ref="HX5:JD5"/>
    <mergeCell ref="JE5:KK5"/>
    <mergeCell ref="KL5:LR5"/>
    <mergeCell ref="LS5:MY5"/>
    <mergeCell ref="WZM4:XAS4"/>
    <mergeCell ref="XAT4:XBZ4"/>
    <mergeCell ref="XCA4:XDG4"/>
    <mergeCell ref="XDH4:XEN4"/>
    <mergeCell ref="XEO4:XFD4"/>
    <mergeCell ref="A5:AG5"/>
    <mergeCell ref="AH5:BN5"/>
    <mergeCell ref="BO5:CU5"/>
    <mergeCell ref="CV5:EB5"/>
    <mergeCell ref="EC5:FI5"/>
    <mergeCell ref="WRW4:WTC4"/>
    <mergeCell ref="WTD4:WUJ4"/>
    <mergeCell ref="WUK4:WVQ4"/>
    <mergeCell ref="WVR4:WWX4"/>
    <mergeCell ref="WWY4:WYE4"/>
    <mergeCell ref="WYF4:WZL4"/>
    <mergeCell ref="WKG4:WLM4"/>
    <mergeCell ref="WLN4:WMT4"/>
    <mergeCell ref="WMU4:WOA4"/>
    <mergeCell ref="WOB4:WPH4"/>
    <mergeCell ref="WPI4:WQO4"/>
    <mergeCell ref="WQP4:WRV4"/>
    <mergeCell ref="WCQ4:WDW4"/>
    <mergeCell ref="WDX4:WFD4"/>
    <mergeCell ref="WFE4:WGK4"/>
    <mergeCell ref="WGL4:WHR4"/>
    <mergeCell ref="WHS4:WIY4"/>
    <mergeCell ref="WIZ4:WKF4"/>
    <mergeCell ref="VVA4:VWG4"/>
    <mergeCell ref="VWH4:VXN4"/>
    <mergeCell ref="VXO4:VYU4"/>
    <mergeCell ref="VYV4:WAB4"/>
    <mergeCell ref="WAC4:WBI4"/>
    <mergeCell ref="WBJ4:WCP4"/>
    <mergeCell ref="VNK4:VOQ4"/>
    <mergeCell ref="VOR4:VPX4"/>
    <mergeCell ref="VPY4:VRE4"/>
    <mergeCell ref="VRF4:VSL4"/>
    <mergeCell ref="VSM4:VTS4"/>
    <mergeCell ref="VTT4:VUZ4"/>
    <mergeCell ref="VFU4:VHA4"/>
    <mergeCell ref="VHB4:VIH4"/>
    <mergeCell ref="VII4:VJO4"/>
    <mergeCell ref="VJP4:VKV4"/>
    <mergeCell ref="VKW4:VMC4"/>
    <mergeCell ref="VMD4:VNJ4"/>
    <mergeCell ref="UYE4:UZK4"/>
    <mergeCell ref="UZL4:VAR4"/>
    <mergeCell ref="VAS4:VBY4"/>
    <mergeCell ref="VBZ4:VDF4"/>
    <mergeCell ref="VDG4:VEM4"/>
    <mergeCell ref="VEN4:VFT4"/>
    <mergeCell ref="UQO4:URU4"/>
    <mergeCell ref="URV4:UTB4"/>
    <mergeCell ref="UTC4:UUI4"/>
    <mergeCell ref="UUJ4:UVP4"/>
    <mergeCell ref="UVQ4:UWW4"/>
    <mergeCell ref="UWX4:UYD4"/>
    <mergeCell ref="UIY4:UKE4"/>
    <mergeCell ref="UKF4:ULL4"/>
    <mergeCell ref="ULM4:UMS4"/>
    <mergeCell ref="UMT4:UNZ4"/>
    <mergeCell ref="UOA4:UPG4"/>
    <mergeCell ref="UPH4:UQN4"/>
    <mergeCell ref="UBI4:UCO4"/>
    <mergeCell ref="UCP4:UDV4"/>
    <mergeCell ref="UDW4:UFC4"/>
    <mergeCell ref="UFD4:UGJ4"/>
    <mergeCell ref="UGK4:UHQ4"/>
    <mergeCell ref="UHR4:UIX4"/>
    <mergeCell ref="TTS4:TUY4"/>
    <mergeCell ref="TUZ4:TWF4"/>
    <mergeCell ref="TWG4:TXM4"/>
    <mergeCell ref="TXN4:TYT4"/>
    <mergeCell ref="TYU4:UAA4"/>
    <mergeCell ref="UAB4:UBH4"/>
    <mergeCell ref="TMC4:TNI4"/>
    <mergeCell ref="TNJ4:TOP4"/>
    <mergeCell ref="TOQ4:TPW4"/>
    <mergeCell ref="TPX4:TRD4"/>
    <mergeCell ref="TRE4:TSK4"/>
    <mergeCell ref="TSL4:TTR4"/>
    <mergeCell ref="TEM4:TFS4"/>
    <mergeCell ref="TFT4:TGZ4"/>
    <mergeCell ref="THA4:TIG4"/>
    <mergeCell ref="TIH4:TJN4"/>
    <mergeCell ref="TJO4:TKU4"/>
    <mergeCell ref="TKV4:TMB4"/>
    <mergeCell ref="SWW4:SYC4"/>
    <mergeCell ref="SYD4:SZJ4"/>
    <mergeCell ref="SZK4:TAQ4"/>
    <mergeCell ref="TAR4:TBX4"/>
    <mergeCell ref="TBY4:TDE4"/>
    <mergeCell ref="TDF4:TEL4"/>
    <mergeCell ref="SPG4:SQM4"/>
    <mergeCell ref="SQN4:SRT4"/>
    <mergeCell ref="SRU4:STA4"/>
    <mergeCell ref="STB4:SUH4"/>
    <mergeCell ref="SUI4:SVO4"/>
    <mergeCell ref="SVP4:SWV4"/>
    <mergeCell ref="SHQ4:SIW4"/>
    <mergeCell ref="SIX4:SKD4"/>
    <mergeCell ref="SKE4:SLK4"/>
    <mergeCell ref="SLL4:SMR4"/>
    <mergeCell ref="SMS4:SNY4"/>
    <mergeCell ref="SNZ4:SPF4"/>
    <mergeCell ref="SAA4:SBG4"/>
    <mergeCell ref="SBH4:SCN4"/>
    <mergeCell ref="SCO4:SDU4"/>
    <mergeCell ref="SDV4:SFB4"/>
    <mergeCell ref="SFC4:SGI4"/>
    <mergeCell ref="SGJ4:SHP4"/>
    <mergeCell ref="RSK4:RTQ4"/>
    <mergeCell ref="RTR4:RUX4"/>
    <mergeCell ref="RUY4:RWE4"/>
    <mergeCell ref="RWF4:RXL4"/>
    <mergeCell ref="RXM4:RYS4"/>
    <mergeCell ref="RYT4:RZZ4"/>
    <mergeCell ref="RKU4:RMA4"/>
    <mergeCell ref="RMB4:RNH4"/>
    <mergeCell ref="RNI4:ROO4"/>
    <mergeCell ref="ROP4:RPV4"/>
    <mergeCell ref="RPW4:RRC4"/>
    <mergeCell ref="RRD4:RSJ4"/>
    <mergeCell ref="RDE4:REK4"/>
    <mergeCell ref="REL4:RFR4"/>
    <mergeCell ref="RFS4:RGY4"/>
    <mergeCell ref="RGZ4:RIF4"/>
    <mergeCell ref="RIG4:RJM4"/>
    <mergeCell ref="RJN4:RKT4"/>
    <mergeCell ref="QVO4:QWU4"/>
    <mergeCell ref="QWV4:QYB4"/>
    <mergeCell ref="QYC4:QZI4"/>
    <mergeCell ref="QZJ4:RAP4"/>
    <mergeCell ref="RAQ4:RBW4"/>
    <mergeCell ref="RBX4:RDD4"/>
    <mergeCell ref="QNY4:QPE4"/>
    <mergeCell ref="QPF4:QQL4"/>
    <mergeCell ref="QQM4:QRS4"/>
    <mergeCell ref="QRT4:QSZ4"/>
    <mergeCell ref="QTA4:QUG4"/>
    <mergeCell ref="QUH4:QVN4"/>
    <mergeCell ref="QGI4:QHO4"/>
    <mergeCell ref="QHP4:QIV4"/>
    <mergeCell ref="QIW4:QKC4"/>
    <mergeCell ref="QKD4:QLJ4"/>
    <mergeCell ref="QLK4:QMQ4"/>
    <mergeCell ref="QMR4:QNX4"/>
    <mergeCell ref="PYS4:PZY4"/>
    <mergeCell ref="PZZ4:QBF4"/>
    <mergeCell ref="QBG4:QCM4"/>
    <mergeCell ref="QCN4:QDT4"/>
    <mergeCell ref="QDU4:QFA4"/>
    <mergeCell ref="QFB4:QGH4"/>
    <mergeCell ref="PRC4:PSI4"/>
    <mergeCell ref="PSJ4:PTP4"/>
    <mergeCell ref="PTQ4:PUW4"/>
    <mergeCell ref="PUX4:PWD4"/>
    <mergeCell ref="PWE4:PXK4"/>
    <mergeCell ref="PXL4:PYR4"/>
    <mergeCell ref="PJM4:PKS4"/>
    <mergeCell ref="PKT4:PLZ4"/>
    <mergeCell ref="PMA4:PNG4"/>
    <mergeCell ref="PNH4:PON4"/>
    <mergeCell ref="POO4:PPU4"/>
    <mergeCell ref="PPV4:PRB4"/>
    <mergeCell ref="PBW4:PDC4"/>
    <mergeCell ref="PDD4:PEJ4"/>
    <mergeCell ref="PEK4:PFQ4"/>
    <mergeCell ref="PFR4:PGX4"/>
    <mergeCell ref="PGY4:PIE4"/>
    <mergeCell ref="PIF4:PJL4"/>
    <mergeCell ref="OUG4:OVM4"/>
    <mergeCell ref="OVN4:OWT4"/>
    <mergeCell ref="OWU4:OYA4"/>
    <mergeCell ref="OYB4:OZH4"/>
    <mergeCell ref="OZI4:PAO4"/>
    <mergeCell ref="PAP4:PBV4"/>
    <mergeCell ref="OMQ4:ONW4"/>
    <mergeCell ref="ONX4:OPD4"/>
    <mergeCell ref="OPE4:OQK4"/>
    <mergeCell ref="OQL4:ORR4"/>
    <mergeCell ref="ORS4:OSY4"/>
    <mergeCell ref="OSZ4:OUF4"/>
    <mergeCell ref="OFA4:OGG4"/>
    <mergeCell ref="OGH4:OHN4"/>
    <mergeCell ref="OHO4:OIU4"/>
    <mergeCell ref="OIV4:OKB4"/>
    <mergeCell ref="OKC4:OLI4"/>
    <mergeCell ref="OLJ4:OMP4"/>
    <mergeCell ref="NXK4:NYQ4"/>
    <mergeCell ref="NYR4:NZX4"/>
    <mergeCell ref="NZY4:OBE4"/>
    <mergeCell ref="OBF4:OCL4"/>
    <mergeCell ref="OCM4:ODS4"/>
    <mergeCell ref="ODT4:OEZ4"/>
    <mergeCell ref="NPU4:NRA4"/>
    <mergeCell ref="NRB4:NSH4"/>
    <mergeCell ref="NSI4:NTO4"/>
    <mergeCell ref="NTP4:NUV4"/>
    <mergeCell ref="NUW4:NWC4"/>
    <mergeCell ref="NWD4:NXJ4"/>
    <mergeCell ref="NIE4:NJK4"/>
    <mergeCell ref="NJL4:NKR4"/>
    <mergeCell ref="NKS4:NLY4"/>
    <mergeCell ref="NLZ4:NNF4"/>
    <mergeCell ref="NNG4:NOM4"/>
    <mergeCell ref="NON4:NPT4"/>
    <mergeCell ref="NAO4:NBU4"/>
    <mergeCell ref="NBV4:NDB4"/>
    <mergeCell ref="NDC4:NEI4"/>
    <mergeCell ref="NEJ4:NFP4"/>
    <mergeCell ref="NFQ4:NGW4"/>
    <mergeCell ref="NGX4:NID4"/>
    <mergeCell ref="MSY4:MUE4"/>
    <mergeCell ref="MUF4:MVL4"/>
    <mergeCell ref="MVM4:MWS4"/>
    <mergeCell ref="MWT4:MXZ4"/>
    <mergeCell ref="MYA4:MZG4"/>
    <mergeCell ref="MZH4:NAN4"/>
    <mergeCell ref="MLI4:MMO4"/>
    <mergeCell ref="MMP4:MNV4"/>
    <mergeCell ref="MNW4:MPC4"/>
    <mergeCell ref="MPD4:MQJ4"/>
    <mergeCell ref="MQK4:MRQ4"/>
    <mergeCell ref="MRR4:MSX4"/>
    <mergeCell ref="MDS4:MEY4"/>
    <mergeCell ref="MEZ4:MGF4"/>
    <mergeCell ref="MGG4:MHM4"/>
    <mergeCell ref="MHN4:MIT4"/>
    <mergeCell ref="MIU4:MKA4"/>
    <mergeCell ref="MKB4:MLH4"/>
    <mergeCell ref="LWC4:LXI4"/>
    <mergeCell ref="LXJ4:LYP4"/>
    <mergeCell ref="LYQ4:LZW4"/>
    <mergeCell ref="LZX4:MBD4"/>
    <mergeCell ref="MBE4:MCK4"/>
    <mergeCell ref="MCL4:MDR4"/>
    <mergeCell ref="LOM4:LPS4"/>
    <mergeCell ref="LPT4:LQZ4"/>
    <mergeCell ref="LRA4:LSG4"/>
    <mergeCell ref="LSH4:LTN4"/>
    <mergeCell ref="LTO4:LUU4"/>
    <mergeCell ref="LUV4:LWB4"/>
    <mergeCell ref="LGW4:LIC4"/>
    <mergeCell ref="LID4:LJJ4"/>
    <mergeCell ref="LJK4:LKQ4"/>
    <mergeCell ref="LKR4:LLX4"/>
    <mergeCell ref="LLY4:LNE4"/>
    <mergeCell ref="LNF4:LOL4"/>
    <mergeCell ref="KZG4:LAM4"/>
    <mergeCell ref="LAN4:LBT4"/>
    <mergeCell ref="LBU4:LDA4"/>
    <mergeCell ref="LDB4:LEH4"/>
    <mergeCell ref="LEI4:LFO4"/>
    <mergeCell ref="LFP4:LGV4"/>
    <mergeCell ref="KRQ4:KSW4"/>
    <mergeCell ref="KSX4:KUD4"/>
    <mergeCell ref="KUE4:KVK4"/>
    <mergeCell ref="KVL4:KWR4"/>
    <mergeCell ref="KWS4:KXY4"/>
    <mergeCell ref="KXZ4:KZF4"/>
    <mergeCell ref="KKA4:KLG4"/>
    <mergeCell ref="KLH4:KMN4"/>
    <mergeCell ref="KMO4:KNU4"/>
    <mergeCell ref="KNV4:KPB4"/>
    <mergeCell ref="KPC4:KQI4"/>
    <mergeCell ref="KQJ4:KRP4"/>
    <mergeCell ref="KCK4:KDQ4"/>
    <mergeCell ref="KDR4:KEX4"/>
    <mergeCell ref="KEY4:KGE4"/>
    <mergeCell ref="KGF4:KHL4"/>
    <mergeCell ref="KHM4:KIS4"/>
    <mergeCell ref="KIT4:KJZ4"/>
    <mergeCell ref="JUU4:JWA4"/>
    <mergeCell ref="JWB4:JXH4"/>
    <mergeCell ref="JXI4:JYO4"/>
    <mergeCell ref="JYP4:JZV4"/>
    <mergeCell ref="JZW4:KBC4"/>
    <mergeCell ref="KBD4:KCJ4"/>
    <mergeCell ref="JNE4:JOK4"/>
    <mergeCell ref="JOL4:JPR4"/>
    <mergeCell ref="JPS4:JQY4"/>
    <mergeCell ref="JQZ4:JSF4"/>
    <mergeCell ref="JSG4:JTM4"/>
    <mergeCell ref="JTN4:JUT4"/>
    <mergeCell ref="JFO4:JGU4"/>
    <mergeCell ref="JGV4:JIB4"/>
    <mergeCell ref="JIC4:JJI4"/>
    <mergeCell ref="JJJ4:JKP4"/>
    <mergeCell ref="JKQ4:JLW4"/>
    <mergeCell ref="JLX4:JND4"/>
    <mergeCell ref="IXY4:IZE4"/>
    <mergeCell ref="IZF4:JAL4"/>
    <mergeCell ref="JAM4:JBS4"/>
    <mergeCell ref="JBT4:JCZ4"/>
    <mergeCell ref="JDA4:JEG4"/>
    <mergeCell ref="JEH4:JFN4"/>
    <mergeCell ref="IQI4:IRO4"/>
    <mergeCell ref="IRP4:ISV4"/>
    <mergeCell ref="ISW4:IUC4"/>
    <mergeCell ref="IUD4:IVJ4"/>
    <mergeCell ref="IVK4:IWQ4"/>
    <mergeCell ref="IWR4:IXX4"/>
    <mergeCell ref="IIS4:IJY4"/>
    <mergeCell ref="IJZ4:ILF4"/>
    <mergeCell ref="ILG4:IMM4"/>
    <mergeCell ref="IMN4:INT4"/>
    <mergeCell ref="INU4:IPA4"/>
    <mergeCell ref="IPB4:IQH4"/>
    <mergeCell ref="IBC4:ICI4"/>
    <mergeCell ref="ICJ4:IDP4"/>
    <mergeCell ref="IDQ4:IEW4"/>
    <mergeCell ref="IEX4:IGD4"/>
    <mergeCell ref="IGE4:IHK4"/>
    <mergeCell ref="IHL4:IIR4"/>
    <mergeCell ref="HTM4:HUS4"/>
    <mergeCell ref="HUT4:HVZ4"/>
    <mergeCell ref="HWA4:HXG4"/>
    <mergeCell ref="HXH4:HYN4"/>
    <mergeCell ref="HYO4:HZU4"/>
    <mergeCell ref="HZV4:IBB4"/>
    <mergeCell ref="HLW4:HNC4"/>
    <mergeCell ref="HND4:HOJ4"/>
    <mergeCell ref="HOK4:HPQ4"/>
    <mergeCell ref="HPR4:HQX4"/>
    <mergeCell ref="HQY4:HSE4"/>
    <mergeCell ref="HSF4:HTL4"/>
    <mergeCell ref="HEG4:HFM4"/>
    <mergeCell ref="HFN4:HGT4"/>
    <mergeCell ref="HGU4:HIA4"/>
    <mergeCell ref="HIB4:HJH4"/>
    <mergeCell ref="HJI4:HKO4"/>
    <mergeCell ref="HKP4:HLV4"/>
    <mergeCell ref="GWQ4:GXW4"/>
    <mergeCell ref="GXX4:GZD4"/>
    <mergeCell ref="GZE4:HAK4"/>
    <mergeCell ref="HAL4:HBR4"/>
    <mergeCell ref="HBS4:HCY4"/>
    <mergeCell ref="HCZ4:HEF4"/>
    <mergeCell ref="GPA4:GQG4"/>
    <mergeCell ref="GQH4:GRN4"/>
    <mergeCell ref="GRO4:GSU4"/>
    <mergeCell ref="GSV4:GUB4"/>
    <mergeCell ref="GUC4:GVI4"/>
    <mergeCell ref="GVJ4:GWP4"/>
    <mergeCell ref="GHK4:GIQ4"/>
    <mergeCell ref="GIR4:GJX4"/>
    <mergeCell ref="GJY4:GLE4"/>
    <mergeCell ref="GLF4:GML4"/>
    <mergeCell ref="GMM4:GNS4"/>
    <mergeCell ref="GNT4:GOZ4"/>
    <mergeCell ref="FZU4:GBA4"/>
    <mergeCell ref="GBB4:GCH4"/>
    <mergeCell ref="GCI4:GDO4"/>
    <mergeCell ref="GDP4:GEV4"/>
    <mergeCell ref="GEW4:GGC4"/>
    <mergeCell ref="GGD4:GHJ4"/>
    <mergeCell ref="FSE4:FTK4"/>
    <mergeCell ref="FTL4:FUR4"/>
    <mergeCell ref="FUS4:FVY4"/>
    <mergeCell ref="FVZ4:FXF4"/>
    <mergeCell ref="FXG4:FYM4"/>
    <mergeCell ref="FYN4:FZT4"/>
    <mergeCell ref="FKO4:FLU4"/>
    <mergeCell ref="FLV4:FNB4"/>
    <mergeCell ref="FNC4:FOI4"/>
    <mergeCell ref="FOJ4:FPP4"/>
    <mergeCell ref="FPQ4:FQW4"/>
    <mergeCell ref="FQX4:FSD4"/>
    <mergeCell ref="FCY4:FEE4"/>
    <mergeCell ref="FEF4:FFL4"/>
    <mergeCell ref="FFM4:FGS4"/>
    <mergeCell ref="FGT4:FHZ4"/>
    <mergeCell ref="FIA4:FJG4"/>
    <mergeCell ref="FJH4:FKN4"/>
    <mergeCell ref="EVI4:EWO4"/>
    <mergeCell ref="EWP4:EXV4"/>
    <mergeCell ref="EXW4:EZC4"/>
    <mergeCell ref="EZD4:FAJ4"/>
    <mergeCell ref="FAK4:FBQ4"/>
    <mergeCell ref="FBR4:FCX4"/>
    <mergeCell ref="ENS4:EOY4"/>
    <mergeCell ref="EOZ4:EQF4"/>
    <mergeCell ref="EQG4:ERM4"/>
    <mergeCell ref="ERN4:EST4"/>
    <mergeCell ref="ESU4:EUA4"/>
    <mergeCell ref="EUB4:EVH4"/>
    <mergeCell ref="EGC4:EHI4"/>
    <mergeCell ref="EHJ4:EIP4"/>
    <mergeCell ref="EIQ4:EJW4"/>
    <mergeCell ref="EJX4:ELD4"/>
    <mergeCell ref="ELE4:EMK4"/>
    <mergeCell ref="EML4:ENR4"/>
    <mergeCell ref="DYM4:DZS4"/>
    <mergeCell ref="DZT4:EAZ4"/>
    <mergeCell ref="EBA4:ECG4"/>
    <mergeCell ref="ECH4:EDN4"/>
    <mergeCell ref="EDO4:EEU4"/>
    <mergeCell ref="EEV4:EGB4"/>
    <mergeCell ref="DQW4:DSC4"/>
    <mergeCell ref="DSD4:DTJ4"/>
    <mergeCell ref="DTK4:DUQ4"/>
    <mergeCell ref="DUR4:DVX4"/>
    <mergeCell ref="DVY4:DXE4"/>
    <mergeCell ref="DXF4:DYL4"/>
    <mergeCell ref="DJG4:DKM4"/>
    <mergeCell ref="DKN4:DLT4"/>
    <mergeCell ref="DLU4:DNA4"/>
    <mergeCell ref="DNB4:DOH4"/>
    <mergeCell ref="DOI4:DPO4"/>
    <mergeCell ref="DPP4:DQV4"/>
    <mergeCell ref="DBQ4:DCW4"/>
    <mergeCell ref="DCX4:DED4"/>
    <mergeCell ref="DEE4:DFK4"/>
    <mergeCell ref="DFL4:DGR4"/>
    <mergeCell ref="DGS4:DHY4"/>
    <mergeCell ref="DHZ4:DJF4"/>
    <mergeCell ref="CUA4:CVG4"/>
    <mergeCell ref="CVH4:CWN4"/>
    <mergeCell ref="CWO4:CXU4"/>
    <mergeCell ref="CXV4:CZB4"/>
    <mergeCell ref="CZC4:DAI4"/>
    <mergeCell ref="DAJ4:DBP4"/>
    <mergeCell ref="CMK4:CNQ4"/>
    <mergeCell ref="CNR4:COX4"/>
    <mergeCell ref="COY4:CQE4"/>
    <mergeCell ref="CQF4:CRL4"/>
    <mergeCell ref="CRM4:CSS4"/>
    <mergeCell ref="CST4:CTZ4"/>
    <mergeCell ref="CEU4:CGA4"/>
    <mergeCell ref="CGB4:CHH4"/>
    <mergeCell ref="CHI4:CIO4"/>
    <mergeCell ref="CIP4:CJV4"/>
    <mergeCell ref="CJW4:CLC4"/>
    <mergeCell ref="CLD4:CMJ4"/>
    <mergeCell ref="BXE4:BYK4"/>
    <mergeCell ref="BYL4:BZR4"/>
    <mergeCell ref="BZS4:CAY4"/>
    <mergeCell ref="CAZ4:CCF4"/>
    <mergeCell ref="CCG4:CDM4"/>
    <mergeCell ref="CDN4:CET4"/>
    <mergeCell ref="BPO4:BQU4"/>
    <mergeCell ref="BQV4:BSB4"/>
    <mergeCell ref="BSC4:BTI4"/>
    <mergeCell ref="BTJ4:BUP4"/>
    <mergeCell ref="BUQ4:BVW4"/>
    <mergeCell ref="BVX4:BXD4"/>
    <mergeCell ref="BHY4:BJE4"/>
    <mergeCell ref="BJF4:BKL4"/>
    <mergeCell ref="BKM4:BLS4"/>
    <mergeCell ref="BLT4:BMZ4"/>
    <mergeCell ref="BNA4:BOG4"/>
    <mergeCell ref="BOH4:BPN4"/>
    <mergeCell ref="BAI4:BBO4"/>
    <mergeCell ref="BBP4:BCV4"/>
    <mergeCell ref="BCW4:BEC4"/>
    <mergeCell ref="BED4:BFJ4"/>
    <mergeCell ref="BFK4:BGQ4"/>
    <mergeCell ref="BGR4:BHX4"/>
    <mergeCell ref="ASS4:ATY4"/>
    <mergeCell ref="ATZ4:AVF4"/>
    <mergeCell ref="AVG4:AWM4"/>
    <mergeCell ref="AWN4:AXT4"/>
    <mergeCell ref="AXU4:AZA4"/>
    <mergeCell ref="AZB4:BAH4"/>
    <mergeCell ref="ALC4:AMI4"/>
    <mergeCell ref="AMJ4:ANP4"/>
    <mergeCell ref="ANQ4:AOW4"/>
    <mergeCell ref="AOX4:AQD4"/>
    <mergeCell ref="AQE4:ARK4"/>
    <mergeCell ref="ARL4:ASR4"/>
    <mergeCell ref="ADM4:AES4"/>
    <mergeCell ref="AET4:AFZ4"/>
    <mergeCell ref="AGA4:AHG4"/>
    <mergeCell ref="AHH4:AIN4"/>
    <mergeCell ref="AIO4:AJU4"/>
    <mergeCell ref="AJV4:ALB4"/>
    <mergeCell ref="VW4:XC4"/>
    <mergeCell ref="XD4:YJ4"/>
    <mergeCell ref="YK4:ZQ4"/>
    <mergeCell ref="ZR4:AAX4"/>
    <mergeCell ref="AAY4:ACE4"/>
    <mergeCell ref="ACF4:ADL4"/>
    <mergeCell ref="OG4:PM4"/>
    <mergeCell ref="PN4:QT4"/>
    <mergeCell ref="QU4:SA4"/>
    <mergeCell ref="SB4:TH4"/>
    <mergeCell ref="TI4:UO4"/>
    <mergeCell ref="UP4:VV4"/>
    <mergeCell ref="GQ4:HW4"/>
    <mergeCell ref="HX4:JD4"/>
    <mergeCell ref="JE4:KK4"/>
    <mergeCell ref="KL4:LR4"/>
    <mergeCell ref="LS4:MY4"/>
    <mergeCell ref="MZ4:OF4"/>
    <mergeCell ref="A4:AG4"/>
    <mergeCell ref="AH4:BN4"/>
    <mergeCell ref="BO4:CU4"/>
    <mergeCell ref="CV4:EB4"/>
    <mergeCell ref="EC4:FI4"/>
    <mergeCell ref="FJ4:GP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B1:K37"/>
  <sheetViews>
    <sheetView workbookViewId="0">
      <selection activeCell="A3" sqref="A3"/>
    </sheetView>
  </sheetViews>
  <sheetFormatPr defaultRowHeight="12.75" x14ac:dyDescent="0.2"/>
  <cols>
    <col min="1" max="1" width="4.7109375" customWidth="1"/>
    <col min="2" max="2" width="8.7109375" customWidth="1"/>
    <col min="3" max="3" width="17.140625" customWidth="1"/>
    <col min="4" max="4" width="3.28515625" customWidth="1"/>
    <col min="5" max="5" width="21.28515625" customWidth="1"/>
    <col min="6" max="6" width="21.5703125" customWidth="1"/>
    <col min="7" max="8" width="10.7109375" customWidth="1"/>
    <col min="9" max="9" width="3.42578125" customWidth="1"/>
    <col min="10" max="10" width="15.85546875" customWidth="1"/>
    <col min="11" max="11" width="12.85546875" customWidth="1"/>
  </cols>
  <sheetData>
    <row r="1" spans="2:11" ht="3" customHeight="1" x14ac:dyDescent="0.2">
      <c r="B1" s="97"/>
      <c r="C1" s="97"/>
      <c r="D1" s="97"/>
      <c r="E1" s="97"/>
      <c r="F1" s="97"/>
      <c r="G1" s="97"/>
      <c r="H1" s="97"/>
      <c r="I1" s="97"/>
      <c r="J1" s="97"/>
      <c r="K1" s="97"/>
    </row>
    <row r="2" spans="2:11" ht="3" customHeight="1" x14ac:dyDescent="0.2">
      <c r="B2" s="98"/>
      <c r="C2" s="98"/>
      <c r="D2" s="98"/>
      <c r="E2" s="98"/>
      <c r="F2" s="98"/>
      <c r="G2" s="98"/>
      <c r="H2" s="98"/>
      <c r="I2" s="97"/>
      <c r="J2" s="97"/>
      <c r="K2" s="97"/>
    </row>
    <row r="3" spans="2:11" x14ac:dyDescent="0.2">
      <c r="B3" s="99" t="s">
        <v>253</v>
      </c>
      <c r="C3" s="100"/>
      <c r="D3" s="101"/>
      <c r="E3" s="101"/>
      <c r="F3" s="100"/>
      <c r="G3" s="100"/>
      <c r="H3" s="100"/>
      <c r="I3" s="97"/>
      <c r="J3" s="97"/>
      <c r="K3" s="97"/>
    </row>
    <row r="4" spans="2:11" ht="2.25" customHeight="1" x14ac:dyDescent="0.2">
      <c r="B4" s="110"/>
      <c r="C4" s="111"/>
      <c r="D4" s="101"/>
      <c r="E4" s="101"/>
      <c r="F4" s="110"/>
      <c r="G4" s="110"/>
      <c r="H4" s="110"/>
      <c r="I4" s="97"/>
      <c r="J4" s="97"/>
      <c r="K4" s="97"/>
    </row>
    <row r="5" spans="2:11" ht="3" customHeight="1" x14ac:dyDescent="0.2">
      <c r="B5" s="98"/>
      <c r="C5" s="98"/>
      <c r="D5" s="98"/>
      <c r="E5" s="98"/>
      <c r="F5" s="98"/>
      <c r="G5" s="98"/>
      <c r="H5" s="98"/>
      <c r="I5" s="97"/>
      <c r="J5" s="97"/>
      <c r="K5" s="97"/>
    </row>
    <row r="6" spans="2:11" x14ac:dyDescent="0.2">
      <c r="B6" s="112" t="s">
        <v>240</v>
      </c>
      <c r="C6" s="113"/>
      <c r="D6" s="113"/>
      <c r="E6" s="113"/>
      <c r="F6" s="113"/>
      <c r="G6" s="113"/>
      <c r="H6" s="113"/>
      <c r="I6" s="97"/>
      <c r="J6" s="97"/>
      <c r="K6" s="97"/>
    </row>
    <row r="7" spans="2:11" x14ac:dyDescent="0.2">
      <c r="B7" s="114"/>
      <c r="C7" s="113"/>
      <c r="D7" s="113"/>
      <c r="E7" s="113"/>
      <c r="F7" s="113"/>
      <c r="G7" s="113"/>
      <c r="H7" s="113"/>
      <c r="I7" s="97"/>
      <c r="J7" s="97"/>
      <c r="K7" s="97"/>
    </row>
    <row r="8" spans="2:11" x14ac:dyDescent="0.2">
      <c r="B8" s="725" t="s">
        <v>241</v>
      </c>
      <c r="C8" s="726"/>
      <c r="D8" s="115"/>
      <c r="E8" s="709" t="s">
        <v>242</v>
      </c>
      <c r="F8" s="710"/>
      <c r="G8" s="711" t="s">
        <v>243</v>
      </c>
      <c r="H8" s="712"/>
      <c r="I8" s="116"/>
      <c r="J8" s="713" t="s">
        <v>244</v>
      </c>
      <c r="K8" s="714"/>
    </row>
    <row r="9" spans="2:11" x14ac:dyDescent="0.2">
      <c r="B9" s="117"/>
      <c r="C9" s="118"/>
      <c r="D9" s="119"/>
      <c r="E9" s="715" t="s">
        <v>256</v>
      </c>
      <c r="F9" s="716"/>
      <c r="G9" s="119"/>
      <c r="H9" s="120"/>
      <c r="I9" s="121"/>
      <c r="J9" s="122"/>
      <c r="K9" s="122"/>
    </row>
    <row r="10" spans="2:11" ht="74.25" customHeight="1" x14ac:dyDescent="0.2">
      <c r="B10" s="117"/>
      <c r="C10" s="717" t="s">
        <v>254</v>
      </c>
      <c r="D10" s="719"/>
      <c r="E10" s="734"/>
      <c r="F10" s="717" t="s">
        <v>389</v>
      </c>
      <c r="G10" s="717"/>
      <c r="H10" s="719" t="s">
        <v>245</v>
      </c>
      <c r="I10" s="720"/>
      <c r="J10" s="720"/>
      <c r="K10" s="123"/>
    </row>
    <row r="11" spans="2:11" ht="4.5" customHeight="1" x14ac:dyDescent="0.2">
      <c r="B11" s="113"/>
      <c r="C11" s="124"/>
      <c r="D11" s="113"/>
      <c r="E11" s="113"/>
      <c r="F11" s="113"/>
      <c r="G11" s="113"/>
      <c r="H11" s="113"/>
      <c r="I11" s="97"/>
      <c r="J11" s="97"/>
      <c r="K11" s="97"/>
    </row>
    <row r="12" spans="2:11" ht="6.75" customHeight="1" x14ac:dyDescent="0.2">
      <c r="B12" s="113"/>
      <c r="C12" s="113"/>
      <c r="D12" s="113"/>
      <c r="E12" s="113"/>
      <c r="F12" s="113"/>
      <c r="G12" s="113"/>
      <c r="H12" s="113"/>
      <c r="I12" s="97"/>
      <c r="J12" s="97"/>
      <c r="K12" s="97"/>
    </row>
    <row r="13" spans="2:11" x14ac:dyDescent="0.2">
      <c r="B13" s="112" t="s">
        <v>246</v>
      </c>
      <c r="C13" s="113"/>
      <c r="D13" s="113"/>
      <c r="E13" s="113"/>
      <c r="F13" s="113"/>
      <c r="G13" s="113"/>
      <c r="H13" s="113"/>
      <c r="I13" s="97"/>
      <c r="J13" s="97"/>
      <c r="K13" s="97"/>
    </row>
    <row r="14" spans="2:11" x14ac:dyDescent="0.2">
      <c r="B14" s="114"/>
      <c r="C14" s="113"/>
      <c r="D14" s="113"/>
      <c r="E14" s="113"/>
      <c r="F14" s="113"/>
      <c r="G14" s="113"/>
      <c r="H14" s="113"/>
      <c r="I14" s="97"/>
      <c r="J14" s="97"/>
      <c r="K14" s="97"/>
    </row>
    <row r="15" spans="2:11" x14ac:dyDescent="0.2">
      <c r="B15" s="725" t="s">
        <v>241</v>
      </c>
      <c r="C15" s="726"/>
      <c r="D15" s="115"/>
      <c r="E15" s="709" t="s">
        <v>247</v>
      </c>
      <c r="F15" s="710"/>
      <c r="G15" s="711" t="s">
        <v>243</v>
      </c>
      <c r="H15" s="712"/>
      <c r="I15" s="116"/>
      <c r="J15" s="713" t="s">
        <v>244</v>
      </c>
      <c r="K15" s="714"/>
    </row>
    <row r="16" spans="2:11" x14ac:dyDescent="0.2">
      <c r="B16" s="117"/>
      <c r="C16" s="118"/>
      <c r="D16" s="119"/>
      <c r="E16" s="732" t="s">
        <v>258</v>
      </c>
      <c r="F16" s="733"/>
      <c r="G16" s="119"/>
      <c r="H16" s="120"/>
      <c r="I16" s="121"/>
      <c r="J16" s="122"/>
      <c r="K16" s="122"/>
    </row>
    <row r="17" spans="2:11" ht="36.75" customHeight="1" x14ac:dyDescent="0.2">
      <c r="B17" s="117"/>
      <c r="C17" s="717" t="s">
        <v>254</v>
      </c>
      <c r="D17" s="717"/>
      <c r="E17" s="718"/>
      <c r="F17" s="717" t="s">
        <v>386</v>
      </c>
      <c r="G17" s="717"/>
      <c r="H17" s="719" t="s">
        <v>250</v>
      </c>
      <c r="I17" s="720"/>
      <c r="J17" s="720"/>
      <c r="K17" s="123"/>
    </row>
    <row r="18" spans="2:11" x14ac:dyDescent="0.2">
      <c r="B18" s="113"/>
      <c r="C18" s="718"/>
      <c r="D18" s="718"/>
      <c r="E18" s="718"/>
      <c r="F18" s="113"/>
      <c r="G18" s="113"/>
      <c r="H18" s="113"/>
      <c r="I18" s="97"/>
      <c r="J18" s="97"/>
      <c r="K18" s="97"/>
    </row>
    <row r="19" spans="2:11" ht="4.5" customHeight="1" x14ac:dyDescent="0.2">
      <c r="B19" s="113"/>
      <c r="C19" s="125"/>
      <c r="D19" s="125"/>
      <c r="E19" s="125"/>
      <c r="F19" s="113"/>
      <c r="G19" s="113"/>
      <c r="H19" s="113"/>
      <c r="I19" s="97"/>
      <c r="J19" s="97"/>
      <c r="K19" s="97"/>
    </row>
    <row r="20" spans="2:11" ht="7.5" customHeight="1" x14ac:dyDescent="0.2">
      <c r="B20" s="126"/>
      <c r="C20" s="126"/>
      <c r="D20" s="126"/>
      <c r="E20" s="126"/>
      <c r="F20" s="126"/>
      <c r="G20" s="126"/>
      <c r="H20" s="126"/>
      <c r="I20" s="97"/>
      <c r="J20" s="97"/>
      <c r="K20" s="97"/>
    </row>
    <row r="21" spans="2:11" x14ac:dyDescent="0.2">
      <c r="B21" s="112" t="s">
        <v>259</v>
      </c>
      <c r="C21" s="113"/>
      <c r="D21" s="113"/>
      <c r="E21" s="113"/>
      <c r="F21" s="113"/>
      <c r="G21" s="113"/>
      <c r="H21" s="113"/>
      <c r="I21" s="97"/>
      <c r="J21" s="97"/>
      <c r="K21" s="97"/>
    </row>
    <row r="22" spans="2:11" x14ac:dyDescent="0.2">
      <c r="B22" s="129" t="s">
        <v>264</v>
      </c>
      <c r="C22" s="113"/>
      <c r="D22" s="113"/>
      <c r="E22" s="113"/>
      <c r="F22" s="113"/>
      <c r="G22" s="97"/>
      <c r="H22" s="113"/>
      <c r="I22" s="97"/>
      <c r="J22" s="97"/>
    </row>
    <row r="23" spans="2:11" x14ac:dyDescent="0.2">
      <c r="B23" s="725" t="s">
        <v>241</v>
      </c>
      <c r="C23" s="726"/>
      <c r="D23" s="115"/>
      <c r="E23" s="709" t="s">
        <v>248</v>
      </c>
      <c r="F23" s="710"/>
      <c r="G23" s="711" t="s">
        <v>249</v>
      </c>
      <c r="H23" s="712"/>
      <c r="I23" s="116"/>
      <c r="J23" s="713" t="s">
        <v>244</v>
      </c>
      <c r="K23" s="714"/>
    </row>
    <row r="24" spans="2:11" x14ac:dyDescent="0.2">
      <c r="B24" s="117"/>
      <c r="C24" s="118"/>
      <c r="D24" s="119"/>
      <c r="E24" s="721"/>
      <c r="F24" s="722"/>
      <c r="G24" s="723"/>
      <c r="H24" s="724"/>
      <c r="I24" s="121"/>
      <c r="J24" s="122"/>
      <c r="K24" s="122"/>
    </row>
    <row r="25" spans="2:11" ht="39" customHeight="1" x14ac:dyDescent="0.2">
      <c r="B25" s="117"/>
      <c r="C25" s="717" t="s">
        <v>254</v>
      </c>
      <c r="D25" s="717"/>
      <c r="E25" s="718"/>
      <c r="F25" s="717" t="s">
        <v>386</v>
      </c>
      <c r="G25" s="717"/>
      <c r="H25" s="719" t="s">
        <v>250</v>
      </c>
      <c r="I25" s="720"/>
      <c r="J25" s="720"/>
      <c r="K25" s="123"/>
    </row>
    <row r="26" spans="2:11" x14ac:dyDescent="0.2">
      <c r="B26" s="126"/>
      <c r="C26" s="718"/>
      <c r="D26" s="718"/>
      <c r="E26" s="718"/>
      <c r="F26" s="126"/>
      <c r="G26" s="126"/>
      <c r="H26" s="126"/>
      <c r="I26" s="97"/>
      <c r="J26" s="97"/>
      <c r="K26" s="97"/>
    </row>
    <row r="27" spans="2:11" ht="4.5" customHeight="1" x14ac:dyDescent="0.2">
      <c r="B27" s="126"/>
      <c r="C27" s="125"/>
      <c r="D27" s="125"/>
      <c r="E27" s="125"/>
      <c r="F27" s="126"/>
      <c r="G27" s="126"/>
      <c r="H27" s="126"/>
      <c r="I27" s="97"/>
      <c r="J27" s="97"/>
      <c r="K27" s="97"/>
    </row>
    <row r="28" spans="2:11" x14ac:dyDescent="0.2">
      <c r="B28" s="126"/>
      <c r="C28" s="126"/>
      <c r="D28" s="126"/>
      <c r="E28" s="126"/>
      <c r="F28" s="126"/>
      <c r="G28" s="126"/>
      <c r="H28" s="126"/>
      <c r="I28" s="97"/>
      <c r="J28" s="97"/>
      <c r="K28" s="97"/>
    </row>
    <row r="29" spans="2:11" x14ac:dyDescent="0.2">
      <c r="B29" s="112" t="s">
        <v>251</v>
      </c>
      <c r="C29" s="113"/>
      <c r="D29" s="113"/>
      <c r="E29" s="113"/>
      <c r="F29" s="113"/>
      <c r="H29" s="113"/>
      <c r="I29" s="97"/>
      <c r="J29" s="97"/>
      <c r="K29" s="97"/>
    </row>
    <row r="30" spans="2:11" x14ac:dyDescent="0.2">
      <c r="B30" s="130" t="s">
        <v>252</v>
      </c>
      <c r="C30" s="113"/>
      <c r="D30" s="113"/>
      <c r="E30" s="113"/>
      <c r="F30" s="113"/>
      <c r="G30" s="113"/>
      <c r="H30" s="113"/>
      <c r="I30" s="97"/>
      <c r="J30" s="97"/>
      <c r="K30" s="97"/>
    </row>
    <row r="31" spans="2:11" x14ac:dyDescent="0.2">
      <c r="B31" s="725" t="s">
        <v>241</v>
      </c>
      <c r="C31" s="728"/>
      <c r="D31" s="115"/>
      <c r="E31" s="709" t="s">
        <v>257</v>
      </c>
      <c r="F31" s="729"/>
      <c r="G31" s="729"/>
      <c r="H31" s="710"/>
      <c r="I31" s="127"/>
      <c r="J31" s="713" t="s">
        <v>244</v>
      </c>
      <c r="K31" s="714"/>
    </row>
    <row r="32" spans="2:11" x14ac:dyDescent="0.2">
      <c r="B32" s="117"/>
      <c r="C32" s="118"/>
      <c r="D32" s="128"/>
      <c r="E32" s="730" t="s">
        <v>258</v>
      </c>
      <c r="F32" s="730"/>
      <c r="G32" s="730"/>
      <c r="H32" s="731"/>
      <c r="I32" s="121"/>
      <c r="J32" s="122"/>
      <c r="K32" s="122"/>
    </row>
    <row r="33" spans="2:11" ht="12.75" customHeight="1" x14ac:dyDescent="0.2">
      <c r="B33" s="117"/>
      <c r="C33" s="717" t="s">
        <v>254</v>
      </c>
      <c r="D33" s="717"/>
      <c r="E33" s="718"/>
      <c r="F33" s="717"/>
      <c r="G33" s="717"/>
      <c r="H33" s="717" t="s">
        <v>255</v>
      </c>
      <c r="I33" s="727"/>
      <c r="J33" s="727"/>
      <c r="K33" s="123"/>
    </row>
    <row r="34" spans="2:11" x14ac:dyDescent="0.2">
      <c r="B34" s="113"/>
      <c r="C34" s="718"/>
      <c r="D34" s="718"/>
      <c r="E34" s="718"/>
      <c r="F34" s="113"/>
      <c r="G34" s="113"/>
      <c r="H34" s="727"/>
      <c r="I34" s="727"/>
      <c r="J34" s="727"/>
      <c r="K34" s="97"/>
    </row>
    <row r="35" spans="2:11" ht="38.25" customHeight="1" x14ac:dyDescent="0.2">
      <c r="B35" s="113"/>
      <c r="C35" s="113"/>
      <c r="D35" s="113"/>
      <c r="E35" s="113"/>
      <c r="F35" s="113"/>
      <c r="G35" s="113"/>
      <c r="H35" s="727"/>
      <c r="I35" s="727"/>
      <c r="J35" s="727"/>
      <c r="K35" s="97"/>
    </row>
    <row r="36" spans="2:11" x14ac:dyDescent="0.2">
      <c r="B36" s="434" t="s">
        <v>387</v>
      </c>
      <c r="C36" s="97"/>
      <c r="D36" s="97"/>
      <c r="E36" s="97"/>
      <c r="F36" s="97"/>
      <c r="G36" s="97"/>
      <c r="H36" s="97"/>
      <c r="I36" s="97"/>
      <c r="J36" s="97"/>
      <c r="K36" s="97"/>
    </row>
    <row r="37" spans="2:11" x14ac:dyDescent="0.2">
      <c r="B37" s="435" t="s">
        <v>388</v>
      </c>
    </row>
  </sheetData>
  <mergeCells count="32">
    <mergeCell ref="J8:K8"/>
    <mergeCell ref="E16:F16"/>
    <mergeCell ref="B8:C8"/>
    <mergeCell ref="E8:F8"/>
    <mergeCell ref="G8:H8"/>
    <mergeCell ref="C10:E10"/>
    <mergeCell ref="F10:G10"/>
    <mergeCell ref="H10:J10"/>
    <mergeCell ref="B15:C15"/>
    <mergeCell ref="E15:F15"/>
    <mergeCell ref="G15:H15"/>
    <mergeCell ref="J15:K15"/>
    <mergeCell ref="C33:E34"/>
    <mergeCell ref="F33:G33"/>
    <mergeCell ref="H33:J35"/>
    <mergeCell ref="B31:C31"/>
    <mergeCell ref="E31:H31"/>
    <mergeCell ref="J31:K31"/>
    <mergeCell ref="E32:H32"/>
    <mergeCell ref="E23:F23"/>
    <mergeCell ref="G23:H23"/>
    <mergeCell ref="J23:K23"/>
    <mergeCell ref="E9:F9"/>
    <mergeCell ref="C25:E26"/>
    <mergeCell ref="F25:G25"/>
    <mergeCell ref="H25:J25"/>
    <mergeCell ref="E24:F24"/>
    <mergeCell ref="G24:H24"/>
    <mergeCell ref="C17:E18"/>
    <mergeCell ref="F17:G17"/>
    <mergeCell ref="H17:J17"/>
    <mergeCell ref="B23:C23"/>
  </mergeCells>
  <phoneticPr fontId="0" type="noConversion"/>
  <pageMargins left="0.39370078740157483" right="0.19685039370078741" top="0.59055118110236227" bottom="0.39370078740157483"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A3:F40"/>
  <sheetViews>
    <sheetView workbookViewId="0">
      <selection activeCell="D11" sqref="D11"/>
    </sheetView>
  </sheetViews>
  <sheetFormatPr defaultRowHeight="11.25" x14ac:dyDescent="0.2"/>
  <cols>
    <col min="1" max="1" width="16.28515625" style="572" customWidth="1"/>
    <col min="2" max="2" width="15.140625" style="572" customWidth="1"/>
    <col min="3" max="3" width="13.28515625" style="572" customWidth="1"/>
    <col min="4" max="4" width="27.28515625" style="572" customWidth="1"/>
    <col min="5" max="5" width="7" style="572" customWidth="1"/>
    <col min="6" max="6" width="20.28515625" style="572" customWidth="1"/>
    <col min="7" max="16384" width="9.140625" style="572"/>
  </cols>
  <sheetData>
    <row r="3" spans="1:6" x14ac:dyDescent="0.2">
      <c r="A3" s="736" t="s">
        <v>98</v>
      </c>
      <c r="B3" s="737"/>
      <c r="C3" s="738" t="s">
        <v>99</v>
      </c>
      <c r="D3" s="736" t="s">
        <v>100</v>
      </c>
      <c r="E3" s="740"/>
      <c r="F3" s="737"/>
    </row>
    <row r="4" spans="1:6" ht="22.5" x14ac:dyDescent="0.2">
      <c r="A4" s="573" t="s">
        <v>101</v>
      </c>
      <c r="B4" s="574" t="s">
        <v>102</v>
      </c>
      <c r="C4" s="739"/>
      <c r="D4" s="575" t="s">
        <v>415</v>
      </c>
      <c r="E4" s="573" t="s">
        <v>103</v>
      </c>
      <c r="F4" s="573" t="s">
        <v>104</v>
      </c>
    </row>
    <row r="5" spans="1:6" x14ac:dyDescent="0.2">
      <c r="A5" s="576"/>
      <c r="B5" s="576"/>
      <c r="C5" s="576"/>
      <c r="D5" s="576"/>
      <c r="E5" s="576"/>
      <c r="F5" s="576"/>
    </row>
    <row r="6" spans="1:6" ht="22.5" x14ac:dyDescent="0.2">
      <c r="A6" s="577" t="s">
        <v>139</v>
      </c>
      <c r="B6" s="578" t="s">
        <v>114</v>
      </c>
      <c r="C6" s="578" t="s">
        <v>107</v>
      </c>
      <c r="D6" s="579" t="s">
        <v>108</v>
      </c>
      <c r="E6" s="578" t="s">
        <v>119</v>
      </c>
      <c r="F6" s="578" t="s">
        <v>140</v>
      </c>
    </row>
    <row r="7" spans="1:6" ht="22.5" x14ac:dyDescent="0.2">
      <c r="A7" s="735" t="s">
        <v>105</v>
      </c>
      <c r="B7" s="579" t="s">
        <v>106</v>
      </c>
      <c r="C7" s="579" t="s">
        <v>107</v>
      </c>
      <c r="D7" s="579" t="s">
        <v>108</v>
      </c>
      <c r="E7" s="579" t="s">
        <v>108</v>
      </c>
      <c r="F7" s="579" t="s">
        <v>109</v>
      </c>
    </row>
    <row r="8" spans="1:6" ht="22.5" x14ac:dyDescent="0.2">
      <c r="A8" s="735"/>
      <c r="B8" s="579" t="s">
        <v>110</v>
      </c>
      <c r="C8" s="579" t="s">
        <v>107</v>
      </c>
      <c r="D8" s="579" t="s">
        <v>108</v>
      </c>
      <c r="E8" s="579" t="s">
        <v>108</v>
      </c>
      <c r="F8" s="579" t="s">
        <v>111</v>
      </c>
    </row>
    <row r="9" spans="1:6" ht="22.5" x14ac:dyDescent="0.2">
      <c r="A9" s="735" t="s">
        <v>112</v>
      </c>
      <c r="B9" s="579" t="s">
        <v>106</v>
      </c>
      <c r="C9" s="579" t="s">
        <v>107</v>
      </c>
      <c r="D9" s="579" t="s">
        <v>108</v>
      </c>
      <c r="E9" s="579" t="s">
        <v>108</v>
      </c>
      <c r="F9" s="579" t="s">
        <v>109</v>
      </c>
    </row>
    <row r="10" spans="1:6" ht="22.5" x14ac:dyDescent="0.2">
      <c r="A10" s="735"/>
      <c r="B10" s="579" t="s">
        <v>110</v>
      </c>
      <c r="C10" s="579" t="s">
        <v>107</v>
      </c>
      <c r="D10" s="579" t="s">
        <v>108</v>
      </c>
      <c r="E10" s="579" t="s">
        <v>108</v>
      </c>
      <c r="F10" s="579" t="s">
        <v>111</v>
      </c>
    </row>
    <row r="11" spans="1:6" ht="61.5" customHeight="1" x14ac:dyDescent="0.2">
      <c r="A11" s="579" t="s">
        <v>113</v>
      </c>
      <c r="B11" s="579" t="s">
        <v>114</v>
      </c>
      <c r="C11" s="579" t="s">
        <v>107</v>
      </c>
      <c r="D11" s="579" t="s">
        <v>108</v>
      </c>
      <c r="E11" s="579" t="s">
        <v>108</v>
      </c>
      <c r="F11" s="579" t="s">
        <v>115</v>
      </c>
    </row>
    <row r="12" spans="1:6" ht="33.75" x14ac:dyDescent="0.2">
      <c r="A12" s="579" t="s">
        <v>116</v>
      </c>
      <c r="B12" s="579" t="s">
        <v>114</v>
      </c>
      <c r="C12" s="579" t="s">
        <v>117</v>
      </c>
      <c r="D12" s="579" t="s">
        <v>118</v>
      </c>
      <c r="E12" s="579" t="s">
        <v>119</v>
      </c>
      <c r="F12" s="580" t="s">
        <v>120</v>
      </c>
    </row>
    <row r="13" spans="1:6" ht="51" customHeight="1" x14ac:dyDescent="0.2">
      <c r="A13" s="579" t="s">
        <v>121</v>
      </c>
      <c r="B13" s="579" t="s">
        <v>114</v>
      </c>
      <c r="C13" s="579" t="s">
        <v>117</v>
      </c>
      <c r="D13" s="579" t="s">
        <v>118</v>
      </c>
      <c r="E13" s="579" t="s">
        <v>119</v>
      </c>
      <c r="F13" s="580" t="s">
        <v>122</v>
      </c>
    </row>
    <row r="14" spans="1:6" ht="40.5" customHeight="1" x14ac:dyDescent="0.2">
      <c r="A14" s="579" t="s">
        <v>123</v>
      </c>
      <c r="B14" s="579" t="s">
        <v>114</v>
      </c>
      <c r="C14" s="579" t="s">
        <v>124</v>
      </c>
      <c r="D14" s="579" t="s">
        <v>108</v>
      </c>
      <c r="E14" s="579" t="s">
        <v>119</v>
      </c>
      <c r="F14" s="579" t="s">
        <v>125</v>
      </c>
    </row>
    <row r="15" spans="1:6" ht="99.75" customHeight="1" x14ac:dyDescent="0.2">
      <c r="A15" s="579" t="s">
        <v>126</v>
      </c>
      <c r="B15" s="579" t="s">
        <v>114</v>
      </c>
      <c r="C15" s="579" t="s">
        <v>127</v>
      </c>
      <c r="D15" s="579" t="s">
        <v>108</v>
      </c>
      <c r="E15" s="579" t="s">
        <v>108</v>
      </c>
      <c r="F15" s="579" t="s">
        <v>260</v>
      </c>
    </row>
    <row r="16" spans="1:6" ht="22.5" x14ac:dyDescent="0.2">
      <c r="A16" s="579" t="s">
        <v>128</v>
      </c>
      <c r="B16" s="579" t="s">
        <v>106</v>
      </c>
      <c r="C16" s="579" t="s">
        <v>107</v>
      </c>
      <c r="D16" s="579" t="s">
        <v>108</v>
      </c>
      <c r="E16" s="579" t="s">
        <v>119</v>
      </c>
      <c r="F16" s="579" t="s">
        <v>129</v>
      </c>
    </row>
    <row r="17" spans="1:6" x14ac:dyDescent="0.2">
      <c r="A17" s="579" t="s">
        <v>130</v>
      </c>
      <c r="B17" s="579" t="s">
        <v>114</v>
      </c>
      <c r="C17" s="579" t="s">
        <v>117</v>
      </c>
      <c r="D17" s="579" t="s">
        <v>108</v>
      </c>
      <c r="E17" s="579" t="s">
        <v>119</v>
      </c>
      <c r="F17" s="579"/>
    </row>
    <row r="18" spans="1:6" ht="33.75" x14ac:dyDescent="0.2">
      <c r="A18" s="579" t="s">
        <v>131</v>
      </c>
      <c r="B18" s="579" t="s">
        <v>114</v>
      </c>
      <c r="C18" s="579" t="s">
        <v>117</v>
      </c>
      <c r="D18" s="579" t="s">
        <v>108</v>
      </c>
      <c r="E18" s="579" t="s">
        <v>119</v>
      </c>
      <c r="F18" s="579" t="s">
        <v>132</v>
      </c>
    </row>
    <row r="19" spans="1:6" x14ac:dyDescent="0.2">
      <c r="A19" s="581"/>
      <c r="B19" s="581"/>
      <c r="C19" s="581"/>
      <c r="D19" s="581"/>
      <c r="E19" s="581"/>
      <c r="F19" s="581"/>
    </row>
    <row r="20" spans="1:6" x14ac:dyDescent="0.2">
      <c r="A20" s="581"/>
      <c r="B20" s="581"/>
      <c r="C20" s="581"/>
      <c r="D20" s="581"/>
      <c r="E20" s="581"/>
      <c r="F20" s="581"/>
    </row>
    <row r="21" spans="1:6" x14ac:dyDescent="0.2">
      <c r="A21" s="581"/>
      <c r="B21" s="581"/>
      <c r="C21" s="581"/>
      <c r="D21" s="581"/>
      <c r="E21" s="581"/>
      <c r="F21" s="581"/>
    </row>
    <row r="22" spans="1:6" x14ac:dyDescent="0.2">
      <c r="A22" s="581"/>
      <c r="B22" s="581"/>
      <c r="C22" s="581"/>
      <c r="D22" s="581"/>
      <c r="E22" s="581"/>
      <c r="F22" s="581"/>
    </row>
    <row r="23" spans="1:6" x14ac:dyDescent="0.2">
      <c r="A23" s="581"/>
      <c r="B23" s="581"/>
      <c r="C23" s="581"/>
      <c r="D23" s="581"/>
      <c r="E23" s="581"/>
      <c r="F23" s="581"/>
    </row>
    <row r="24" spans="1:6" x14ac:dyDescent="0.2">
      <c r="A24" s="581"/>
      <c r="B24" s="581"/>
      <c r="C24" s="581"/>
      <c r="D24" s="581"/>
      <c r="E24" s="581"/>
      <c r="F24" s="581"/>
    </row>
    <row r="25" spans="1:6" x14ac:dyDescent="0.2">
      <c r="A25" s="581"/>
      <c r="B25" s="581"/>
      <c r="C25" s="581"/>
      <c r="D25" s="581"/>
      <c r="E25" s="581"/>
      <c r="F25" s="581"/>
    </row>
    <row r="26" spans="1:6" x14ac:dyDescent="0.2">
      <c r="A26" s="581"/>
      <c r="B26" s="581"/>
      <c r="C26" s="581"/>
      <c r="D26" s="581"/>
      <c r="E26" s="581"/>
      <c r="F26" s="581"/>
    </row>
    <row r="27" spans="1:6" x14ac:dyDescent="0.2">
      <c r="A27" s="581"/>
      <c r="B27" s="581"/>
      <c r="C27" s="581"/>
      <c r="D27" s="581"/>
      <c r="E27" s="581"/>
      <c r="F27" s="581"/>
    </row>
    <row r="28" spans="1:6" x14ac:dyDescent="0.2">
      <c r="A28" s="581"/>
      <c r="B28" s="581"/>
      <c r="C28" s="581"/>
      <c r="D28" s="581"/>
      <c r="E28" s="581"/>
      <c r="F28" s="581"/>
    </row>
    <row r="29" spans="1:6" x14ac:dyDescent="0.2">
      <c r="A29" s="581"/>
      <c r="B29" s="581"/>
      <c r="C29" s="581"/>
      <c r="D29" s="581"/>
      <c r="E29" s="581"/>
      <c r="F29" s="581"/>
    </row>
    <row r="30" spans="1:6" x14ac:dyDescent="0.2">
      <c r="A30" s="581"/>
      <c r="B30" s="581"/>
      <c r="C30" s="581"/>
      <c r="D30" s="581"/>
      <c r="E30" s="581"/>
      <c r="F30" s="581"/>
    </row>
    <row r="31" spans="1:6" x14ac:dyDescent="0.2">
      <c r="A31" s="581"/>
      <c r="B31" s="581"/>
      <c r="C31" s="581"/>
      <c r="D31" s="581"/>
      <c r="E31" s="581"/>
      <c r="F31" s="581"/>
    </row>
    <row r="32" spans="1:6" x14ac:dyDescent="0.2">
      <c r="A32" s="581"/>
      <c r="B32" s="581"/>
      <c r="C32" s="581"/>
      <c r="D32" s="581"/>
      <c r="E32" s="581"/>
      <c r="F32" s="581"/>
    </row>
    <row r="33" spans="1:6" x14ac:dyDescent="0.2">
      <c r="A33" s="581"/>
      <c r="B33" s="581"/>
      <c r="C33" s="581"/>
      <c r="D33" s="581"/>
      <c r="E33" s="581"/>
      <c r="F33" s="581"/>
    </row>
    <row r="34" spans="1:6" x14ac:dyDescent="0.2">
      <c r="A34" s="581"/>
      <c r="B34" s="581"/>
      <c r="C34" s="581"/>
      <c r="D34" s="581"/>
      <c r="E34" s="581"/>
      <c r="F34" s="581"/>
    </row>
    <row r="35" spans="1:6" x14ac:dyDescent="0.2">
      <c r="A35" s="581"/>
      <c r="B35" s="581"/>
      <c r="C35" s="581"/>
      <c r="D35" s="581"/>
      <c r="E35" s="581"/>
      <c r="F35" s="581"/>
    </row>
    <row r="36" spans="1:6" x14ac:dyDescent="0.2">
      <c r="A36" s="581"/>
      <c r="B36" s="581"/>
      <c r="C36" s="581"/>
      <c r="D36" s="581"/>
      <c r="E36" s="581"/>
      <c r="F36" s="581"/>
    </row>
    <row r="37" spans="1:6" x14ac:dyDescent="0.2">
      <c r="A37" s="362"/>
      <c r="B37" s="362"/>
      <c r="C37" s="362"/>
      <c r="D37" s="362"/>
      <c r="E37" s="362"/>
      <c r="F37" s="362"/>
    </row>
    <row r="38" spans="1:6" x14ac:dyDescent="0.2">
      <c r="A38" s="362"/>
      <c r="B38" s="362"/>
      <c r="C38" s="362"/>
      <c r="D38" s="362"/>
      <c r="E38" s="362"/>
      <c r="F38" s="362"/>
    </row>
    <row r="39" spans="1:6" x14ac:dyDescent="0.2">
      <c r="A39" s="362"/>
      <c r="B39" s="362"/>
      <c r="C39" s="362"/>
      <c r="D39" s="362"/>
      <c r="E39" s="362"/>
      <c r="F39" s="362"/>
    </row>
    <row r="40" spans="1:6" x14ac:dyDescent="0.2">
      <c r="A40" s="362"/>
      <c r="B40" s="362"/>
      <c r="C40" s="362"/>
      <c r="D40" s="362"/>
      <c r="E40" s="362"/>
      <c r="F40" s="362"/>
    </row>
  </sheetData>
  <mergeCells count="5">
    <mergeCell ref="A9:A10"/>
    <mergeCell ref="A3:B3"/>
    <mergeCell ref="C3:C4"/>
    <mergeCell ref="D3:F3"/>
    <mergeCell ref="A7:A8"/>
  </mergeCells>
  <phoneticPr fontId="0" type="noConversion"/>
  <pageMargins left="0.39370078740157483" right="0.19685039370078741" top="0.98425196850393704" bottom="0.98425196850393704"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A1:AE67"/>
  <sheetViews>
    <sheetView zoomScale="125" workbookViewId="0">
      <selection activeCell="F4" sqref="F4"/>
    </sheetView>
  </sheetViews>
  <sheetFormatPr defaultRowHeight="9.75" x14ac:dyDescent="0.15"/>
  <cols>
    <col min="1" max="1" width="8.28515625" style="7" customWidth="1"/>
    <col min="2" max="2" width="8" style="7" customWidth="1"/>
    <col min="3" max="3" width="3.140625" style="7" customWidth="1"/>
    <col min="4" max="4" width="8.42578125" style="7" customWidth="1"/>
    <col min="5" max="5" width="6" style="7" customWidth="1"/>
    <col min="6" max="6" width="4.7109375" style="41" customWidth="1"/>
    <col min="7" max="7" width="24" style="7" customWidth="1"/>
    <col min="8" max="10" width="4.7109375" style="7" hidden="1" customWidth="1"/>
    <col min="11" max="11" width="7.42578125" style="33" customWidth="1"/>
    <col min="12" max="12" width="9.5703125" style="33" customWidth="1"/>
    <col min="13" max="13" width="6.5703125" style="7" customWidth="1"/>
    <col min="14" max="14" width="4.5703125" style="29" customWidth="1"/>
    <col min="15" max="15" width="3.5703125" style="7" customWidth="1"/>
    <col min="16" max="16" width="3.85546875" style="33" customWidth="1"/>
    <col min="17" max="17" width="6.5703125" style="33" customWidth="1"/>
    <col min="18" max="18" width="5.7109375" style="33" customWidth="1"/>
    <col min="19" max="22" width="7" style="7" customWidth="1"/>
    <col min="23" max="23" width="2.140625" style="29" customWidth="1"/>
    <col min="24" max="26" width="7" style="29" customWidth="1"/>
    <col min="27" max="27" width="8" style="7" customWidth="1"/>
    <col min="28" max="16384" width="9.140625" style="7"/>
  </cols>
  <sheetData>
    <row r="1" spans="1:28" ht="6.75" customHeight="1" x14ac:dyDescent="0.15">
      <c r="A1" s="1"/>
      <c r="B1" s="1"/>
      <c r="C1" s="1"/>
      <c r="D1" s="1"/>
      <c r="E1" s="1"/>
      <c r="F1" s="55"/>
      <c r="G1" s="1"/>
      <c r="H1" s="1"/>
      <c r="I1" s="1"/>
      <c r="J1" s="1"/>
      <c r="K1" s="3"/>
      <c r="L1" s="6"/>
      <c r="M1" s="1"/>
      <c r="N1" s="22"/>
      <c r="O1" s="12"/>
      <c r="P1" s="6">
        <f>IF(AND(OR(F7=1,F13=1),F14=1),1,0)</f>
        <v>1</v>
      </c>
      <c r="Q1" s="6"/>
      <c r="R1" s="6"/>
    </row>
    <row r="2" spans="1:28" ht="9.75" customHeight="1" x14ac:dyDescent="0.2">
      <c r="A2" s="8" t="s">
        <v>19</v>
      </c>
      <c r="B2" s="8"/>
      <c r="C2" s="741" t="str">
        <f>Bodemkwaliteit!H3</f>
        <v>&lt; code &gt;</v>
      </c>
      <c r="D2" s="742"/>
      <c r="E2" s="742"/>
      <c r="F2" s="742"/>
      <c r="G2" s="9" t="str">
        <f>Bodemkwaliteit!L3</f>
        <v>Partij &lt; partijnaam &gt;</v>
      </c>
      <c r="H2" s="9"/>
      <c r="I2" s="9"/>
      <c r="J2" s="9"/>
      <c r="K2" s="11"/>
      <c r="L2" s="11"/>
      <c r="M2" s="49"/>
      <c r="N2" s="22"/>
      <c r="O2" s="12"/>
      <c r="P2" s="5"/>
      <c r="Q2" s="5"/>
      <c r="R2" s="5"/>
      <c r="S2" s="12"/>
      <c r="T2" s="12"/>
      <c r="U2" s="12">
        <f>Bodemkwaliteit!G21</f>
        <v>1</v>
      </c>
      <c r="V2" s="12"/>
      <c r="W2" s="22"/>
      <c r="X2" s="22"/>
      <c r="Y2" s="22"/>
      <c r="Z2" s="22"/>
    </row>
    <row r="3" spans="1:28" ht="9" customHeight="1" x14ac:dyDescent="0.2">
      <c r="A3" s="13" t="s">
        <v>29</v>
      </c>
      <c r="B3" s="13"/>
      <c r="C3" s="743" t="str">
        <f>Bodemkwaliteit!H4</f>
        <v>&lt;datum&gt;</v>
      </c>
      <c r="D3" s="744"/>
      <c r="E3" s="744"/>
      <c r="F3" s="744"/>
      <c r="G3" s="61"/>
      <c r="H3" s="61"/>
      <c r="I3" s="61"/>
      <c r="J3" s="61"/>
      <c r="K3" s="10"/>
      <c r="L3" s="14"/>
      <c r="M3" s="49"/>
      <c r="N3" s="22"/>
      <c r="O3" s="12"/>
      <c r="P3" s="15"/>
      <c r="Q3" s="15"/>
      <c r="R3" s="15"/>
      <c r="S3" s="16"/>
      <c r="T3" s="17"/>
      <c r="U3" s="17"/>
      <c r="V3" s="17"/>
      <c r="W3" s="23"/>
      <c r="X3" s="23"/>
      <c r="Y3" s="23"/>
      <c r="Z3" s="23"/>
      <c r="AA3" s="18"/>
      <c r="AB3" s="18"/>
    </row>
    <row r="4" spans="1:28" ht="9" customHeight="1" x14ac:dyDescent="0.2">
      <c r="A4" s="19" t="s">
        <v>291</v>
      </c>
      <c r="B4" s="19"/>
      <c r="C4" s="64"/>
      <c r="D4" s="353"/>
      <c r="E4" s="353"/>
      <c r="F4" s="81">
        <v>0</v>
      </c>
      <c r="G4" s="19" t="s">
        <v>292</v>
      </c>
      <c r="H4" s="65"/>
      <c r="I4" s="65"/>
      <c r="J4" s="65"/>
      <c r="K4" s="15"/>
      <c r="L4" s="15"/>
      <c r="M4" s="12"/>
      <c r="N4" s="22"/>
      <c r="O4" s="12"/>
      <c r="P4" s="15"/>
      <c r="Q4" s="15"/>
      <c r="R4" s="15"/>
      <c r="S4" s="16"/>
      <c r="T4" s="17"/>
      <c r="U4" s="17"/>
      <c r="V4" s="17"/>
      <c r="W4" s="23"/>
      <c r="X4" s="23"/>
      <c r="Y4" s="23"/>
      <c r="Z4" s="23"/>
      <c r="AA4" s="18"/>
      <c r="AB4" s="18"/>
    </row>
    <row r="5" spans="1:28" ht="9" customHeight="1" x14ac:dyDescent="0.2">
      <c r="A5" s="19" t="s">
        <v>294</v>
      </c>
      <c r="B5" s="19"/>
      <c r="C5" s="64"/>
      <c r="D5" s="352"/>
      <c r="E5" s="352"/>
      <c r="F5" s="352"/>
      <c r="G5" s="65"/>
      <c r="H5" s="65"/>
      <c r="I5" s="65"/>
      <c r="J5" s="65"/>
      <c r="K5" s="15"/>
      <c r="L5" s="15"/>
      <c r="M5" s="12"/>
      <c r="N5" s="22"/>
      <c r="O5" s="12"/>
      <c r="P5" s="15"/>
      <c r="Q5" s="15"/>
      <c r="R5" s="15"/>
      <c r="S5" s="16"/>
      <c r="T5" s="17"/>
      <c r="U5" s="17"/>
      <c r="V5" s="17"/>
      <c r="W5" s="23"/>
      <c r="X5" s="23"/>
      <c r="Y5" s="23"/>
      <c r="Z5" s="23"/>
      <c r="AA5" s="18"/>
      <c r="AB5" s="18"/>
    </row>
    <row r="6" spans="1:28" ht="9" customHeight="1" x14ac:dyDescent="0.2">
      <c r="A6" s="19" t="s">
        <v>293</v>
      </c>
      <c r="B6" s="19"/>
      <c r="C6" s="64"/>
      <c r="D6" s="352"/>
      <c r="E6" s="352"/>
      <c r="F6" s="81">
        <v>0</v>
      </c>
      <c r="G6" s="19" t="s">
        <v>33</v>
      </c>
      <c r="H6" s="65"/>
      <c r="I6" s="65"/>
      <c r="J6" s="65"/>
      <c r="K6" s="15"/>
      <c r="L6" s="15"/>
      <c r="M6" s="12"/>
      <c r="N6" s="22"/>
      <c r="O6" s="12"/>
      <c r="P6" s="15"/>
      <c r="Q6" s="15"/>
      <c r="R6" s="15"/>
      <c r="S6" s="16"/>
      <c r="T6" s="17"/>
      <c r="U6" s="17"/>
      <c r="V6" s="17"/>
      <c r="W6" s="23"/>
      <c r="X6" s="23"/>
      <c r="Y6" s="23"/>
      <c r="Z6" s="23"/>
      <c r="AA6" s="18"/>
      <c r="AB6" s="18"/>
    </row>
    <row r="7" spans="1:28" x14ac:dyDescent="0.15">
      <c r="A7" s="19" t="s">
        <v>82</v>
      </c>
      <c r="B7" s="19"/>
      <c r="C7" s="64"/>
      <c r="D7" s="64"/>
      <c r="E7" s="64"/>
      <c r="F7" s="80">
        <f>IF(AND(F8=1,F9=1,F10=1),1,0)</f>
        <v>0</v>
      </c>
      <c r="G7" s="19"/>
      <c r="H7" s="65"/>
      <c r="I7" s="65"/>
      <c r="J7" s="65"/>
      <c r="K7" s="15"/>
      <c r="L7" s="15"/>
      <c r="P7" s="15"/>
      <c r="Q7" s="15"/>
      <c r="R7" s="15"/>
      <c r="S7" s="16"/>
      <c r="T7" s="17"/>
      <c r="U7" s="17"/>
      <c r="V7" s="17"/>
      <c r="W7" s="23"/>
      <c r="X7" s="23"/>
      <c r="Y7" s="23"/>
      <c r="Z7" s="23"/>
      <c r="AA7" s="18"/>
      <c r="AB7" s="18"/>
    </row>
    <row r="8" spans="1:28" x14ac:dyDescent="0.15">
      <c r="A8" s="19" t="s">
        <v>83</v>
      </c>
      <c r="B8" s="19"/>
      <c r="C8" s="64"/>
      <c r="D8" s="64"/>
      <c r="E8" s="64"/>
      <c r="F8" s="81">
        <v>0</v>
      </c>
      <c r="H8" s="65"/>
      <c r="I8" s="65"/>
      <c r="J8" s="65"/>
      <c r="K8" s="15"/>
      <c r="L8" s="15"/>
      <c r="P8" s="15"/>
      <c r="Q8" s="15"/>
      <c r="R8" s="15"/>
      <c r="S8" s="16"/>
      <c r="T8" s="17"/>
      <c r="U8" s="17"/>
      <c r="V8" s="17"/>
      <c r="W8" s="23"/>
      <c r="X8" s="23"/>
      <c r="Y8" s="23"/>
      <c r="Z8" s="23"/>
      <c r="AA8" s="18"/>
      <c r="AB8" s="18"/>
    </row>
    <row r="9" spans="1:28" x14ac:dyDescent="0.15">
      <c r="A9" s="19" t="s">
        <v>84</v>
      </c>
      <c r="B9" s="19"/>
      <c r="C9" s="64"/>
      <c r="D9" s="64"/>
      <c r="E9" s="64"/>
      <c r="F9" s="81">
        <v>0</v>
      </c>
      <c r="G9" s="19" t="s">
        <v>33</v>
      </c>
      <c r="H9" s="65"/>
      <c r="I9" s="65"/>
      <c r="J9" s="65"/>
      <c r="K9" s="15"/>
      <c r="L9" s="15"/>
      <c r="P9" s="15"/>
      <c r="Q9" s="15"/>
      <c r="R9" s="15"/>
      <c r="S9" s="74" t="s">
        <v>135</v>
      </c>
      <c r="T9" s="25" t="str">
        <f ca="1">Bodemkwaliteit!G71</f>
        <v>AW2000 grond</v>
      </c>
      <c r="U9" s="74"/>
      <c r="V9" s="25" t="s">
        <v>136</v>
      </c>
      <c r="W9" s="19"/>
      <c r="X9" s="19"/>
      <c r="Y9" s="19"/>
      <c r="Z9" s="19"/>
      <c r="AA9" s="18"/>
      <c r="AB9" s="18"/>
    </row>
    <row r="10" spans="1:28" x14ac:dyDescent="0.15">
      <c r="A10" s="19" t="s">
        <v>94</v>
      </c>
      <c r="B10" s="19"/>
      <c r="C10" s="64"/>
      <c r="D10" s="64"/>
      <c r="E10" s="64"/>
      <c r="F10" s="81">
        <v>0</v>
      </c>
      <c r="G10" s="19" t="s">
        <v>33</v>
      </c>
      <c r="H10" s="65"/>
      <c r="I10" s="65"/>
      <c r="J10" s="65"/>
      <c r="K10" s="15"/>
      <c r="L10" s="15"/>
      <c r="P10" s="15"/>
      <c r="Q10" s="15"/>
      <c r="R10" s="15"/>
      <c r="S10" s="74" t="s">
        <v>137</v>
      </c>
      <c r="T10" s="25" t="str">
        <f ca="1">Bodemkwaliteit!J71</f>
        <v/>
      </c>
      <c r="U10" s="74"/>
      <c r="V10" s="25" t="s">
        <v>138</v>
      </c>
      <c r="W10" s="19"/>
      <c r="X10" s="19"/>
      <c r="Y10" s="19"/>
      <c r="Z10" s="19"/>
      <c r="AA10" s="18"/>
      <c r="AB10" s="18"/>
    </row>
    <row r="11" spans="1:28" x14ac:dyDescent="0.15">
      <c r="A11" s="19" t="s">
        <v>85</v>
      </c>
      <c r="B11" s="19"/>
      <c r="C11" s="64"/>
      <c r="D11" s="64"/>
      <c r="E11" s="64"/>
      <c r="F11" s="82"/>
      <c r="G11" s="19"/>
      <c r="H11" s="65"/>
      <c r="I11" s="65"/>
      <c r="J11" s="65"/>
      <c r="K11" s="15"/>
      <c r="L11" s="15"/>
      <c r="P11" s="15"/>
      <c r="Q11" s="15"/>
      <c r="R11" s="15"/>
      <c r="S11" s="16"/>
      <c r="T11" s="17"/>
      <c r="U11" s="17"/>
      <c r="V11" s="17"/>
      <c r="W11" s="23"/>
      <c r="X11" s="23"/>
      <c r="Y11" s="23"/>
      <c r="Z11" s="23"/>
      <c r="AA11" s="18"/>
      <c r="AB11" s="18"/>
    </row>
    <row r="12" spans="1:28" x14ac:dyDescent="0.15">
      <c r="A12" s="19" t="s">
        <v>86</v>
      </c>
      <c r="B12" s="19"/>
      <c r="C12" s="64"/>
      <c r="D12" s="64"/>
      <c r="E12" s="64"/>
      <c r="F12" s="82"/>
      <c r="G12" s="19"/>
      <c r="H12" s="65"/>
      <c r="I12" s="65"/>
      <c r="J12" s="65"/>
      <c r="K12" s="15"/>
      <c r="L12" s="15"/>
      <c r="P12" s="15"/>
      <c r="Q12" s="15"/>
      <c r="R12" s="15"/>
      <c r="S12" s="16"/>
      <c r="T12" s="17"/>
      <c r="U12" s="17"/>
      <c r="V12" s="17"/>
      <c r="W12" s="23"/>
      <c r="X12" s="23"/>
      <c r="Y12" s="23"/>
      <c r="Z12" s="23"/>
      <c r="AA12" s="18"/>
      <c r="AB12" s="18"/>
    </row>
    <row r="13" spans="1:28" x14ac:dyDescent="0.15">
      <c r="A13" s="19" t="s">
        <v>87</v>
      </c>
      <c r="B13" s="19"/>
      <c r="C13" s="64"/>
      <c r="D13" s="64"/>
      <c r="E13" s="64"/>
      <c r="F13" s="81">
        <v>1</v>
      </c>
      <c r="G13" s="19" t="s">
        <v>33</v>
      </c>
      <c r="H13" s="65"/>
      <c r="I13" s="65"/>
      <c r="J13" s="65"/>
      <c r="K13" s="15"/>
      <c r="L13" s="15"/>
      <c r="M13" s="12"/>
      <c r="N13" s="22"/>
      <c r="O13" s="12"/>
      <c r="P13" s="15"/>
      <c r="Q13" s="15"/>
      <c r="R13" s="15"/>
      <c r="S13" s="16"/>
      <c r="T13" s="17"/>
      <c r="U13" s="17"/>
      <c r="V13" s="17"/>
      <c r="W13" s="23"/>
      <c r="X13" s="23"/>
      <c r="Y13" s="23"/>
      <c r="Z13" s="23"/>
      <c r="AA13" s="18"/>
      <c r="AB13" s="18"/>
    </row>
    <row r="14" spans="1:28" x14ac:dyDescent="0.15">
      <c r="A14" s="13" t="s">
        <v>97</v>
      </c>
      <c r="B14" s="13"/>
      <c r="C14" s="60"/>
      <c r="D14" s="60"/>
      <c r="E14" s="60"/>
      <c r="F14" s="83">
        <f>IF(Bodemkwaliteit!J14&lt;20,1,0)</f>
        <v>1</v>
      </c>
      <c r="G14" s="13" t="s">
        <v>33</v>
      </c>
      <c r="H14" s="66"/>
      <c r="I14" s="66"/>
      <c r="J14" s="66"/>
      <c r="K14" s="14"/>
      <c r="L14" s="14"/>
      <c r="M14" s="1"/>
      <c r="N14" s="22"/>
      <c r="O14" s="12"/>
      <c r="P14" s="15"/>
      <c r="Q14" s="15"/>
      <c r="R14" s="15"/>
      <c r="S14" s="16"/>
      <c r="T14" s="17"/>
      <c r="U14" s="17"/>
      <c r="V14" s="17"/>
      <c r="W14" s="23"/>
      <c r="X14" s="23"/>
      <c r="Y14" s="23"/>
      <c r="Z14" s="23"/>
      <c r="AA14" s="18"/>
      <c r="AB14" s="18"/>
    </row>
    <row r="15" spans="1:28" x14ac:dyDescent="0.15">
      <c r="A15" s="19" t="s">
        <v>20</v>
      </c>
      <c r="B15" s="21" t="s">
        <v>37</v>
      </c>
      <c r="C15" s="21"/>
      <c r="D15" s="19">
        <f>Bodemkwaliteit!J15</f>
        <v>50</v>
      </c>
      <c r="E15" s="19"/>
      <c r="F15" s="82"/>
      <c r="G15" s="22"/>
      <c r="H15" s="22"/>
      <c r="I15" s="22"/>
      <c r="J15" s="22"/>
      <c r="K15" s="5"/>
      <c r="L15" s="5"/>
      <c r="P15" s="5"/>
      <c r="Q15" s="5"/>
      <c r="R15" s="5"/>
      <c r="S15" s="23" t="s">
        <v>161</v>
      </c>
      <c r="T15" s="24" t="s">
        <v>160</v>
      </c>
      <c r="U15" s="24" t="s">
        <v>47</v>
      </c>
      <c r="V15" s="23" t="s">
        <v>40</v>
      </c>
      <c r="W15" s="23"/>
      <c r="X15" s="23"/>
      <c r="Y15" s="23"/>
      <c r="Z15" s="23"/>
    </row>
    <row r="16" spans="1:28" x14ac:dyDescent="0.15">
      <c r="A16" s="18" t="s">
        <v>49</v>
      </c>
      <c r="B16" s="21"/>
      <c r="C16" s="21"/>
      <c r="D16" s="19"/>
      <c r="E16" s="25"/>
      <c r="F16" s="54"/>
      <c r="G16" s="12"/>
      <c r="H16" s="12"/>
      <c r="I16" s="12"/>
      <c r="J16" s="12"/>
      <c r="K16" s="5"/>
      <c r="L16" s="5"/>
      <c r="P16" s="5"/>
      <c r="Q16" s="5"/>
      <c r="R16" s="5"/>
      <c r="S16" s="23"/>
      <c r="T16" s="24"/>
      <c r="U16" s="24"/>
      <c r="V16" s="23"/>
      <c r="W16" s="23"/>
      <c r="X16" s="23"/>
      <c r="Y16" s="23"/>
      <c r="Z16" s="23"/>
    </row>
    <row r="17" spans="1:31" x14ac:dyDescent="0.15">
      <c r="A17" s="25" t="s">
        <v>11</v>
      </c>
      <c r="B17" s="25"/>
      <c r="C17" s="88">
        <f>Bodemkwaliteit!L17</f>
        <v>7</v>
      </c>
      <c r="D17" s="28">
        <f>IF(C17=0," ",(Bodemkwaliteit!Y17))</f>
        <v>7</v>
      </c>
      <c r="E17" s="25"/>
      <c r="F17" s="54"/>
      <c r="G17" s="12"/>
      <c r="H17" s="12"/>
      <c r="I17" s="12"/>
      <c r="J17" s="12"/>
      <c r="K17" s="5"/>
      <c r="L17" s="5"/>
      <c r="P17" s="5"/>
      <c r="Q17" s="5"/>
      <c r="R17" s="5"/>
      <c r="T17" s="29"/>
      <c r="U17" s="30" t="s">
        <v>48</v>
      </c>
      <c r="V17" s="29"/>
      <c r="AE17" s="7" t="str">
        <f>A17</f>
        <v>zuurgraad</v>
      </c>
    </row>
    <row r="18" spans="1:31" ht="9" customHeight="1" x14ac:dyDescent="0.15">
      <c r="A18" s="19" t="s">
        <v>12</v>
      </c>
      <c r="B18" s="19"/>
      <c r="C18" s="27"/>
      <c r="D18" s="28">
        <f>Bodemkwaliteit!Y18</f>
        <v>100</v>
      </c>
      <c r="E18" s="27"/>
      <c r="T18" s="34">
        <v>3.0000000000000001E-3</v>
      </c>
      <c r="U18" s="34">
        <v>1E-3</v>
      </c>
      <c r="V18" s="29"/>
      <c r="AE18" s="7" t="str">
        <f>A18</f>
        <v>droge stof gehalte (massa-%)</v>
      </c>
    </row>
    <row r="19" spans="1:31" x14ac:dyDescent="0.15">
      <c r="A19" s="27" t="s">
        <v>0</v>
      </c>
      <c r="B19" s="27"/>
      <c r="C19" s="25"/>
      <c r="D19" s="28">
        <f>Bodemkwaliteit!Y19</f>
        <v>25</v>
      </c>
      <c r="E19" s="35">
        <f>D19</f>
        <v>25</v>
      </c>
      <c r="T19" s="36">
        <v>1.4999999999999999E-2</v>
      </c>
      <c r="U19" s="34">
        <v>5.0000000000000001E-3</v>
      </c>
      <c r="V19" s="29"/>
      <c r="AE19" s="7" t="str">
        <f>A19</f>
        <v>lutum gehalte in % d.s.</v>
      </c>
    </row>
    <row r="20" spans="1:31" ht="10.5" customHeight="1" x14ac:dyDescent="0.15">
      <c r="A20" s="63" t="s">
        <v>1</v>
      </c>
      <c r="B20" s="63"/>
      <c r="C20" s="63"/>
      <c r="D20" s="37">
        <f>Bodemkwaliteit!Y20</f>
        <v>10</v>
      </c>
      <c r="E20" s="38">
        <f>D20</f>
        <v>10</v>
      </c>
      <c r="F20" s="55"/>
      <c r="G20" s="1"/>
      <c r="H20" s="1"/>
      <c r="I20" s="1"/>
      <c r="J20" s="1"/>
      <c r="K20" s="56"/>
      <c r="L20" s="89" t="s">
        <v>39</v>
      </c>
      <c r="M20" s="1"/>
      <c r="N20" s="22"/>
      <c r="O20" s="12"/>
      <c r="P20" s="20"/>
      <c r="Q20" s="20"/>
      <c r="R20" s="20"/>
      <c r="S20" s="7">
        <f>F20</f>
        <v>0</v>
      </c>
      <c r="T20" s="36">
        <v>6.0000000000000001E-3</v>
      </c>
      <c r="U20" s="34">
        <v>2E-3</v>
      </c>
      <c r="V20" s="29"/>
      <c r="X20" s="107"/>
      <c r="Y20" s="107" t="s">
        <v>295</v>
      </c>
      <c r="Z20" s="107" t="s">
        <v>296</v>
      </c>
      <c r="AA20" s="50" t="s">
        <v>235</v>
      </c>
      <c r="AB20" s="96"/>
      <c r="AC20" s="102"/>
      <c r="AE20" s="7" t="str">
        <f>A20</f>
        <v>organisch stofgehalte in % d.s.</v>
      </c>
    </row>
    <row r="21" spans="1:31" x14ac:dyDescent="0.15">
      <c r="A21" s="48"/>
      <c r="B21" s="48"/>
      <c r="C21" s="747" t="str">
        <f>IF(Bodemkwaliteit!G22=1,"C[gem]","C[gem]-cor")</f>
        <v>C[gem]-cor</v>
      </c>
      <c r="D21" s="747"/>
      <c r="E21" s="747"/>
      <c r="F21" s="57"/>
      <c r="G21" s="57" t="s">
        <v>13</v>
      </c>
      <c r="H21" s="57"/>
      <c r="I21" s="57"/>
      <c r="J21" s="57"/>
      <c r="K21" s="67" t="str">
        <f>IF(Bodemkwaliteit!G22=0,"E-tw","E-tw cor")</f>
        <v>E-tw</v>
      </c>
      <c r="L21" s="58" t="str">
        <f>IF(Bodemkwaliteit!G22=0,"i-waarde","i-waarde cor")</f>
        <v>i-waarde</v>
      </c>
      <c r="M21" s="49"/>
      <c r="N21" s="22"/>
      <c r="O21" s="12"/>
      <c r="P21" s="39"/>
      <c r="Q21" s="39"/>
      <c r="R21" s="39"/>
      <c r="S21" s="23"/>
      <c r="T21" s="23"/>
      <c r="U21" s="23"/>
      <c r="V21" s="23"/>
      <c r="W21" s="23"/>
      <c r="X21" s="108" t="s">
        <v>95</v>
      </c>
      <c r="Y21" s="108" t="s">
        <v>95</v>
      </c>
      <c r="Z21" s="108" t="s">
        <v>95</v>
      </c>
      <c r="AA21" s="104" t="s">
        <v>8</v>
      </c>
      <c r="AB21" s="105" t="s">
        <v>9</v>
      </c>
      <c r="AC21" s="106" t="s">
        <v>10</v>
      </c>
    </row>
    <row r="22" spans="1:31" ht="1.5" customHeight="1" x14ac:dyDescent="0.15">
      <c r="A22" s="25"/>
      <c r="B22" s="25"/>
      <c r="C22" s="18"/>
      <c r="D22" s="25"/>
      <c r="E22" s="54"/>
      <c r="F22" s="54"/>
      <c r="G22" s="54"/>
      <c r="H22" s="54"/>
      <c r="I22" s="54"/>
      <c r="J22" s="54"/>
      <c r="K22" s="39"/>
      <c r="L22" s="39"/>
      <c r="P22" s="39"/>
      <c r="Q22" s="39"/>
      <c r="R22" s="39"/>
      <c r="S22" s="23"/>
      <c r="T22" s="23"/>
      <c r="U22" s="23"/>
      <c r="V22" s="23"/>
      <c r="W22" s="23"/>
      <c r="X22" s="23"/>
      <c r="Y22" s="23"/>
      <c r="Z22" s="23"/>
      <c r="AA22" s="40"/>
      <c r="AB22" s="40"/>
      <c r="AC22" s="40"/>
    </row>
    <row r="23" spans="1:31" x14ac:dyDescent="0.15">
      <c r="A23" s="18" t="s">
        <v>14</v>
      </c>
      <c r="B23" s="18"/>
      <c r="C23" s="18"/>
      <c r="D23" s="62"/>
      <c r="E23" s="41"/>
      <c r="G23" s="41"/>
      <c r="H23" s="27" t="s">
        <v>89</v>
      </c>
      <c r="I23" s="27" t="s">
        <v>90</v>
      </c>
      <c r="J23" s="27" t="s">
        <v>55</v>
      </c>
      <c r="V23" s="29"/>
    </row>
    <row r="24" spans="1:31" s="29" customFormat="1" x14ac:dyDescent="0.15">
      <c r="A24" s="91" t="s">
        <v>16</v>
      </c>
      <c r="B24" s="109"/>
      <c r="C24" s="92" t="s">
        <v>26</v>
      </c>
      <c r="D24" s="93" t="s">
        <v>57</v>
      </c>
      <c r="E24" s="93"/>
      <c r="F24" s="93" t="s">
        <v>58</v>
      </c>
      <c r="G24" s="93" t="s">
        <v>59</v>
      </c>
      <c r="H24" s="93" t="s">
        <v>60</v>
      </c>
      <c r="I24" s="93"/>
      <c r="J24" s="93" t="s">
        <v>61</v>
      </c>
      <c r="K24" s="94"/>
      <c r="L24" s="94" t="s">
        <v>71</v>
      </c>
      <c r="M24" s="94"/>
      <c r="N24" s="75"/>
      <c r="O24" s="75"/>
      <c r="P24" s="75" t="s">
        <v>56</v>
      </c>
      <c r="Q24" s="75"/>
      <c r="R24" s="33"/>
    </row>
    <row r="25" spans="1:31" x14ac:dyDescent="0.15">
      <c r="A25" s="27" t="str">
        <f>Bodemkwaliteit!F25</f>
        <v>barium</v>
      </c>
      <c r="B25" s="27"/>
      <c r="C25" s="27"/>
      <c r="D25" s="497">
        <f>Bodemkwaliteit!U25</f>
        <v>190</v>
      </c>
      <c r="E25" s="498"/>
      <c r="F25" s="499"/>
      <c r="G25" s="499" t="str">
        <f t="shared" ref="G25:G33" si="0">+IF(D25&gt;L25,"&gt;i-waarde",IF(D25&lt;=K25,"voldoet aan emissietoetswaarde",IF(AND(D25&gt;K25,D25&lt;=L25),"emissie bepalen (kolomproef L/S=10)","voldoet niet")))</f>
        <v>voldoet aan emissietoetswaarde</v>
      </c>
      <c r="H25" s="499">
        <f t="shared" ref="H25:H33" si="1">IF(G25="voldoet aan emissietoetswaarde",1,0)</f>
        <v>1</v>
      </c>
      <c r="I25" s="499">
        <f t="shared" ref="I25:I33" si="2">IF(G25="emissie bepalen (kolomproef L/S=10)",1,0)</f>
        <v>0</v>
      </c>
      <c r="J25" s="499">
        <f t="shared" ref="J25:J33" si="3">IF(G25="&gt;i-waarde",1,0)</f>
        <v>0</v>
      </c>
      <c r="K25" s="497">
        <f>IF(Bodemkwaliteit!$G$21=0,X25*Bodemkwaliteit!BV25,X25)</f>
        <v>625</v>
      </c>
      <c r="L25" s="497">
        <f>Bodemkwaliteit!AT25</f>
        <v>920</v>
      </c>
      <c r="M25" s="12"/>
      <c r="N25" s="22"/>
      <c r="O25" s="12">
        <v>1</v>
      </c>
      <c r="P25" s="32">
        <v>1</v>
      </c>
      <c r="Q25" s="32"/>
      <c r="R25" s="32"/>
      <c r="S25" s="12">
        <f t="shared" ref="S25:S33" si="4">MAX(T25:V25)</f>
        <v>15</v>
      </c>
      <c r="T25" s="43"/>
      <c r="U25" s="30"/>
      <c r="V25" s="73">
        <v>15</v>
      </c>
      <c r="X25" s="29">
        <f t="shared" ref="X25:X33" si="5">IF($F$4=1,Y25,Z25)</f>
        <v>625</v>
      </c>
      <c r="Y25" s="521">
        <v>625</v>
      </c>
      <c r="Z25" s="521">
        <v>625</v>
      </c>
      <c r="AA25" s="29">
        <f>Bodemkwaliteit!BS25</f>
        <v>30</v>
      </c>
      <c r="AB25" s="29">
        <f>Bodemkwaliteit!BT25</f>
        <v>5</v>
      </c>
      <c r="AC25" s="29">
        <f>Bodemkwaliteit!BU25</f>
        <v>0</v>
      </c>
      <c r="AE25" s="7" t="str">
        <f t="shared" ref="AE25:AE28" si="6">A25</f>
        <v>barium</v>
      </c>
    </row>
    <row r="26" spans="1:31" x14ac:dyDescent="0.15">
      <c r="A26" s="27" t="str">
        <f>Bodemkwaliteit!F26</f>
        <v>cadmium</v>
      </c>
      <c r="B26" s="27"/>
      <c r="C26" s="27"/>
      <c r="D26" s="497">
        <f>Bodemkwaliteit!U26</f>
        <v>0.6</v>
      </c>
      <c r="E26" s="498"/>
      <c r="F26" s="499"/>
      <c r="G26" s="499" t="str">
        <f t="shared" si="0"/>
        <v>voldoet aan emissietoetswaarde</v>
      </c>
      <c r="H26" s="499">
        <f t="shared" si="1"/>
        <v>1</v>
      </c>
      <c r="I26" s="499">
        <f t="shared" si="2"/>
        <v>0</v>
      </c>
      <c r="J26" s="499">
        <f t="shared" si="3"/>
        <v>0</v>
      </c>
      <c r="K26" s="497">
        <f>IF(Bodemkwaliteit!$G$21=0,X26*Bodemkwaliteit!BV26,X26)</f>
        <v>4.3</v>
      </c>
      <c r="L26" s="497">
        <f>Bodemkwaliteit!AT26</f>
        <v>13</v>
      </c>
      <c r="O26" s="7">
        <v>1</v>
      </c>
      <c r="P26" s="32">
        <v>1</v>
      </c>
      <c r="Q26" s="32"/>
      <c r="R26" s="32"/>
      <c r="S26" s="12">
        <f t="shared" si="4"/>
        <v>0.17</v>
      </c>
      <c r="T26" s="43">
        <v>0.01</v>
      </c>
      <c r="U26" s="30">
        <v>1E-3</v>
      </c>
      <c r="V26" s="73">
        <v>0.17</v>
      </c>
      <c r="X26" s="29">
        <f t="shared" si="5"/>
        <v>4.3</v>
      </c>
      <c r="Y26" s="103">
        <v>4.3</v>
      </c>
      <c r="Z26" s="103">
        <v>4.3</v>
      </c>
      <c r="AA26" s="29">
        <f>Bodemkwaliteit!BS26</f>
        <v>0.4</v>
      </c>
      <c r="AB26" s="29">
        <f>Bodemkwaliteit!BT26</f>
        <v>7.0000000000000001E-3</v>
      </c>
      <c r="AC26" s="29">
        <f>Bodemkwaliteit!BU26</f>
        <v>2.1000000000000001E-2</v>
      </c>
      <c r="AE26" s="7" t="str">
        <f t="shared" si="6"/>
        <v>cadmium</v>
      </c>
    </row>
    <row r="27" spans="1:31" x14ac:dyDescent="0.15">
      <c r="A27" s="27" t="str">
        <f>Bodemkwaliteit!F27</f>
        <v>kobalt</v>
      </c>
      <c r="B27" s="27"/>
      <c r="C27" s="27"/>
      <c r="D27" s="497">
        <f>Bodemkwaliteit!U27</f>
        <v>15</v>
      </c>
      <c r="E27" s="498"/>
      <c r="F27" s="499"/>
      <c r="G27" s="499" t="str">
        <f t="shared" si="0"/>
        <v>voldoet aan emissietoetswaarde</v>
      </c>
      <c r="H27" s="499">
        <f t="shared" si="1"/>
        <v>1</v>
      </c>
      <c r="I27" s="499">
        <f t="shared" si="2"/>
        <v>0</v>
      </c>
      <c r="J27" s="499">
        <f t="shared" si="3"/>
        <v>0</v>
      </c>
      <c r="K27" s="497">
        <f>IF(Bodemkwaliteit!$G$21=0,X27*Bodemkwaliteit!BV27,X27)</f>
        <v>130</v>
      </c>
      <c r="L27" s="497">
        <f>Bodemkwaliteit!AT27</f>
        <v>190</v>
      </c>
      <c r="M27" s="12"/>
      <c r="N27" s="22"/>
      <c r="O27" s="12">
        <v>1</v>
      </c>
      <c r="P27" s="32">
        <v>1</v>
      </c>
      <c r="Q27" s="32"/>
      <c r="R27" s="32"/>
      <c r="S27" s="12">
        <f t="shared" si="4"/>
        <v>1</v>
      </c>
      <c r="T27" s="43"/>
      <c r="U27" s="30"/>
      <c r="V27" s="73">
        <v>1</v>
      </c>
      <c r="X27" s="29">
        <f t="shared" si="5"/>
        <v>130</v>
      </c>
      <c r="Y27" s="103">
        <v>130</v>
      </c>
      <c r="Z27" s="103">
        <v>130</v>
      </c>
      <c r="AA27" s="29">
        <f>Bodemkwaliteit!BS27</f>
        <v>2</v>
      </c>
      <c r="AB27" s="29">
        <f>Bodemkwaliteit!BT27</f>
        <v>0.28000000000000003</v>
      </c>
      <c r="AC27" s="29">
        <f>Bodemkwaliteit!BU27</f>
        <v>0</v>
      </c>
      <c r="AE27" s="7" t="str">
        <f t="shared" si="6"/>
        <v>kobalt</v>
      </c>
    </row>
    <row r="28" spans="1:31" x14ac:dyDescent="0.15">
      <c r="A28" s="27" t="str">
        <f>Bodemkwaliteit!F28</f>
        <v>koper</v>
      </c>
      <c r="B28" s="27"/>
      <c r="C28" s="27"/>
      <c r="D28" s="497">
        <f>Bodemkwaliteit!U28</f>
        <v>40</v>
      </c>
      <c r="E28" s="498"/>
      <c r="F28" s="499"/>
      <c r="G28" s="499" t="str">
        <f t="shared" si="0"/>
        <v>voldoet aan emissietoetswaarde</v>
      </c>
      <c r="H28" s="499">
        <f t="shared" si="1"/>
        <v>1</v>
      </c>
      <c r="I28" s="499">
        <f t="shared" si="2"/>
        <v>0</v>
      </c>
      <c r="J28" s="499">
        <f t="shared" si="3"/>
        <v>0</v>
      </c>
      <c r="K28" s="497">
        <f>IF(Bodemkwaliteit!$G$21=0,X28*Bodemkwaliteit!BV28,X28)</f>
        <v>113</v>
      </c>
      <c r="L28" s="497">
        <f>Bodemkwaliteit!AT28</f>
        <v>190</v>
      </c>
      <c r="O28" s="7">
        <v>1</v>
      </c>
      <c r="P28" s="32">
        <v>1</v>
      </c>
      <c r="Q28" s="32"/>
      <c r="R28" s="32"/>
      <c r="S28" s="12">
        <f t="shared" si="4"/>
        <v>5</v>
      </c>
      <c r="T28" s="43">
        <v>0.5</v>
      </c>
      <c r="U28" s="30">
        <v>0.1</v>
      </c>
      <c r="V28" s="73">
        <v>5</v>
      </c>
      <c r="X28" s="29">
        <f t="shared" si="5"/>
        <v>113</v>
      </c>
      <c r="Y28" s="103">
        <v>113</v>
      </c>
      <c r="Z28" s="103">
        <v>113</v>
      </c>
      <c r="AA28" s="29">
        <f>Bodemkwaliteit!BS28</f>
        <v>15</v>
      </c>
      <c r="AB28" s="29">
        <f>Bodemkwaliteit!BT28</f>
        <v>0.6</v>
      </c>
      <c r="AC28" s="29">
        <f>Bodemkwaliteit!BU28</f>
        <v>0.6</v>
      </c>
      <c r="AE28" s="7" t="str">
        <f t="shared" si="6"/>
        <v>koper</v>
      </c>
    </row>
    <row r="29" spans="1:31" x14ac:dyDescent="0.15">
      <c r="A29" s="27" t="str">
        <f>Bodemkwaliteit!F29</f>
        <v>kwik</v>
      </c>
      <c r="B29" s="27"/>
      <c r="C29" s="27"/>
      <c r="D29" s="497">
        <f>Bodemkwaliteit!U29</f>
        <v>0.15</v>
      </c>
      <c r="E29" s="498"/>
      <c r="F29" s="499"/>
      <c r="G29" s="499" t="str">
        <f t="shared" si="0"/>
        <v>voldoet aan emissietoetswaarde</v>
      </c>
      <c r="H29" s="499">
        <f t="shared" si="1"/>
        <v>1</v>
      </c>
      <c r="I29" s="499">
        <f t="shared" si="2"/>
        <v>0</v>
      </c>
      <c r="J29" s="499">
        <f t="shared" si="3"/>
        <v>0</v>
      </c>
      <c r="K29" s="497">
        <f>IF(Bodemkwaliteit!$G$21=0,X29*Bodemkwaliteit!BV29,X29)</f>
        <v>4.8</v>
      </c>
      <c r="L29" s="497">
        <f>Bodemkwaliteit!AT29</f>
        <v>36</v>
      </c>
      <c r="O29" s="7">
        <v>1</v>
      </c>
      <c r="P29" s="32">
        <v>1</v>
      </c>
      <c r="Q29" s="32"/>
      <c r="R29" s="32"/>
      <c r="S29" s="12">
        <f t="shared" si="4"/>
        <v>0.05</v>
      </c>
      <c r="T29" s="43">
        <v>0.03</v>
      </c>
      <c r="U29" s="30">
        <v>1E-3</v>
      </c>
      <c r="V29" s="73">
        <v>0.05</v>
      </c>
      <c r="X29" s="29">
        <f t="shared" si="5"/>
        <v>4.8</v>
      </c>
      <c r="Y29" s="103">
        <v>4.8</v>
      </c>
      <c r="Z29" s="103">
        <v>4.8</v>
      </c>
      <c r="AA29" s="29">
        <f>Bodemkwaliteit!BS29</f>
        <v>0.2</v>
      </c>
      <c r="AB29" s="29">
        <f>Bodemkwaliteit!BT29</f>
        <v>3.3999999999999998E-3</v>
      </c>
      <c r="AC29" s="29">
        <f>Bodemkwaliteit!BU29</f>
        <v>1.6999999999999999E-3</v>
      </c>
      <c r="AE29" s="7" t="str">
        <f t="shared" ref="AE29:AE33" si="7">A29</f>
        <v>kwik</v>
      </c>
    </row>
    <row r="30" spans="1:31" x14ac:dyDescent="0.15">
      <c r="A30" s="27" t="str">
        <f>Bodemkwaliteit!F30</f>
        <v>lood</v>
      </c>
      <c r="B30" s="27"/>
      <c r="C30" s="27"/>
      <c r="D30" s="497">
        <f>Bodemkwaliteit!U30</f>
        <v>50</v>
      </c>
      <c r="E30" s="498"/>
      <c r="F30" s="499"/>
      <c r="G30" s="499" t="str">
        <f t="shared" si="0"/>
        <v>voldoet aan emissietoetswaarde</v>
      </c>
      <c r="H30" s="499">
        <f t="shared" si="1"/>
        <v>1</v>
      </c>
      <c r="I30" s="499">
        <f t="shared" si="2"/>
        <v>0</v>
      </c>
      <c r="J30" s="499">
        <f t="shared" si="3"/>
        <v>0</v>
      </c>
      <c r="K30" s="497">
        <f>IF(Bodemkwaliteit!$G$21=0,X30*Bodemkwaliteit!BV30,X30)</f>
        <v>308</v>
      </c>
      <c r="L30" s="497">
        <f>Bodemkwaliteit!AT30</f>
        <v>530</v>
      </c>
      <c r="O30" s="7">
        <v>1</v>
      </c>
      <c r="P30" s="32">
        <v>1</v>
      </c>
      <c r="Q30" s="32"/>
      <c r="R30" s="32"/>
      <c r="S30" s="12">
        <f t="shared" si="4"/>
        <v>13</v>
      </c>
      <c r="T30" s="43">
        <v>0.2</v>
      </c>
      <c r="U30" s="30">
        <v>0.05</v>
      </c>
      <c r="V30" s="73">
        <v>13</v>
      </c>
      <c r="X30" s="29">
        <f t="shared" si="5"/>
        <v>308</v>
      </c>
      <c r="Y30" s="103">
        <v>308</v>
      </c>
      <c r="Z30" s="103">
        <v>308</v>
      </c>
      <c r="AA30" s="29">
        <f>Bodemkwaliteit!BS30</f>
        <v>50</v>
      </c>
      <c r="AB30" s="29">
        <f>Bodemkwaliteit!BT30</f>
        <v>1</v>
      </c>
      <c r="AC30" s="29">
        <f>Bodemkwaliteit!BU30</f>
        <v>1</v>
      </c>
      <c r="AE30" s="7" t="str">
        <f t="shared" si="7"/>
        <v>lood</v>
      </c>
    </row>
    <row r="31" spans="1:31" x14ac:dyDescent="0.15">
      <c r="A31" s="27" t="str">
        <f>Bodemkwaliteit!F31</f>
        <v>molybdeen</v>
      </c>
      <c r="B31" s="27"/>
      <c r="C31" s="27"/>
      <c r="D31" s="497">
        <f>Bodemkwaliteit!U31</f>
        <v>0.5</v>
      </c>
      <c r="E31" s="498"/>
      <c r="F31" s="499"/>
      <c r="G31" s="499" t="str">
        <f t="shared" si="0"/>
        <v>voldoet aan emissietoetswaarde</v>
      </c>
      <c r="H31" s="499">
        <f t="shared" si="1"/>
        <v>1</v>
      </c>
      <c r="I31" s="499">
        <f t="shared" si="2"/>
        <v>0</v>
      </c>
      <c r="J31" s="499">
        <f t="shared" si="3"/>
        <v>0</v>
      </c>
      <c r="K31" s="497">
        <f>IF(Bodemkwaliteit!$G$21=0,X31*Bodemkwaliteit!BV31,X31)</f>
        <v>105</v>
      </c>
      <c r="L31" s="497">
        <f>Bodemkwaliteit!AT31</f>
        <v>190</v>
      </c>
      <c r="M31" s="12"/>
      <c r="N31" s="22"/>
      <c r="O31" s="12">
        <v>1</v>
      </c>
      <c r="P31" s="32">
        <v>1</v>
      </c>
      <c r="Q31" s="32"/>
      <c r="R31" s="32"/>
      <c r="S31" s="12">
        <f t="shared" si="4"/>
        <v>1.5</v>
      </c>
      <c r="T31" s="43"/>
      <c r="U31" s="30"/>
      <c r="V31" s="73">
        <v>1.5</v>
      </c>
      <c r="X31" s="29">
        <f t="shared" si="5"/>
        <v>105</v>
      </c>
      <c r="Y31" s="103">
        <v>105</v>
      </c>
      <c r="Z31" s="103">
        <v>105</v>
      </c>
      <c r="AA31" s="29">
        <f>Bodemkwaliteit!BS31</f>
        <v>1</v>
      </c>
      <c r="AB31" s="29">
        <f>Bodemkwaliteit!BT31</f>
        <v>0</v>
      </c>
      <c r="AC31" s="29">
        <f>Bodemkwaliteit!BU31</f>
        <v>0</v>
      </c>
      <c r="AE31" s="7" t="str">
        <f t="shared" si="7"/>
        <v>molybdeen</v>
      </c>
    </row>
    <row r="32" spans="1:31" x14ac:dyDescent="0.15">
      <c r="A32" s="27" t="str">
        <f>Bodemkwaliteit!F32</f>
        <v>nikkel</v>
      </c>
      <c r="B32" s="27"/>
      <c r="C32" s="27"/>
      <c r="D32" s="497">
        <f>Bodemkwaliteit!U32</f>
        <v>35</v>
      </c>
      <c r="E32" s="498"/>
      <c r="F32" s="499"/>
      <c r="G32" s="499" t="str">
        <f t="shared" si="0"/>
        <v>voldoet aan emissietoetswaarde</v>
      </c>
      <c r="H32" s="499">
        <f t="shared" si="1"/>
        <v>1</v>
      </c>
      <c r="I32" s="499">
        <f t="shared" si="2"/>
        <v>0</v>
      </c>
      <c r="J32" s="499">
        <f t="shared" si="3"/>
        <v>0</v>
      </c>
      <c r="K32" s="497">
        <f>IF(Bodemkwaliteit!$G$21=0,X32*Bodemkwaliteit!BV32,X32)</f>
        <v>100</v>
      </c>
      <c r="L32" s="497">
        <f>Bodemkwaliteit!AT32</f>
        <v>100</v>
      </c>
      <c r="O32" s="7">
        <v>1</v>
      </c>
      <c r="P32" s="32">
        <v>1</v>
      </c>
      <c r="Q32" s="32"/>
      <c r="R32" s="32"/>
      <c r="S32" s="12">
        <f t="shared" si="4"/>
        <v>3</v>
      </c>
      <c r="T32" s="43">
        <v>0.2</v>
      </c>
      <c r="U32" s="30">
        <v>0.05</v>
      </c>
      <c r="V32" s="73">
        <v>3</v>
      </c>
      <c r="X32" s="29">
        <f t="shared" si="5"/>
        <v>100</v>
      </c>
      <c r="Y32" s="103">
        <v>100</v>
      </c>
      <c r="Z32" s="103">
        <v>100</v>
      </c>
      <c r="AA32" s="29">
        <f>Bodemkwaliteit!BS32</f>
        <v>10</v>
      </c>
      <c r="AB32" s="29">
        <f>Bodemkwaliteit!BT32</f>
        <v>1</v>
      </c>
      <c r="AC32" s="29">
        <f>Bodemkwaliteit!BU32</f>
        <v>0</v>
      </c>
      <c r="AE32" s="7" t="str">
        <f t="shared" si="7"/>
        <v>nikkel</v>
      </c>
    </row>
    <row r="33" spans="1:31" x14ac:dyDescent="0.15">
      <c r="A33" s="63" t="str">
        <f>Bodemkwaliteit!F33</f>
        <v>zink</v>
      </c>
      <c r="B33" s="63"/>
      <c r="C33" s="63"/>
      <c r="D33" s="500">
        <f>Bodemkwaliteit!U33</f>
        <v>100</v>
      </c>
      <c r="E33" s="501"/>
      <c r="F33" s="502"/>
      <c r="G33" s="502" t="str">
        <f t="shared" si="0"/>
        <v>voldoet aan emissietoetswaarde</v>
      </c>
      <c r="H33" s="502">
        <f t="shared" si="1"/>
        <v>1</v>
      </c>
      <c r="I33" s="502">
        <f t="shared" si="2"/>
        <v>0</v>
      </c>
      <c r="J33" s="502">
        <f t="shared" si="3"/>
        <v>0</v>
      </c>
      <c r="K33" s="500">
        <f>IF(Bodemkwaliteit!$G$21=0,X33*Bodemkwaliteit!BV33,X33)</f>
        <v>430</v>
      </c>
      <c r="L33" s="500">
        <f>Bodemkwaliteit!AT33</f>
        <v>720</v>
      </c>
      <c r="M33" s="1"/>
      <c r="N33" s="22"/>
      <c r="O33" s="12">
        <v>1</v>
      </c>
      <c r="P33" s="32">
        <v>1</v>
      </c>
      <c r="Q33" s="32"/>
      <c r="R33" s="32"/>
      <c r="S33" s="12">
        <f t="shared" si="4"/>
        <v>17</v>
      </c>
      <c r="T33" s="43">
        <v>3</v>
      </c>
      <c r="U33" s="30">
        <v>1</v>
      </c>
      <c r="V33" s="73">
        <v>17</v>
      </c>
      <c r="X33" s="29">
        <f t="shared" si="5"/>
        <v>430</v>
      </c>
      <c r="Y33" s="103">
        <v>430</v>
      </c>
      <c r="Z33" s="103">
        <v>430</v>
      </c>
      <c r="AA33" s="29">
        <f>Bodemkwaliteit!BS33</f>
        <v>50</v>
      </c>
      <c r="AB33" s="29">
        <f>Bodemkwaliteit!BT33</f>
        <v>3</v>
      </c>
      <c r="AC33" s="29">
        <f>Bodemkwaliteit!BU33</f>
        <v>1.5</v>
      </c>
      <c r="AE33" s="7" t="str">
        <f t="shared" si="7"/>
        <v>zink</v>
      </c>
    </row>
    <row r="34" spans="1:31" x14ac:dyDescent="0.15">
      <c r="A34" s="44"/>
      <c r="B34" s="45"/>
      <c r="C34" s="45"/>
      <c r="D34" s="45"/>
      <c r="E34" s="45"/>
      <c r="G34" s="45"/>
      <c r="H34" s="90">
        <f>SUM(H25:H33)</f>
        <v>9</v>
      </c>
      <c r="I34" s="90">
        <f>SUM(I25:I33)</f>
        <v>0</v>
      </c>
      <c r="J34" s="90">
        <f>SUM(J25:J33)</f>
        <v>0</v>
      </c>
      <c r="K34" s="75">
        <f>SUM(H34+I34+J34)</f>
        <v>9</v>
      </c>
      <c r="L34" s="75"/>
      <c r="M34" s="31"/>
      <c r="N34" s="33"/>
      <c r="O34" s="31"/>
      <c r="Q34" s="29" t="s">
        <v>64</v>
      </c>
      <c r="R34" s="29"/>
      <c r="S34" s="7" t="s">
        <v>65</v>
      </c>
      <c r="V34" s="29"/>
    </row>
    <row r="35" spans="1:31" x14ac:dyDescent="0.15">
      <c r="A35" s="29" t="s">
        <v>15</v>
      </c>
      <c r="B35" s="42" t="s">
        <v>25</v>
      </c>
      <c r="C35" s="42"/>
      <c r="D35" s="42"/>
      <c r="E35" s="42"/>
      <c r="F35" s="84"/>
      <c r="G35" s="42"/>
      <c r="H35" s="76" t="s">
        <v>54</v>
      </c>
      <c r="I35" s="76"/>
      <c r="J35" s="76" t="s">
        <v>55</v>
      </c>
      <c r="K35" s="77"/>
      <c r="M35" s="31"/>
      <c r="N35" s="33"/>
      <c r="O35" s="33">
        <f>SUM(O25:O33)</f>
        <v>9</v>
      </c>
      <c r="P35" s="33">
        <f>SUM(P25:P33)</f>
        <v>9</v>
      </c>
      <c r="S35" s="31"/>
    </row>
    <row r="36" spans="1:31" x14ac:dyDescent="0.15">
      <c r="A36" s="7" t="s">
        <v>26</v>
      </c>
      <c r="B36" s="27" t="s">
        <v>30</v>
      </c>
      <c r="C36" s="27"/>
      <c r="D36" s="27"/>
      <c r="E36" s="27"/>
      <c r="G36" s="27"/>
      <c r="H36" s="27"/>
      <c r="I36" s="27"/>
      <c r="J36" s="27"/>
      <c r="M36" s="31"/>
      <c r="N36" s="33"/>
      <c r="O36" s="31"/>
      <c r="S36" s="31"/>
    </row>
    <row r="37" spans="1:31" x14ac:dyDescent="0.15">
      <c r="A37" s="7" t="s">
        <v>23</v>
      </c>
      <c r="B37" s="27" t="s">
        <v>31</v>
      </c>
      <c r="C37" s="27"/>
      <c r="D37" s="27"/>
      <c r="E37" s="27"/>
      <c r="G37" s="27"/>
      <c r="H37" s="27"/>
      <c r="I37" s="27"/>
      <c r="J37" s="27"/>
      <c r="M37" s="31"/>
      <c r="N37" s="33"/>
      <c r="O37" s="31"/>
      <c r="S37" s="72" t="str">
        <f>IF((D15=6),"Opmerking: bij methode 2*6 geen notitie &gt;2*bsb-1","")</f>
        <v/>
      </c>
      <c r="T37" s="46"/>
      <c r="U37" s="46"/>
      <c r="V37" s="46"/>
      <c r="W37" s="95"/>
      <c r="X37" s="95"/>
      <c r="Y37" s="95"/>
      <c r="Z37" s="95"/>
    </row>
    <row r="38" spans="1:31" x14ac:dyDescent="0.15">
      <c r="A38" s="7" t="s">
        <v>88</v>
      </c>
      <c r="B38" s="19" t="s">
        <v>91</v>
      </c>
      <c r="C38" s="19"/>
      <c r="D38" s="19"/>
      <c r="E38" s="19"/>
      <c r="F38" s="82"/>
      <c r="G38" s="19"/>
      <c r="H38" s="19"/>
      <c r="I38" s="19"/>
      <c r="J38" s="19"/>
      <c r="M38" s="31"/>
      <c r="N38" s="33"/>
      <c r="O38" s="31"/>
      <c r="S38" s="72" t="str">
        <f>IF((D15=6),"dit geldt in voorkomende gevallen alleen","")</f>
        <v/>
      </c>
      <c r="T38" s="46"/>
      <c r="U38" s="46"/>
      <c r="V38" s="46"/>
      <c r="W38" s="95"/>
      <c r="X38" s="95"/>
      <c r="Y38" s="95"/>
      <c r="Z38" s="95"/>
    </row>
    <row r="39" spans="1:31" x14ac:dyDescent="0.15">
      <c r="A39" s="7" t="s">
        <v>51</v>
      </c>
      <c r="B39" s="27" t="s">
        <v>81</v>
      </c>
      <c r="C39" s="27"/>
      <c r="D39" s="27"/>
      <c r="E39" s="27"/>
      <c r="G39" s="27"/>
      <c r="H39" s="27"/>
      <c r="I39" s="27"/>
      <c r="J39" s="27"/>
      <c r="M39" s="31"/>
      <c r="N39" s="33"/>
      <c r="O39" s="31"/>
      <c r="S39" s="31"/>
    </row>
    <row r="40" spans="1:31" x14ac:dyDescent="0.15">
      <c r="A40" s="7" t="s">
        <v>13</v>
      </c>
      <c r="B40" s="27" t="s">
        <v>92</v>
      </c>
      <c r="C40" s="27"/>
      <c r="D40" s="27"/>
      <c r="E40" s="27"/>
      <c r="G40" s="27"/>
      <c r="H40" s="27"/>
      <c r="I40" s="27"/>
      <c r="J40" s="27"/>
      <c r="M40" s="31"/>
      <c r="N40" s="33"/>
      <c r="O40" s="31"/>
      <c r="S40" s="31"/>
    </row>
    <row r="41" spans="1:31" x14ac:dyDescent="0.15">
      <c r="B41" s="27"/>
      <c r="C41" s="27"/>
      <c r="D41" s="27"/>
      <c r="E41" s="27"/>
      <c r="G41" s="27"/>
      <c r="H41" s="27"/>
      <c r="I41" s="27"/>
      <c r="J41" s="27"/>
      <c r="K41" s="4"/>
      <c r="L41" s="4"/>
      <c r="M41" s="2"/>
      <c r="N41" s="5"/>
      <c r="O41" s="26"/>
      <c r="S41" s="31"/>
    </row>
    <row r="42" spans="1:31" x14ac:dyDescent="0.15">
      <c r="A42" s="47" t="s">
        <v>66</v>
      </c>
      <c r="B42" s="745" t="str">
        <f ca="1">IF(F6=1,"vrijstelling voor emissie-onderzoek conform Rbk, art. 4.12.2-b",IF(OR(T9="niet mogelijk",T9="niet toepasbare grond",T10="industrie&lt;x&lt;i-waarde",T10="niet toepasbare grond"),"de grond kan niet in een grootschalige toepassing worden gebruikt",IF(AND(P1=1,H34=K34,J34=0,F13=0),"voldoet aan grootschalige toepassing",IF(AND(P1=1,H34=O35,J34=0,F13=1),"de partij kan aan de bestaande grootschalige toepassing toegevoegd worden",IF(AND(P1=1,SUM(H34+I34)=(O35),I34&gt;=1,J34=0),T44,IF(OR(P1=0,J34&gt;=1),"voldoet niet aan grootschalige toepassing","fout"))))))</f>
        <v>de partij kan aan de bestaande grootschalige toepassing toegevoegd worden</v>
      </c>
      <c r="C42" s="746"/>
      <c r="D42" s="746"/>
      <c r="E42" s="746"/>
      <c r="F42" s="746"/>
      <c r="G42" s="746"/>
      <c r="H42" s="746"/>
      <c r="I42" s="746"/>
      <c r="J42" s="746"/>
      <c r="K42" s="746"/>
      <c r="L42" s="78">
        <f ca="1">IF(B42="uitloging conform Bsb 2005 bepalen",1,0)</f>
        <v>0</v>
      </c>
      <c r="M42" s="71"/>
      <c r="N42" s="22"/>
      <c r="O42" s="12"/>
      <c r="T42" s="7">
        <f ca="1">IF(OR(B42="uitloging c.q. emissiewaarden bepalen en toetsen aan maximale emissiewaarden",B42="conform BRL9335 systematiek is bij pH&lt;=5 uitloging wel noodzakelijk"),1,0)</f>
        <v>0</v>
      </c>
    </row>
    <row r="43" spans="1:31" x14ac:dyDescent="0.15">
      <c r="A43" s="7" t="str">
        <f ca="1">IF(L42=1,"Voldoet de imissie aan de eisen? (ja=1;nee=0)","")</f>
        <v/>
      </c>
      <c r="B43" s="68" t="str">
        <f ca="1">IF(T10="industrie&lt;x&lt;i-waarde","de grond voldoet niet aan art. 60-1-a/60-4-c BBk","")</f>
        <v/>
      </c>
      <c r="C43" s="18"/>
      <c r="D43" s="12"/>
      <c r="E43" s="18"/>
      <c r="F43" s="85"/>
      <c r="G43" s="69"/>
      <c r="H43" s="25"/>
      <c r="I43" s="25"/>
      <c r="J43" s="25"/>
      <c r="K43" s="79">
        <f ca="1">IF(OR(B42="voldoet aan grootschalige toepassing",B42="de partij kan aan de bestaande grootschalige toepassing toegevoegd worden"),1,0)</f>
        <v>1</v>
      </c>
      <c r="T43" s="33" t="s">
        <v>397</v>
      </c>
    </row>
    <row r="44" spans="1:31" x14ac:dyDescent="0.15">
      <c r="A44" s="12" t="str">
        <f ca="1">IF(OR(K43=1,F43=1),"De toepassing dient te voldoen aan de volgende eisen:",IF(T10="industrie&lt;x&lt;i-waarde","(de kwaliteit van de grond overschrijdt de maximale waarden voor de bodemfunctieklasse industrie",""))</f>
        <v>De toepassing dient te voldoen aan de volgende eisen:</v>
      </c>
      <c r="B44" s="68"/>
      <c r="C44" s="18"/>
      <c r="D44" s="12"/>
      <c r="E44" s="18"/>
      <c r="F44" s="85"/>
      <c r="G44" s="69"/>
      <c r="H44" s="25"/>
      <c r="I44" s="25"/>
      <c r="J44" s="25"/>
      <c r="K44" s="5"/>
      <c r="T44" s="33" t="str">
        <f>IF(AND(Bodemkwaliteit!H7=1,Bodemkwaliteit!L17&gt;5),"conform BRL9335 systematiek is bij pH&gt;5 uitloging niet noodzakelijk",IF(AND(Bodemkwaliteit!H7=1,Bodemkwaliteit!L17&lt;=5),"conform BRL9335 systematiek is bij pH&lt;=5 uitloging wel noodzakelijk",T43))</f>
        <v>uitloging c.q. emissiewaarden bepalen en toetsen aan maximale emissiewaarden</v>
      </c>
    </row>
    <row r="45" spans="1:31" x14ac:dyDescent="0.15">
      <c r="A45" s="12" t="str">
        <f ca="1">IF(A44="","","- er wordt een leeflaag toegepast met een dikte van 0,5 m of dikker;")</f>
        <v>- er wordt een leeflaag toegepast met een dikte van 0,5 m of dikker;</v>
      </c>
      <c r="B45" s="68"/>
      <c r="C45" s="18"/>
      <c r="D45" s="12"/>
      <c r="E45" s="18"/>
      <c r="F45" s="85"/>
      <c r="G45" s="69"/>
      <c r="H45" s="25"/>
      <c r="I45" s="25"/>
      <c r="J45" s="25"/>
    </row>
    <row r="46" spans="1:31" x14ac:dyDescent="0.15">
      <c r="A46" s="12" t="str">
        <f ca="1">IF(A44="","","- de leeflaag voldoet aan de strengste eis van zonefunctie en zonekwaliteit (toepassingseis);")</f>
        <v>- de leeflaag voldoet aan de strengste eis van zonefunctie en zonekwaliteit (toepassingseis);</v>
      </c>
      <c r="B46" s="68"/>
      <c r="C46" s="18"/>
      <c r="D46" s="12"/>
      <c r="E46" s="18"/>
      <c r="F46" s="85"/>
      <c r="G46" s="69"/>
      <c r="H46" s="25"/>
      <c r="I46" s="25"/>
      <c r="J46" s="25"/>
    </row>
    <row r="47" spans="1:31" x14ac:dyDescent="0.15">
      <c r="A47" s="12" t="str">
        <f ca="1">IF(A44="","","- de bodemtoepassing is geregistreerd bij het kadaster of in een bodeminformatiesysteem;")</f>
        <v>- de bodemtoepassing is geregistreerd bij het kadaster of in een bodeminformatiesysteem;</v>
      </c>
      <c r="B47" s="68"/>
      <c r="C47" s="18"/>
      <c r="D47" s="12"/>
      <c r="E47" s="18"/>
      <c r="F47" s="85"/>
      <c r="G47" s="69"/>
      <c r="H47" s="25"/>
      <c r="I47" s="25"/>
      <c r="J47" s="25"/>
    </row>
    <row r="48" spans="1:31" x14ac:dyDescent="0.15">
      <c r="A48" s="12" t="str">
        <f ca="1">IF(A44="","","- de bodemtoepassing heeft een aanwijsbare beheerder.")</f>
        <v>- de bodemtoepassing heeft een aanwijsbare beheerder.</v>
      </c>
      <c r="B48" s="68"/>
      <c r="C48" s="18"/>
      <c r="D48" s="12"/>
      <c r="E48" s="18"/>
      <c r="F48" s="85"/>
      <c r="G48" s="69"/>
      <c r="H48" s="25"/>
      <c r="I48" s="25"/>
      <c r="J48" s="25"/>
    </row>
    <row r="49" spans="1:18" x14ac:dyDescent="0.15">
      <c r="A49" s="12" t="str">
        <f ca="1">IF(A44="","","NB: voor een bodemtoepassing die aan de eisen van Bbk en Rbk voldoet bestaat binnen het Bbk geen verwijderingsplicht.")</f>
        <v>NB: voor een bodemtoepassing die aan de eisen van Bbk en Rbk voldoet bestaat binnen het Bbk geen verwijderingsplicht.</v>
      </c>
      <c r="B49" s="68"/>
      <c r="C49" s="18"/>
      <c r="D49" s="12"/>
      <c r="E49" s="18"/>
      <c r="F49" s="85"/>
      <c r="G49" s="69"/>
      <c r="H49" s="25"/>
      <c r="I49" s="25"/>
      <c r="J49" s="25"/>
    </row>
    <row r="50" spans="1:18" x14ac:dyDescent="0.15">
      <c r="A50" s="7" t="str">
        <f>IF(OR(G25="emissie bepalen (kolomproef L/S=10)",G25="voldoet niet"),"Met bevoegd gezag overleggen of uitloging Barium bepaald moet worden.","")</f>
        <v/>
      </c>
      <c r="B50" s="27"/>
      <c r="C50" s="27"/>
      <c r="D50" s="27"/>
      <c r="E50" s="27"/>
      <c r="G50" s="27"/>
      <c r="H50" s="27"/>
      <c r="I50" s="27"/>
      <c r="J50" s="27"/>
    </row>
    <row r="51" spans="1:18" ht="9.9499999999999993" customHeight="1" x14ac:dyDescent="0.15">
      <c r="A51" s="50" t="s">
        <v>93</v>
      </c>
      <c r="B51" s="8"/>
      <c r="C51" s="8"/>
      <c r="D51" s="8"/>
      <c r="E51" s="8"/>
      <c r="F51" s="86"/>
      <c r="G51" s="8"/>
      <c r="H51" s="8"/>
      <c r="I51" s="8"/>
      <c r="J51" s="8"/>
      <c r="K51" s="70"/>
    </row>
    <row r="52" spans="1:18" ht="9.9499999999999993" customHeight="1" x14ac:dyDescent="0.15">
      <c r="A52" s="51"/>
      <c r="B52" s="25"/>
      <c r="C52" s="25"/>
      <c r="D52" s="25"/>
      <c r="E52" s="25"/>
      <c r="F52" s="54"/>
      <c r="G52" s="25"/>
      <c r="H52" s="25"/>
      <c r="I52" s="25"/>
      <c r="J52" s="25"/>
      <c r="K52" s="70"/>
    </row>
    <row r="53" spans="1:18" ht="9.9499999999999993" customHeight="1" x14ac:dyDescent="0.15">
      <c r="A53" s="51" t="s">
        <v>45</v>
      </c>
      <c r="B53" s="25"/>
      <c r="C53" s="25"/>
      <c r="D53" s="25" t="s">
        <v>42</v>
      </c>
      <c r="E53" s="25"/>
      <c r="F53" s="54"/>
      <c r="G53" s="25" t="s">
        <v>43</v>
      </c>
      <c r="H53" s="25"/>
      <c r="I53" s="25"/>
      <c r="J53" s="25"/>
      <c r="K53" s="70"/>
    </row>
    <row r="54" spans="1:18" ht="9.9499999999999993" customHeight="1" x14ac:dyDescent="0.15">
      <c r="A54" s="51"/>
      <c r="B54" s="25"/>
      <c r="C54" s="25"/>
      <c r="D54" s="25"/>
      <c r="E54" s="25"/>
      <c r="F54" s="54"/>
      <c r="G54" s="25"/>
      <c r="H54" s="25"/>
      <c r="I54" s="25"/>
      <c r="J54" s="25"/>
      <c r="K54" s="70"/>
    </row>
    <row r="55" spans="1:18" ht="9.9499999999999993" customHeight="1" x14ac:dyDescent="0.15">
      <c r="A55" s="51" t="s">
        <v>44</v>
      </c>
      <c r="B55" s="12"/>
      <c r="C55" s="12"/>
      <c r="D55" s="12" t="s">
        <v>42</v>
      </c>
      <c r="E55" s="12"/>
      <c r="F55" s="54"/>
      <c r="G55" s="12" t="s">
        <v>43</v>
      </c>
      <c r="H55" s="12"/>
      <c r="I55" s="12"/>
      <c r="J55" s="12"/>
      <c r="K55" s="70"/>
    </row>
    <row r="56" spans="1:18" ht="9.9499999999999993" customHeight="1" x14ac:dyDescent="0.15">
      <c r="A56" s="52"/>
      <c r="B56" s="1"/>
      <c r="C56" s="1"/>
      <c r="D56" s="1"/>
      <c r="E56" s="1"/>
      <c r="F56" s="55"/>
      <c r="G56" s="1"/>
      <c r="H56" s="1"/>
      <c r="I56" s="1"/>
      <c r="J56" s="1"/>
      <c r="K56" s="70"/>
    </row>
    <row r="57" spans="1:18" x14ac:dyDescent="0.15">
      <c r="A57" s="59"/>
      <c r="B57" s="59"/>
      <c r="C57" s="59"/>
      <c r="D57" s="59"/>
      <c r="E57" s="59"/>
      <c r="F57" s="87"/>
      <c r="G57" s="59"/>
      <c r="H57" s="59"/>
      <c r="I57" s="59"/>
      <c r="J57" s="59"/>
      <c r="K57" s="59"/>
      <c r="L57" s="59"/>
      <c r="P57" s="53"/>
      <c r="Q57" s="53"/>
      <c r="R57" s="53"/>
    </row>
    <row r="58" spans="1:18" x14ac:dyDescent="0.15">
      <c r="A58" s="59"/>
      <c r="B58" s="59"/>
      <c r="C58" s="59"/>
      <c r="D58" s="59"/>
      <c r="E58" s="59"/>
      <c r="F58" s="87"/>
      <c r="G58" s="59"/>
      <c r="H58" s="59"/>
      <c r="I58" s="59"/>
      <c r="J58" s="59"/>
      <c r="K58" s="59"/>
      <c r="L58" s="59"/>
      <c r="P58" s="53"/>
      <c r="Q58" s="53"/>
      <c r="R58" s="53"/>
    </row>
    <row r="59" spans="1:18" x14ac:dyDescent="0.15">
      <c r="A59" s="59"/>
      <c r="B59" s="59"/>
      <c r="C59" s="59"/>
      <c r="D59" s="59"/>
      <c r="E59" s="59"/>
      <c r="F59" s="87"/>
      <c r="G59" s="59"/>
      <c r="H59" s="59"/>
      <c r="I59" s="59"/>
      <c r="J59" s="59"/>
      <c r="K59" s="59"/>
      <c r="L59" s="59"/>
      <c r="P59" s="53"/>
      <c r="Q59" s="53"/>
      <c r="R59" s="53"/>
    </row>
    <row r="60" spans="1:18" x14ac:dyDescent="0.15">
      <c r="A60" s="59"/>
      <c r="B60" s="59"/>
      <c r="C60" s="59"/>
      <c r="D60" s="59"/>
      <c r="E60" s="59"/>
      <c r="F60" s="87"/>
      <c r="G60" s="59"/>
      <c r="H60" s="59"/>
      <c r="I60" s="59"/>
      <c r="J60" s="59"/>
      <c r="K60" s="59"/>
      <c r="L60" s="59"/>
      <c r="P60" s="53"/>
      <c r="Q60" s="53"/>
      <c r="R60" s="53"/>
    </row>
    <row r="61" spans="1:18" x14ac:dyDescent="0.15">
      <c r="A61" s="59"/>
      <c r="B61" s="59"/>
      <c r="C61" s="59"/>
      <c r="D61" s="59"/>
      <c r="E61" s="59"/>
      <c r="F61" s="87"/>
      <c r="G61" s="59"/>
      <c r="H61" s="59"/>
      <c r="I61" s="59"/>
      <c r="J61" s="59"/>
      <c r="K61" s="59"/>
      <c r="L61" s="59"/>
      <c r="P61" s="53"/>
      <c r="Q61" s="53"/>
      <c r="R61" s="53"/>
    </row>
    <row r="62" spans="1:18" x14ac:dyDescent="0.15">
      <c r="A62" s="59"/>
      <c r="B62" s="59"/>
      <c r="C62" s="59"/>
      <c r="D62" s="59"/>
      <c r="E62" s="59"/>
      <c r="F62" s="87"/>
      <c r="G62" s="59"/>
      <c r="H62" s="59"/>
      <c r="I62" s="59"/>
      <c r="J62" s="59"/>
      <c r="K62" s="59"/>
      <c r="L62" s="59"/>
      <c r="P62" s="53"/>
      <c r="Q62" s="53"/>
      <c r="R62" s="53"/>
    </row>
    <row r="63" spans="1:18" x14ac:dyDescent="0.15">
      <c r="A63" s="59"/>
      <c r="B63" s="59"/>
      <c r="C63" s="59"/>
      <c r="D63" s="59"/>
      <c r="E63" s="59"/>
      <c r="F63" s="87"/>
      <c r="G63" s="59"/>
      <c r="H63" s="59"/>
      <c r="I63" s="59"/>
      <c r="J63" s="59"/>
      <c r="K63" s="59"/>
      <c r="L63" s="59"/>
      <c r="P63" s="53"/>
      <c r="Q63" s="53"/>
      <c r="R63" s="53"/>
    </row>
    <row r="64" spans="1:18" x14ac:dyDescent="0.15">
      <c r="A64" s="59"/>
      <c r="B64" s="59"/>
      <c r="C64" s="59"/>
      <c r="D64" s="59"/>
      <c r="E64" s="59"/>
      <c r="F64" s="87"/>
      <c r="G64" s="59"/>
      <c r="H64" s="59"/>
      <c r="I64" s="59"/>
      <c r="J64" s="59"/>
      <c r="K64" s="59"/>
      <c r="L64" s="59"/>
      <c r="P64" s="53"/>
      <c r="Q64" s="53"/>
      <c r="R64" s="53"/>
    </row>
    <row r="65" spans="1:18" x14ac:dyDescent="0.15">
      <c r="A65" s="59"/>
      <c r="B65" s="59"/>
      <c r="C65" s="59"/>
      <c r="D65" s="59"/>
      <c r="E65" s="59"/>
      <c r="F65" s="87"/>
      <c r="G65" s="59"/>
      <c r="H65" s="59"/>
      <c r="I65" s="59"/>
      <c r="J65" s="59"/>
      <c r="K65" s="59"/>
      <c r="L65" s="59"/>
      <c r="P65" s="53"/>
      <c r="Q65" s="53"/>
      <c r="R65" s="53"/>
    </row>
    <row r="66" spans="1:18" x14ac:dyDescent="0.15">
      <c r="A66" s="59"/>
      <c r="B66" s="59"/>
      <c r="C66" s="59"/>
      <c r="D66" s="59"/>
      <c r="E66" s="59"/>
      <c r="F66" s="87"/>
      <c r="G66" s="59"/>
      <c r="H66" s="59"/>
      <c r="I66" s="59"/>
      <c r="J66" s="59"/>
      <c r="K66" s="59"/>
      <c r="L66" s="59"/>
      <c r="P66" s="53"/>
      <c r="Q66" s="53"/>
      <c r="R66" s="53"/>
    </row>
    <row r="67" spans="1:18" x14ac:dyDescent="0.15">
      <c r="A67" s="59"/>
      <c r="B67" s="59"/>
      <c r="C67" s="59"/>
      <c r="D67" s="59"/>
      <c r="E67" s="59"/>
      <c r="F67" s="87"/>
      <c r="G67" s="59"/>
      <c r="H67" s="59"/>
      <c r="I67" s="59"/>
      <c r="J67" s="59"/>
      <c r="K67" s="59"/>
      <c r="L67" s="59"/>
      <c r="P67" s="53"/>
      <c r="Q67" s="53"/>
      <c r="R67" s="53"/>
    </row>
  </sheetData>
  <mergeCells count="4">
    <mergeCell ref="C2:F2"/>
    <mergeCell ref="C3:F3"/>
    <mergeCell ref="B42:K42"/>
    <mergeCell ref="C21:E21"/>
  </mergeCells>
  <phoneticPr fontId="0" type="noConversion"/>
  <conditionalFormatting sqref="E19:E20">
    <cfRule type="cellIs" dxfId="132" priority="5" stopIfTrue="1" operator="greaterThan">
      <formula>2</formula>
    </cfRule>
  </conditionalFormatting>
  <conditionalFormatting sqref="A34">
    <cfRule type="expression" dxfId="131" priority="6" stopIfTrue="1">
      <formula>$P$36&gt;0.1</formula>
    </cfRule>
  </conditionalFormatting>
  <conditionalFormatting sqref="G25:J33">
    <cfRule type="cellIs" dxfId="130" priority="7" stopIfTrue="1" operator="equal">
      <formula>"&gt;Eis nsg"</formula>
    </cfRule>
  </conditionalFormatting>
  <conditionalFormatting sqref="F43">
    <cfRule type="expression" dxfId="129" priority="8" stopIfTrue="1">
      <formula>L42=1</formula>
    </cfRule>
  </conditionalFormatting>
  <conditionalFormatting sqref="A50">
    <cfRule type="expression" dxfId="128" priority="9" stopIfTrue="1">
      <formula>A50="Met bevoegd gezag overleggen of uitloging Barium bepaald moet worden."</formula>
    </cfRule>
  </conditionalFormatting>
  <conditionalFormatting sqref="K21">
    <cfRule type="expression" dxfId="127" priority="3">
      <formula>U2=0</formula>
    </cfRule>
  </conditionalFormatting>
  <conditionalFormatting sqref="L21">
    <cfRule type="expression" dxfId="126" priority="2">
      <formula>U2=0</formula>
    </cfRule>
  </conditionalFormatting>
  <conditionalFormatting sqref="C21:E21">
    <cfRule type="expression" dxfId="125" priority="1">
      <formula>U2=1</formula>
    </cfRule>
  </conditionalFormatting>
  <pageMargins left="0.75" right="0.75" top="1" bottom="1" header="0.5" footer="0.5"/>
  <pageSetup paperSize="9" orientation="portrait" r:id="rId1"/>
  <headerFooter alignWithMargins="0">
    <oddHeader>&amp;L&amp;8Sheet: &amp;F&amp;R&amp;8Blad: &amp;A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dimension ref="A1:CN93"/>
  <sheetViews>
    <sheetView zoomScale="140" workbookViewId="0">
      <pane xSplit="1" ySplit="15" topLeftCell="B16" activePane="bottomRight" state="frozen"/>
      <selection pane="topRight" activeCell="B1" sqref="B1"/>
      <selection pane="bottomLeft" activeCell="A15" sqref="A15"/>
      <selection pane="bottomRight" activeCell="A50" sqref="A50:XFD50"/>
    </sheetView>
  </sheetViews>
  <sheetFormatPr defaultRowHeight="8.1" customHeight="1" x14ac:dyDescent="0.15"/>
  <cols>
    <col min="1" max="1" width="0.28515625" style="277" customWidth="1"/>
    <col min="2" max="2" width="11.140625" style="277" customWidth="1"/>
    <col min="3" max="3" width="4.5703125" style="277" bestFit="1" customWidth="1"/>
    <col min="4" max="4" width="4" style="277" bestFit="1" customWidth="1"/>
    <col min="5" max="5" width="5.85546875" style="277" bestFit="1" customWidth="1"/>
    <col min="6" max="6" width="7.42578125" style="277" hidden="1" customWidth="1"/>
    <col min="7" max="7" width="6" style="277" customWidth="1"/>
    <col min="8" max="8" width="1.7109375" style="277" customWidth="1"/>
    <col min="9" max="9" width="6.42578125" style="277" hidden="1" customWidth="1"/>
    <col min="10" max="10" width="6.7109375" style="277" hidden="1" customWidth="1"/>
    <col min="11" max="11" width="6.7109375" style="277" customWidth="1"/>
    <col min="12" max="12" width="4.28515625" style="277" hidden="1" customWidth="1"/>
    <col min="13" max="13" width="4.7109375" style="277" customWidth="1"/>
    <col min="14" max="14" width="2.42578125" style="277" hidden="1" customWidth="1"/>
    <col min="15" max="17" width="1.85546875" style="277" hidden="1" customWidth="1"/>
    <col min="18" max="18" width="6.7109375" style="277" bestFit="1" customWidth="1"/>
    <col min="19" max="19" width="8.28515625" style="277" customWidth="1"/>
    <col min="20" max="20" width="5.28515625" style="277" hidden="1" customWidth="1"/>
    <col min="21" max="21" width="7.28515625" style="277" hidden="1" customWidth="1"/>
    <col min="22" max="22" width="3" style="277" hidden="1" customWidth="1"/>
    <col min="23" max="24" width="3.85546875" style="277" hidden="1" customWidth="1"/>
    <col min="25" max="25" width="6.7109375" style="277" bestFit="1" customWidth="1"/>
    <col min="26" max="26" width="5.140625" style="277" customWidth="1"/>
    <col min="27" max="27" width="3.140625" style="277" hidden="1" customWidth="1"/>
    <col min="28" max="28" width="6.7109375" style="277" bestFit="1" customWidth="1"/>
    <col min="29" max="29" width="4.5703125" style="277" customWidth="1"/>
    <col min="30" max="30" width="4.7109375" style="277" hidden="1" customWidth="1"/>
    <col min="31" max="31" width="4.5703125" style="277" bestFit="1" customWidth="1"/>
    <col min="32" max="32" width="4.85546875" style="277" customWidth="1"/>
    <col min="33" max="33" width="4.7109375" style="277" hidden="1" customWidth="1"/>
    <col min="34" max="34" width="6.7109375" style="277" bestFit="1" customWidth="1"/>
    <col min="35" max="35" width="7" style="277" customWidth="1"/>
    <col min="36" max="36" width="5.28515625" style="277" hidden="1" customWidth="1"/>
    <col min="37" max="37" width="5.28515625" style="277" customWidth="1"/>
    <col min="38" max="38" width="4.140625" style="277" customWidth="1"/>
    <col min="39" max="39" width="3.140625" style="277" hidden="1" customWidth="1"/>
    <col min="40" max="40" width="6" style="277" bestFit="1" customWidth="1"/>
    <col min="41" max="41" width="6.7109375" style="277" customWidth="1"/>
    <col min="42" max="42" width="4.85546875" style="277" hidden="1" customWidth="1"/>
    <col min="43" max="43" width="4.5703125" style="277" bestFit="1" customWidth="1"/>
    <col min="44" max="44" width="5" style="277" bestFit="1" customWidth="1"/>
    <col min="45" max="45" width="7.28515625" style="277" hidden="1" customWidth="1"/>
    <col min="46" max="47" width="1.85546875" style="277" hidden="1" customWidth="1"/>
    <col min="48" max="48" width="3.140625" style="277" hidden="1" customWidth="1"/>
    <col min="49" max="49" width="0.28515625" style="277" hidden="1" customWidth="1"/>
    <col min="50" max="50" width="3" style="277" customWidth="1"/>
    <col min="51" max="51" width="3.42578125" style="280" customWidth="1"/>
    <col min="52" max="52" width="5.85546875" style="277" bestFit="1" customWidth="1"/>
    <col min="53" max="53" width="6.85546875" style="277" bestFit="1" customWidth="1"/>
    <col min="54" max="54" width="5" style="277" bestFit="1" customWidth="1"/>
    <col min="55" max="55" width="4.85546875" style="277" bestFit="1" customWidth="1"/>
    <col min="56" max="56" width="3.28515625" style="277" bestFit="1" customWidth="1"/>
    <col min="57" max="57" width="7" style="277" bestFit="1" customWidth="1"/>
    <col min="58" max="59" width="6.85546875" style="280" bestFit="1" customWidth="1"/>
    <col min="60" max="60" width="6.140625" style="280" bestFit="1" customWidth="1"/>
    <col min="61" max="61" width="6.7109375" style="280" bestFit="1" customWidth="1"/>
    <col min="62" max="62" width="5.7109375" style="280" customWidth="1"/>
    <col min="63" max="63" width="2.5703125" style="280" bestFit="1" customWidth="1"/>
    <col min="64" max="64" width="2.42578125" style="280" bestFit="1" customWidth="1"/>
    <col min="65" max="65" width="1.85546875" style="280" bestFit="1" customWidth="1"/>
    <col min="66" max="66" width="3.28515625" style="277" bestFit="1" customWidth="1"/>
    <col min="67" max="68" width="5.42578125" style="277" bestFit="1" customWidth="1"/>
    <col min="69" max="69" width="9.140625" style="277"/>
    <col min="70" max="70" width="37.85546875" style="277" bestFit="1" customWidth="1"/>
    <col min="71" max="16384" width="9.140625" style="277"/>
  </cols>
  <sheetData>
    <row r="1" spans="2:92" ht="8.1" customHeight="1" x14ac:dyDescent="0.15">
      <c r="B1" s="365" t="s">
        <v>229</v>
      </c>
    </row>
    <row r="2" spans="2:92" ht="8.1" customHeight="1" x14ac:dyDescent="0.15">
      <c r="B2" s="366" t="s">
        <v>230</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82"/>
      <c r="AD2" s="282"/>
      <c r="AE2" s="263"/>
      <c r="AF2" s="265"/>
      <c r="AG2" s="265"/>
      <c r="AH2" s="266"/>
      <c r="AI2" s="266"/>
      <c r="AJ2" s="266"/>
      <c r="AK2" s="266"/>
      <c r="AL2" s="266"/>
      <c r="AM2" s="266"/>
      <c r="AN2" s="266"/>
      <c r="AO2" s="266"/>
      <c r="AP2" s="266"/>
      <c r="AQ2" s="266"/>
      <c r="AR2" s="266"/>
      <c r="AS2" s="266"/>
      <c r="AT2" s="266"/>
      <c r="AU2" s="266"/>
      <c r="AV2" s="266"/>
      <c r="AW2" s="266"/>
      <c r="AX2" s="266"/>
      <c r="AY2" s="267"/>
      <c r="AZ2" s="268"/>
      <c r="BA2" s="268"/>
      <c r="BB2" s="268"/>
      <c r="BC2" s="268"/>
      <c r="BD2" s="268"/>
      <c r="BJ2" s="279"/>
      <c r="BK2" s="279"/>
      <c r="BL2" s="279"/>
      <c r="BM2" s="279"/>
    </row>
    <row r="3" spans="2:92" ht="8.1" customHeight="1" x14ac:dyDescent="0.15">
      <c r="B3" s="367" t="s">
        <v>19</v>
      </c>
      <c r="C3" s="367"/>
      <c r="J3" s="750" t="str">
        <f>Bodemkwaliteit!H3</f>
        <v>&lt; code &gt;</v>
      </c>
      <c r="K3" s="751"/>
      <c r="L3" s="751"/>
      <c r="M3" s="751"/>
      <c r="N3" s="751"/>
      <c r="O3" s="751"/>
      <c r="P3" s="751"/>
      <c r="Q3" s="751"/>
      <c r="R3" s="751"/>
      <c r="S3" s="751"/>
      <c r="T3" s="751"/>
      <c r="U3" s="751"/>
      <c r="V3" s="751"/>
      <c r="W3" s="751"/>
      <c r="X3" s="751"/>
      <c r="Y3" s="751"/>
      <c r="Z3" s="751"/>
      <c r="AA3" s="751"/>
      <c r="AB3" s="751"/>
      <c r="AC3" s="751"/>
      <c r="AD3" s="368"/>
      <c r="AE3" s="750" t="str">
        <f>Bodemkwaliteit!L3</f>
        <v>Partij &lt; partijnaam &gt;</v>
      </c>
      <c r="AF3" s="751"/>
      <c r="AG3" s="751"/>
      <c r="AH3" s="751"/>
      <c r="AI3" s="751"/>
      <c r="AJ3" s="751"/>
      <c r="AK3" s="751"/>
      <c r="AL3" s="751"/>
      <c r="AM3" s="751"/>
      <c r="AN3" s="751"/>
      <c r="AO3" s="751"/>
      <c r="AP3" s="751"/>
      <c r="AQ3" s="751"/>
      <c r="AR3" s="751"/>
      <c r="AS3" s="269"/>
      <c r="AT3" s="269"/>
      <c r="AU3" s="269"/>
      <c r="AV3" s="269"/>
      <c r="AW3" s="269"/>
      <c r="AX3" s="269"/>
      <c r="AY3" s="270"/>
      <c r="AZ3" s="143"/>
      <c r="BA3" s="143"/>
      <c r="BB3" s="143"/>
      <c r="BC3" s="143"/>
      <c r="BD3" s="143"/>
      <c r="BE3" s="275"/>
      <c r="BF3" s="143"/>
      <c r="BG3" s="143"/>
      <c r="BH3" s="143"/>
      <c r="BI3" s="143"/>
      <c r="BJ3" s="267"/>
      <c r="BK3" s="267"/>
      <c r="BL3" s="267"/>
      <c r="BM3" s="267"/>
    </row>
    <row r="4" spans="2:92" ht="8.1" customHeight="1" x14ac:dyDescent="0.15">
      <c r="B4" s="340" t="s">
        <v>29</v>
      </c>
      <c r="C4" s="340"/>
      <c r="D4" s="263"/>
      <c r="E4" s="263"/>
      <c r="F4" s="263"/>
      <c r="G4" s="263"/>
      <c r="H4" s="263"/>
      <c r="I4" s="263"/>
      <c r="J4" s="752" t="str">
        <f>Bodemkwaliteit!H4</f>
        <v>&lt;datum&gt;</v>
      </c>
      <c r="K4" s="753"/>
      <c r="L4" s="753"/>
      <c r="M4" s="753"/>
      <c r="N4" s="753"/>
      <c r="O4" s="753"/>
      <c r="P4" s="753"/>
      <c r="Q4" s="753"/>
      <c r="R4" s="753"/>
      <c r="S4" s="753"/>
      <c r="T4" s="753"/>
      <c r="U4" s="753"/>
      <c r="V4" s="753"/>
      <c r="W4" s="753"/>
      <c r="X4" s="753"/>
      <c r="Y4" s="753"/>
      <c r="Z4" s="753"/>
      <c r="AA4" s="753"/>
      <c r="AB4" s="753"/>
      <c r="AC4" s="753"/>
      <c r="AD4" s="269"/>
      <c r="AE4" s="750" t="str">
        <f>IF(Bodemkwaliteit!L4="","",Bodemkwaliteit!L4)</f>
        <v>&lt; meldnummer &gt;</v>
      </c>
      <c r="AF4" s="751"/>
      <c r="AG4" s="751"/>
      <c r="AH4" s="751"/>
      <c r="AI4" s="751"/>
      <c r="AJ4" s="751"/>
      <c r="AK4" s="751"/>
      <c r="AL4" s="751"/>
      <c r="AM4" s="751"/>
      <c r="AN4" s="751"/>
      <c r="AO4" s="751"/>
      <c r="AP4" s="751"/>
      <c r="AQ4" s="751"/>
      <c r="AR4" s="751"/>
      <c r="AS4" s="369"/>
      <c r="AT4" s="369"/>
      <c r="AU4" s="369"/>
      <c r="AV4" s="369"/>
      <c r="AW4" s="369"/>
      <c r="AX4" s="369"/>
      <c r="AY4" s="271"/>
      <c r="AZ4" s="271"/>
      <c r="BA4" s="271"/>
      <c r="BB4" s="271"/>
      <c r="BC4" s="271"/>
      <c r="BD4" s="271"/>
      <c r="BE4" s="272"/>
      <c r="BF4" s="289"/>
      <c r="BG4" s="289"/>
      <c r="BH4" s="289"/>
      <c r="BI4" s="289"/>
      <c r="BJ4" s="270"/>
      <c r="BK4" s="270"/>
      <c r="BL4" s="270"/>
      <c r="BM4" s="270"/>
      <c r="BN4" s="370"/>
      <c r="BO4" s="370"/>
    </row>
    <row r="5" spans="2:92" ht="8.1" customHeight="1" x14ac:dyDescent="0.2">
      <c r="B5" s="339" t="s">
        <v>177</v>
      </c>
      <c r="C5" s="339"/>
      <c r="G5" s="748">
        <f>Bodemkwaliteit!Q6</f>
        <v>1</v>
      </c>
      <c r="H5" s="749"/>
      <c r="I5" s="749"/>
      <c r="J5" s="749"/>
      <c r="K5" s="371" t="s">
        <v>178</v>
      </c>
      <c r="L5" s="371"/>
      <c r="M5" s="273"/>
      <c r="N5" s="273"/>
      <c r="O5" s="273"/>
      <c r="P5" s="273"/>
      <c r="Q5" s="273"/>
      <c r="R5" s="273"/>
      <c r="S5" s="273"/>
      <c r="T5" s="273"/>
      <c r="U5" s="273"/>
      <c r="V5" s="273"/>
      <c r="W5" s="273"/>
      <c r="X5" s="273"/>
      <c r="Y5" s="273"/>
      <c r="Z5" s="273"/>
      <c r="AA5" s="273"/>
      <c r="AB5" s="273"/>
      <c r="AC5" s="267"/>
      <c r="AD5" s="267"/>
      <c r="AE5" s="273"/>
      <c r="AF5" s="273"/>
      <c r="AG5" s="273"/>
      <c r="AH5" s="267"/>
      <c r="AI5" s="267"/>
      <c r="AJ5" s="267"/>
      <c r="AK5" s="267"/>
      <c r="AL5" s="267"/>
      <c r="AM5" s="267"/>
      <c r="AN5" s="267"/>
      <c r="AO5" s="267"/>
      <c r="AP5" s="267"/>
      <c r="AQ5" s="267"/>
      <c r="AR5" s="267"/>
      <c r="AS5" s="267"/>
      <c r="AT5" s="267"/>
      <c r="AU5" s="267"/>
      <c r="AV5" s="267"/>
      <c r="AW5" s="267"/>
      <c r="AX5" s="267"/>
      <c r="AY5" s="267"/>
      <c r="AZ5" s="143"/>
      <c r="BA5" s="143"/>
      <c r="BB5" s="143"/>
      <c r="BC5" s="143"/>
      <c r="BD5" s="143"/>
      <c r="BJ5" s="279"/>
      <c r="BK5" s="279"/>
      <c r="BL5" s="279"/>
      <c r="BM5" s="279"/>
    </row>
    <row r="6" spans="2:92" ht="8.1" customHeight="1" x14ac:dyDescent="0.15">
      <c r="B6" s="339" t="s">
        <v>20</v>
      </c>
      <c r="C6" s="268" t="s">
        <v>37</v>
      </c>
      <c r="J6" s="268"/>
      <c r="K6" s="339">
        <f>Bodemkwaliteit!J15</f>
        <v>50</v>
      </c>
      <c r="L6" s="339"/>
      <c r="M6" s="339"/>
      <c r="N6" s="143"/>
      <c r="O6" s="143"/>
      <c r="P6" s="143"/>
      <c r="Q6" s="143"/>
      <c r="R6" s="143"/>
      <c r="S6" s="143"/>
      <c r="T6" s="143"/>
      <c r="U6" s="143"/>
      <c r="V6" s="143"/>
      <c r="W6" s="143"/>
      <c r="X6" s="143"/>
      <c r="Y6" s="143"/>
      <c r="Z6" s="143"/>
      <c r="AA6" s="143"/>
      <c r="AB6" s="143"/>
      <c r="AC6" s="267"/>
      <c r="AD6" s="267"/>
      <c r="AE6" s="143"/>
      <c r="AF6" s="268"/>
      <c r="AG6" s="268"/>
      <c r="AH6" s="267"/>
      <c r="AI6" s="267"/>
      <c r="AJ6" s="267"/>
      <c r="AK6" s="267"/>
      <c r="AL6" s="267"/>
      <c r="AM6" s="267"/>
      <c r="AN6" s="267"/>
      <c r="AO6" s="267"/>
      <c r="AP6" s="267"/>
      <c r="AQ6" s="267"/>
      <c r="AR6" s="267"/>
      <c r="AS6" s="267"/>
      <c r="AT6" s="267"/>
      <c r="AU6" s="267"/>
      <c r="AV6" s="267"/>
      <c r="AW6" s="267"/>
      <c r="AX6" s="267"/>
      <c r="AY6" s="267"/>
      <c r="AZ6" s="143"/>
      <c r="BA6" s="143"/>
      <c r="BB6" s="143"/>
      <c r="BC6" s="143"/>
      <c r="BD6" s="143"/>
      <c r="BE6" s="289" t="s">
        <v>179</v>
      </c>
      <c r="BF6" s="289" t="s">
        <v>46</v>
      </c>
      <c r="BG6" s="289" t="s">
        <v>47</v>
      </c>
      <c r="BH6" s="289" t="s">
        <v>40</v>
      </c>
      <c r="BI6" s="289" t="s">
        <v>133</v>
      </c>
      <c r="BJ6" s="270"/>
      <c r="BK6" s="270"/>
      <c r="BL6" s="270"/>
      <c r="BM6" s="270"/>
    </row>
    <row r="7" spans="2:92" ht="8.1" customHeight="1" x14ac:dyDescent="0.15">
      <c r="B7" s="370" t="s">
        <v>49</v>
      </c>
      <c r="C7" s="268"/>
      <c r="J7" s="268"/>
      <c r="K7" s="339"/>
      <c r="L7" s="339"/>
      <c r="M7" s="372"/>
      <c r="N7" s="275"/>
      <c r="O7" s="275"/>
      <c r="P7" s="275"/>
      <c r="Q7" s="275"/>
      <c r="R7" s="275"/>
      <c r="S7" s="275"/>
      <c r="T7" s="275"/>
      <c r="U7" s="275"/>
      <c r="V7" s="275"/>
      <c r="W7" s="275"/>
      <c r="X7" s="275"/>
      <c r="Y7" s="275"/>
      <c r="Z7" s="275"/>
      <c r="AA7" s="275"/>
      <c r="AB7" s="275"/>
      <c r="AC7" s="315"/>
      <c r="AD7" s="315"/>
      <c r="AE7" s="275"/>
      <c r="AF7" s="268"/>
      <c r="AG7" s="268"/>
      <c r="AH7" s="267"/>
      <c r="AI7" s="267"/>
      <c r="AJ7" s="267"/>
      <c r="AK7" s="267"/>
      <c r="AL7" s="267"/>
      <c r="AM7" s="267"/>
      <c r="AN7" s="267"/>
      <c r="AO7" s="267"/>
      <c r="AP7" s="267"/>
      <c r="AQ7" s="267"/>
      <c r="AR7" s="267"/>
      <c r="AS7" s="267"/>
      <c r="AT7" s="267"/>
      <c r="AU7" s="267"/>
      <c r="AV7" s="267"/>
      <c r="AW7" s="267"/>
      <c r="AX7" s="267"/>
      <c r="AY7" s="267"/>
      <c r="AZ7" s="143"/>
      <c r="BA7" s="143"/>
      <c r="BB7" s="143"/>
      <c r="BC7" s="143"/>
      <c r="BD7" s="143"/>
      <c r="BE7" s="289"/>
      <c r="BF7" s="289"/>
      <c r="BG7" s="289"/>
      <c r="BH7" s="289"/>
      <c r="BI7" s="278" t="s">
        <v>134</v>
      </c>
      <c r="BJ7" s="279"/>
      <c r="BK7" s="279"/>
      <c r="BL7" s="279"/>
      <c r="BM7" s="279"/>
    </row>
    <row r="8" spans="2:92" ht="8.1" customHeight="1" x14ac:dyDescent="0.15">
      <c r="B8" s="372" t="s">
        <v>11</v>
      </c>
      <c r="C8" s="372"/>
      <c r="K8" s="276">
        <f>Bodemkwaliteit!Y17</f>
        <v>7</v>
      </c>
      <c r="L8" s="276"/>
      <c r="M8" s="372"/>
      <c r="N8" s="275"/>
      <c r="O8" s="275"/>
      <c r="P8" s="275"/>
      <c r="Q8" s="275"/>
      <c r="R8" s="275"/>
      <c r="S8" s="275"/>
      <c r="T8" s="275"/>
      <c r="U8" s="275"/>
      <c r="V8" s="275"/>
      <c r="W8" s="275"/>
      <c r="X8" s="275"/>
      <c r="Y8" s="275"/>
      <c r="Z8" s="275"/>
      <c r="AA8" s="275"/>
      <c r="AB8" s="275"/>
      <c r="AC8" s="315"/>
      <c r="AD8" s="315"/>
      <c r="AE8" s="275"/>
      <c r="AF8" s="268"/>
      <c r="AG8" s="268"/>
      <c r="AH8" s="267"/>
      <c r="AI8" s="267"/>
      <c r="AJ8" s="267"/>
      <c r="AK8" s="267"/>
      <c r="AL8" s="267"/>
      <c r="AM8" s="267"/>
      <c r="AN8" s="267"/>
      <c r="AO8" s="267"/>
      <c r="AP8" s="267"/>
      <c r="AQ8" s="267"/>
      <c r="AR8" s="267"/>
      <c r="AS8" s="267"/>
      <c r="AT8" s="267"/>
      <c r="AU8" s="267"/>
      <c r="AV8" s="267"/>
      <c r="AW8" s="267"/>
      <c r="AX8" s="267"/>
      <c r="AY8" s="267"/>
      <c r="AZ8" s="143"/>
      <c r="BA8" s="143"/>
      <c r="BB8" s="143"/>
      <c r="BC8" s="143"/>
      <c r="BD8" s="143"/>
      <c r="BF8" s="268">
        <f>Bodemkwaliteit!BE18</f>
        <v>0</v>
      </c>
      <c r="BG8" s="278" t="str">
        <f>Bodemkwaliteit!BF18</f>
        <v>n.v.t.</v>
      </c>
      <c r="BH8" s="268">
        <f>Bodemkwaliteit!BG18</f>
        <v>0</v>
      </c>
      <c r="BI8" s="278" t="str">
        <f>Bodemkwaliteit!BH18</f>
        <v>n.v.t.</v>
      </c>
      <c r="BJ8" s="279"/>
      <c r="BK8" s="279"/>
      <c r="BL8" s="279"/>
      <c r="BM8" s="279"/>
      <c r="BR8" s="277" t="str">
        <f>B8</f>
        <v>zuurgraad</v>
      </c>
    </row>
    <row r="9" spans="2:92" ht="8.1" customHeight="1" x14ac:dyDescent="0.15">
      <c r="B9" s="339" t="s">
        <v>12</v>
      </c>
      <c r="C9" s="339"/>
      <c r="J9" s="276"/>
      <c r="K9" s="276">
        <f>Bodemkwaliteit!Y18</f>
        <v>100</v>
      </c>
      <c r="L9" s="276"/>
      <c r="M9" s="276"/>
      <c r="AC9" s="373"/>
      <c r="AD9" s="373"/>
      <c r="AF9" s="278"/>
      <c r="AG9" s="278"/>
      <c r="AH9" s="279"/>
      <c r="AI9" s="279"/>
      <c r="AJ9" s="279"/>
      <c r="AK9" s="279"/>
      <c r="AL9" s="279"/>
      <c r="AM9" s="279"/>
      <c r="AN9" s="279"/>
      <c r="AO9" s="279"/>
      <c r="AP9" s="279"/>
      <c r="AQ9" s="279"/>
      <c r="AR9" s="279"/>
      <c r="AS9" s="279"/>
      <c r="AT9" s="267"/>
      <c r="AU9" s="267"/>
      <c r="AV9" s="267"/>
      <c r="AW9" s="267"/>
      <c r="AX9" s="267"/>
      <c r="AY9" s="267"/>
      <c r="AZ9" s="143"/>
      <c r="BA9" s="280"/>
      <c r="BB9" s="280"/>
      <c r="BC9" s="280"/>
      <c r="BD9" s="280"/>
      <c r="BF9" s="268">
        <f>Bodemkwaliteit!BE19</f>
        <v>3.0000000000000001E-3</v>
      </c>
      <c r="BG9" s="278">
        <f>Bodemkwaliteit!BF19</f>
        <v>1E-3</v>
      </c>
      <c r="BH9" s="268">
        <f>Bodemkwaliteit!BG19</f>
        <v>0</v>
      </c>
      <c r="BI9" s="278" t="str">
        <f>Bodemkwaliteit!BH19</f>
        <v>n.v.t.</v>
      </c>
      <c r="BJ9" s="279"/>
      <c r="BK9" s="279"/>
      <c r="BL9" s="279"/>
      <c r="BM9" s="279"/>
      <c r="BR9" s="277" t="str">
        <f>B9</f>
        <v>droge stof gehalte (massa-%)</v>
      </c>
    </row>
    <row r="10" spans="2:92" ht="8.1" customHeight="1" x14ac:dyDescent="0.15">
      <c r="B10" s="276" t="s">
        <v>0</v>
      </c>
      <c r="C10" s="276"/>
      <c r="J10" s="372"/>
      <c r="K10" s="276">
        <f>Bodemkwaliteit!Y19</f>
        <v>25</v>
      </c>
      <c r="L10" s="276"/>
      <c r="M10" s="374">
        <f>BD10</f>
        <v>25</v>
      </c>
      <c r="N10" s="277">
        <f>IF(K10&lt;2,2,K10)</f>
        <v>25</v>
      </c>
      <c r="AC10" s="373"/>
      <c r="AD10" s="373"/>
      <c r="AF10" s="278"/>
      <c r="AG10" s="278"/>
      <c r="AH10" s="279"/>
      <c r="AI10" s="279"/>
      <c r="AJ10" s="279"/>
      <c r="AK10" s="279"/>
      <c r="AL10" s="279"/>
      <c r="AM10" s="279"/>
      <c r="AN10" s="279"/>
      <c r="AO10" s="279"/>
      <c r="AP10" s="279"/>
      <c r="AQ10" s="279"/>
      <c r="AR10" s="279"/>
      <c r="AS10" s="279"/>
      <c r="AT10" s="267"/>
      <c r="AU10" s="267"/>
      <c r="AV10" s="267"/>
      <c r="AW10" s="267"/>
      <c r="AX10" s="267"/>
      <c r="AY10" s="267"/>
      <c r="AZ10" s="143"/>
      <c r="BA10" s="280"/>
      <c r="BB10" s="280"/>
      <c r="BC10" s="280"/>
      <c r="BD10" s="277">
        <f>N10</f>
        <v>25</v>
      </c>
      <c r="BF10" s="268">
        <f>Bodemkwaliteit!BE20</f>
        <v>1.4999999999999999E-2</v>
      </c>
      <c r="BG10" s="278">
        <f>Bodemkwaliteit!BF20</f>
        <v>5.0000000000000001E-3</v>
      </c>
      <c r="BH10" s="268">
        <f>Bodemkwaliteit!BG20</f>
        <v>0</v>
      </c>
      <c r="BI10" s="278">
        <f>Bodemkwaliteit!BH20</f>
        <v>0.01</v>
      </c>
      <c r="BJ10" s="279"/>
      <c r="BK10" s="279"/>
      <c r="BL10" s="279"/>
      <c r="BM10" s="279"/>
      <c r="BR10" s="277" t="str">
        <f>B10</f>
        <v>lutum gehalte in % d.s.</v>
      </c>
    </row>
    <row r="11" spans="2:92" ht="8.1" customHeight="1" x14ac:dyDescent="0.15">
      <c r="B11" s="372" t="s">
        <v>1</v>
      </c>
      <c r="C11" s="372"/>
      <c r="D11" s="275"/>
      <c r="E11" s="275"/>
      <c r="F11" s="275"/>
      <c r="G11" s="275">
        <f>Bodemkwaliteit!Y20</f>
        <v>10</v>
      </c>
      <c r="H11" s="275"/>
      <c r="I11" s="275"/>
      <c r="J11" s="372"/>
      <c r="K11" s="281">
        <f>Bodemkwaliteit!Z20</f>
        <v>10</v>
      </c>
      <c r="L11" s="281"/>
      <c r="M11" s="375">
        <f>BD11</f>
        <v>10</v>
      </c>
      <c r="N11" s="263">
        <f>+IF(K11&gt;30,30,IF(K11&lt;2,2,K11))</f>
        <v>10</v>
      </c>
      <c r="O11" s="263"/>
      <c r="P11" s="263"/>
      <c r="Q11" s="263"/>
      <c r="R11" s="263"/>
      <c r="S11" s="263"/>
      <c r="T11" s="263"/>
      <c r="U11" s="263"/>
      <c r="V11" s="263"/>
      <c r="W11" s="263"/>
      <c r="X11" s="263"/>
      <c r="Y11" s="263"/>
      <c r="Z11" s="263"/>
      <c r="AA11" s="263"/>
      <c r="AB11" s="282" t="s">
        <v>180</v>
      </c>
      <c r="AC11" s="282"/>
      <c r="AD11" s="282"/>
      <c r="AE11" s="282"/>
      <c r="AF11" s="265"/>
      <c r="AG11" s="265"/>
      <c r="AH11" s="266"/>
      <c r="AI11" s="266"/>
      <c r="AJ11" s="266"/>
      <c r="AK11" s="266"/>
      <c r="AL11" s="266"/>
      <c r="AM11" s="266"/>
      <c r="AN11" s="266"/>
      <c r="AO11" s="266"/>
      <c r="AP11" s="266"/>
      <c r="AQ11" s="266"/>
      <c r="AR11" s="266"/>
      <c r="AS11" s="266"/>
      <c r="AT11" s="266"/>
      <c r="AU11" s="266"/>
      <c r="AV11" s="266"/>
      <c r="AW11" s="266"/>
      <c r="AX11" s="266"/>
      <c r="AY11" s="267"/>
      <c r="AZ11" s="267"/>
      <c r="BA11" s="267"/>
      <c r="BB11" s="267"/>
      <c r="BC11" s="267"/>
      <c r="BD11" s="277">
        <f>N11</f>
        <v>10</v>
      </c>
      <c r="BF11" s="268">
        <f>Bodemkwaliteit!BE22</f>
        <v>6.0000000000000001E-3</v>
      </c>
      <c r="BG11" s="278">
        <f>Bodemkwaliteit!BF22</f>
        <v>2E-3</v>
      </c>
      <c r="BH11" s="268">
        <f>Bodemkwaliteit!BG22</f>
        <v>0</v>
      </c>
      <c r="BI11" s="278">
        <f>Bodemkwaliteit!BH22</f>
        <v>2E-3</v>
      </c>
      <c r="BJ11" s="279"/>
      <c r="BK11" s="279" t="s">
        <v>46</v>
      </c>
      <c r="BL11" s="279" t="s">
        <v>47</v>
      </c>
      <c r="BM11" s="279" t="s">
        <v>181</v>
      </c>
      <c r="BR11" s="277" t="str">
        <f>B11</f>
        <v>organisch stofgehalte in % d.s.</v>
      </c>
    </row>
    <row r="12" spans="2:92" s="380" customFormat="1" ht="41.25" customHeight="1" x14ac:dyDescent="0.2">
      <c r="B12" s="376"/>
      <c r="C12" s="377"/>
      <c r="D12" s="378"/>
      <c r="E12" s="771" t="s">
        <v>238</v>
      </c>
      <c r="F12" s="378"/>
      <c r="G12" s="769" t="s">
        <v>236</v>
      </c>
      <c r="H12" s="378"/>
      <c r="I12" s="378"/>
      <c r="J12" s="379"/>
      <c r="K12" s="767" t="s">
        <v>184</v>
      </c>
      <c r="L12" s="759"/>
      <c r="M12" s="759"/>
      <c r="N12" s="759"/>
      <c r="O12" s="759"/>
      <c r="P12" s="759"/>
      <c r="Q12" s="760"/>
      <c r="R12" s="768" t="s">
        <v>269</v>
      </c>
      <c r="S12" s="759"/>
      <c r="T12" s="759"/>
      <c r="U12" s="759"/>
      <c r="V12" s="759"/>
      <c r="W12" s="759"/>
      <c r="X12" s="760"/>
      <c r="Y12" s="768" t="s">
        <v>270</v>
      </c>
      <c r="Z12" s="759"/>
      <c r="AA12" s="760"/>
      <c r="AB12" s="758" t="s">
        <v>271</v>
      </c>
      <c r="AC12" s="762"/>
      <c r="AD12" s="763"/>
      <c r="AE12" s="758" t="s">
        <v>272</v>
      </c>
      <c r="AF12" s="759"/>
      <c r="AG12" s="760"/>
      <c r="AH12" s="761" t="s">
        <v>273</v>
      </c>
      <c r="AI12" s="762"/>
      <c r="AJ12" s="763"/>
      <c r="AK12" s="761" t="s">
        <v>204</v>
      </c>
      <c r="AL12" s="764"/>
      <c r="AM12" s="765"/>
      <c r="AN12" s="761" t="s">
        <v>206</v>
      </c>
      <c r="AO12" s="764"/>
      <c r="AP12" s="765"/>
      <c r="AQ12" s="761" t="s">
        <v>274</v>
      </c>
      <c r="AR12" s="764"/>
      <c r="AS12" s="764"/>
      <c r="AT12" s="764"/>
      <c r="AU12" s="764"/>
      <c r="AV12" s="765"/>
      <c r="AW12" s="283"/>
      <c r="AX12" s="773" t="s">
        <v>211</v>
      </c>
      <c r="AY12" s="283"/>
      <c r="AZ12" s="283"/>
      <c r="BA12" s="283"/>
      <c r="BB12" s="283"/>
      <c r="BC12" s="283"/>
      <c r="BF12" s="381"/>
      <c r="BG12" s="382"/>
      <c r="BH12" s="381"/>
      <c r="BI12" s="382"/>
      <c r="BJ12" s="383"/>
      <c r="BK12" s="383"/>
      <c r="BL12" s="383"/>
      <c r="BM12" s="383"/>
    </row>
    <row r="13" spans="2:92" ht="8.1" customHeight="1" x14ac:dyDescent="0.15">
      <c r="B13" s="384"/>
      <c r="C13" s="281"/>
      <c r="D13" s="385"/>
      <c r="E13" s="772"/>
      <c r="F13" s="281" t="s">
        <v>182</v>
      </c>
      <c r="G13" s="770"/>
      <c r="H13" s="263"/>
      <c r="I13" s="386" t="s">
        <v>183</v>
      </c>
      <c r="J13" s="387" t="s">
        <v>237</v>
      </c>
      <c r="K13" s="766" t="s">
        <v>186</v>
      </c>
      <c r="L13" s="757"/>
      <c r="M13" s="757"/>
      <c r="N13" s="388" t="s">
        <v>187</v>
      </c>
      <c r="O13" s="388" t="s">
        <v>391</v>
      </c>
      <c r="P13" s="388" t="s">
        <v>188</v>
      </c>
      <c r="Q13" s="389" t="s">
        <v>189</v>
      </c>
      <c r="R13" s="775" t="s">
        <v>190</v>
      </c>
      <c r="S13" s="757"/>
      <c r="T13" s="282" t="s">
        <v>191</v>
      </c>
      <c r="U13" s="282" t="s">
        <v>192</v>
      </c>
      <c r="V13" s="282" t="s">
        <v>193</v>
      </c>
      <c r="W13" s="282" t="s">
        <v>194</v>
      </c>
      <c r="X13" s="390" t="s">
        <v>195</v>
      </c>
      <c r="Y13" s="766" t="s">
        <v>196</v>
      </c>
      <c r="Z13" s="755"/>
      <c r="AA13" s="387" t="s">
        <v>197</v>
      </c>
      <c r="AB13" s="775" t="s">
        <v>198</v>
      </c>
      <c r="AC13" s="757"/>
      <c r="AD13" s="391" t="s">
        <v>199</v>
      </c>
      <c r="AE13" s="756" t="s">
        <v>200</v>
      </c>
      <c r="AF13" s="772"/>
      <c r="AG13" s="284" t="s">
        <v>201</v>
      </c>
      <c r="AH13" s="756" t="s">
        <v>202</v>
      </c>
      <c r="AI13" s="757"/>
      <c r="AJ13" s="312" t="s">
        <v>203</v>
      </c>
      <c r="AK13" s="754" t="s">
        <v>268</v>
      </c>
      <c r="AL13" s="755"/>
      <c r="AM13" s="285" t="s">
        <v>205</v>
      </c>
      <c r="AN13" s="756" t="s">
        <v>390</v>
      </c>
      <c r="AO13" s="757"/>
      <c r="AP13" s="312" t="s">
        <v>207</v>
      </c>
      <c r="AQ13" s="286"/>
      <c r="AR13" s="282" t="s">
        <v>208</v>
      </c>
      <c r="AS13" s="388" t="s">
        <v>239</v>
      </c>
      <c r="AT13" s="388" t="s">
        <v>209</v>
      </c>
      <c r="AU13" s="388" t="s">
        <v>210</v>
      </c>
      <c r="AV13" s="389"/>
      <c r="AW13" s="392"/>
      <c r="AX13" s="774"/>
      <c r="AY13" s="393"/>
      <c r="AZ13" s="270" t="s">
        <v>62</v>
      </c>
      <c r="BA13" s="270"/>
      <c r="BB13" s="270"/>
      <c r="BC13" s="270"/>
      <c r="BD13" s="270"/>
      <c r="BE13" s="289"/>
      <c r="BF13" s="289"/>
      <c r="BG13" s="289"/>
      <c r="BH13" s="289"/>
      <c r="BI13" s="289"/>
      <c r="BJ13" s="270"/>
      <c r="BK13" s="270"/>
      <c r="BL13" s="270"/>
      <c r="BM13" s="270"/>
      <c r="BN13" s="293" t="s">
        <v>8</v>
      </c>
      <c r="BO13" s="293" t="s">
        <v>9</v>
      </c>
      <c r="BP13" s="293" t="s">
        <v>10</v>
      </c>
    </row>
    <row r="14" spans="2:92" ht="8.1" customHeight="1" x14ac:dyDescent="0.15">
      <c r="B14" s="394"/>
      <c r="C14" s="372"/>
      <c r="D14" s="370"/>
      <c r="E14" s="372"/>
      <c r="F14" s="372"/>
      <c r="G14" s="315"/>
      <c r="H14" s="275"/>
      <c r="I14" s="275"/>
      <c r="J14" s="275"/>
      <c r="K14" s="309"/>
      <c r="L14" s="315"/>
      <c r="M14" s="315"/>
      <c r="N14" s="315"/>
      <c r="O14" s="315"/>
      <c r="P14" s="315"/>
      <c r="Q14" s="315"/>
      <c r="R14" s="309"/>
      <c r="S14" s="315"/>
      <c r="T14" s="315"/>
      <c r="U14" s="315"/>
      <c r="V14" s="315"/>
      <c r="W14" s="315"/>
      <c r="X14" s="395"/>
      <c r="Y14" s="431"/>
      <c r="Z14" s="315"/>
      <c r="AA14" s="315"/>
      <c r="AB14" s="287"/>
      <c r="AC14" s="315"/>
      <c r="AD14" s="373"/>
      <c r="AE14" s="288"/>
      <c r="AF14" s="289"/>
      <c r="AG14" s="290"/>
      <c r="AH14" s="291"/>
      <c r="AI14" s="267"/>
      <c r="AJ14" s="267"/>
      <c r="AK14" s="291"/>
      <c r="AL14" s="267"/>
      <c r="AM14" s="292"/>
      <c r="AN14" s="429"/>
      <c r="AO14" s="267"/>
      <c r="AP14" s="292"/>
      <c r="AQ14" s="291"/>
      <c r="AR14" s="315"/>
      <c r="AS14" s="315"/>
      <c r="AT14" s="315"/>
      <c r="AU14" s="315"/>
      <c r="AV14" s="395"/>
      <c r="AW14" s="315"/>
      <c r="AX14" s="396"/>
      <c r="AY14" s="267"/>
      <c r="AZ14" s="270"/>
      <c r="BA14" s="270"/>
      <c r="BB14" s="270"/>
      <c r="BC14" s="270"/>
      <c r="BD14" s="270"/>
      <c r="BE14" s="289"/>
      <c r="BF14" s="289"/>
      <c r="BG14" s="289"/>
      <c r="BH14" s="289"/>
      <c r="BI14" s="289"/>
      <c r="BJ14" s="270"/>
      <c r="BK14" s="270"/>
      <c r="BL14" s="270"/>
      <c r="BM14" s="270"/>
      <c r="BN14" s="293"/>
      <c r="BO14" s="293"/>
      <c r="BP14" s="293"/>
    </row>
    <row r="15" spans="2:92" ht="8.1" customHeight="1" x14ac:dyDescent="0.15">
      <c r="B15" s="397" t="s">
        <v>14</v>
      </c>
      <c r="C15" s="370"/>
      <c r="D15" s="370"/>
      <c r="E15" s="398"/>
      <c r="F15" s="398"/>
      <c r="G15" s="373"/>
      <c r="K15" s="394"/>
      <c r="L15" s="399" t="s">
        <v>185</v>
      </c>
      <c r="M15" s="372"/>
      <c r="N15" s="372"/>
      <c r="O15" s="372"/>
      <c r="P15" s="372"/>
      <c r="Q15" s="372"/>
      <c r="R15" s="309" t="s">
        <v>214</v>
      </c>
      <c r="S15" s="372" t="s">
        <v>393</v>
      </c>
      <c r="T15" s="372"/>
      <c r="U15" s="372"/>
      <c r="V15" s="372"/>
      <c r="W15" s="372"/>
      <c r="X15" s="400"/>
      <c r="Y15" s="394"/>
      <c r="Z15" s="372"/>
      <c r="AA15" s="372"/>
      <c r="AB15" s="309"/>
      <c r="AC15" s="315"/>
      <c r="AD15" s="315"/>
      <c r="AE15" s="394"/>
      <c r="AF15" s="268"/>
      <c r="AG15" s="268"/>
      <c r="AH15" s="291"/>
      <c r="AI15" s="267"/>
      <c r="AJ15" s="267"/>
      <c r="AK15" s="291"/>
      <c r="AL15" s="267"/>
      <c r="AM15" s="292"/>
      <c r="AN15" s="291"/>
      <c r="AO15" s="267"/>
      <c r="AP15" s="292"/>
      <c r="AQ15" s="291"/>
      <c r="AR15" s="267"/>
      <c r="AS15" s="267"/>
      <c r="AT15" s="267"/>
      <c r="AU15" s="267"/>
      <c r="AV15" s="292"/>
      <c r="AW15" s="267"/>
      <c r="AX15" s="311"/>
      <c r="AY15" s="267"/>
      <c r="AZ15" s="143"/>
      <c r="BA15" s="280"/>
      <c r="BB15" s="280"/>
      <c r="BC15" s="280"/>
      <c r="BD15" s="280"/>
      <c r="BJ15" s="279"/>
      <c r="BK15" s="279"/>
      <c r="BL15" s="279"/>
      <c r="BM15" s="279"/>
    </row>
    <row r="16" spans="2:92" ht="8.1" customHeight="1" x14ac:dyDescent="0.15">
      <c r="B16" s="401" t="s">
        <v>142</v>
      </c>
      <c r="C16" s="402"/>
      <c r="D16" s="343" t="s">
        <v>26</v>
      </c>
      <c r="E16" s="306" t="s">
        <v>57</v>
      </c>
      <c r="F16" s="306"/>
      <c r="G16" s="306" t="s">
        <v>212</v>
      </c>
      <c r="H16" s="341" t="s">
        <v>58</v>
      </c>
      <c r="I16" s="341"/>
      <c r="J16" s="341"/>
      <c r="K16" s="301"/>
      <c r="L16" s="299"/>
      <c r="M16" s="299"/>
      <c r="N16" s="299"/>
      <c r="O16" s="299"/>
      <c r="P16" s="299"/>
      <c r="Q16" s="299"/>
      <c r="R16" s="428"/>
      <c r="S16" s="299"/>
      <c r="T16" s="299"/>
      <c r="U16" s="299"/>
      <c r="V16" s="299"/>
      <c r="W16" s="299"/>
      <c r="X16" s="304"/>
      <c r="Y16" s="301"/>
      <c r="Z16" s="299"/>
      <c r="AA16" s="299"/>
      <c r="AB16" s="428"/>
      <c r="AC16" s="299"/>
      <c r="AD16" s="299"/>
      <c r="AE16" s="301"/>
      <c r="AF16" s="302"/>
      <c r="AG16" s="303"/>
      <c r="AH16" s="301"/>
      <c r="AI16" s="299"/>
      <c r="AJ16" s="299"/>
      <c r="AK16" s="301"/>
      <c r="AL16" s="299"/>
      <c r="AM16" s="304"/>
      <c r="AN16" s="301"/>
      <c r="AO16" s="299"/>
      <c r="AP16" s="304"/>
      <c r="AQ16" s="301"/>
      <c r="AR16" s="299"/>
      <c r="AS16" s="299"/>
      <c r="AT16" s="299"/>
      <c r="AU16" s="299"/>
      <c r="AV16" s="304"/>
      <c r="AW16" s="267"/>
      <c r="AX16" s="305"/>
      <c r="AY16" s="267"/>
      <c r="AZ16" s="143" t="s">
        <v>56</v>
      </c>
      <c r="BA16" s="280"/>
      <c r="BB16" s="280"/>
      <c r="BC16" s="280"/>
      <c r="BD16" s="280"/>
      <c r="BE16" s="280"/>
      <c r="BJ16" s="279"/>
      <c r="BK16" s="279"/>
      <c r="BL16" s="279"/>
      <c r="BM16" s="279"/>
      <c r="BN16" s="280"/>
      <c r="BO16" s="280"/>
      <c r="BP16" s="280"/>
      <c r="BQ16" s="280"/>
      <c r="BR16" s="403" t="str">
        <f>B16</f>
        <v>1. Metalen</v>
      </c>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row>
    <row r="17" spans="2:92" ht="8.1" customHeight="1" x14ac:dyDescent="0.15">
      <c r="B17" s="404" t="str">
        <f>Bodemkwaliteit!F25</f>
        <v>barium</v>
      </c>
      <c r="C17" s="405" t="s">
        <v>215</v>
      </c>
      <c r="D17" s="298">
        <f>(IF(Bodemkwaliteit!AC14=1,(IF(M10&lt;10,10,$M$10)),M10))</f>
        <v>25</v>
      </c>
      <c r="E17" s="267">
        <f>IF(AND(Bodemkwaliteit!H25="&lt;",Bodemkwaliteit!J25="&lt;"),"&lt;d",Bodemkwaliteit!Q25)</f>
        <v>190</v>
      </c>
      <c r="F17" s="267">
        <f t="shared" ref="F17:F25" si="0">IF(E17="&lt;d","&lt;d",E17*$G$5)</f>
        <v>190</v>
      </c>
      <c r="G17" s="571">
        <f t="shared" ref="G17:G25" si="1">IF(E17="&lt;d",J17,F17*(BN17+BO17*25+BP17*10)/(BN17+$M$10*BO17+BP17*$G$11))</f>
        <v>190</v>
      </c>
      <c r="H17" s="275"/>
      <c r="I17" s="277">
        <f>IF(AND(G17&gt;0,L17=1),1,0)</f>
        <v>1</v>
      </c>
      <c r="J17" s="277">
        <f t="shared" ref="J17:J25" si="2">IF(BE17&lt;K17,BE17,K17)</f>
        <v>20</v>
      </c>
      <c r="K17" s="295">
        <f>IF(Bodemkwaliteit!BJ25="","-",Bodemkwaliteit!BJ25)</f>
        <v>920</v>
      </c>
      <c r="L17" s="315">
        <f>IF(K17="-",0,1)</f>
        <v>1</v>
      </c>
      <c r="M17" s="315" t="str">
        <f>IF(G17&gt;K17,"&gt; agw","")</f>
        <v/>
      </c>
      <c r="N17" s="315">
        <f>IF(K17="-","",IF(M17="&gt; agw",1,0))</f>
        <v>0</v>
      </c>
      <c r="O17" s="315">
        <f>IF(K17="-","",IF(AND(G17&gt;K17,G17&lt;2*K17,G17&lt;Y17,G17&lt;AE17),1,0))</f>
        <v>0</v>
      </c>
      <c r="P17" s="315">
        <f>IF(K17="-","",IF(AND(N17=1,O17=1),1,0))</f>
        <v>0</v>
      </c>
      <c r="Q17" s="315">
        <f>IF(K17="-","",IF(AND(N17=1,O17=0),1,0))</f>
        <v>0</v>
      </c>
      <c r="R17" s="295" t="s">
        <v>214</v>
      </c>
      <c r="S17" s="315" t="str">
        <f>IF(M17="","",IF(AND(M17="&gt; agw",R17="x"),"ber. msPAF",IF(R17="-","",IF(G17&gt;R17,"nee","ja"))))</f>
        <v/>
      </c>
      <c r="T17" s="315"/>
      <c r="U17" s="315"/>
      <c r="V17" s="315" t="str">
        <f>IF(S17="","",IF(S17="ja",1,0))</f>
        <v/>
      </c>
      <c r="W17" s="315" t="str">
        <f>IF(S17="","",IF(S17="nee",1,0))</f>
        <v/>
      </c>
      <c r="X17" s="395" t="str">
        <f>IF(S17="","",IF(OR(S17="ber. msPAF",S17="ja, ber. msPAF"),1,0))</f>
        <v/>
      </c>
      <c r="Y17" s="295">
        <f>IF(Bodemkwaliteit!BK25="","-",Bodemkwaliteit!BK25)</f>
        <v>920</v>
      </c>
      <c r="Z17" s="315" t="str">
        <f>IF(G17&gt;Y17,"&gt; bkk w","")</f>
        <v/>
      </c>
      <c r="AA17" s="315">
        <f>IF(Z17="&gt; bkk w",1,0)</f>
        <v>0</v>
      </c>
      <c r="AB17" s="295">
        <v>625</v>
      </c>
      <c r="AC17" s="315" t="str">
        <f>IF(G17&gt;AB17,"&gt; kkA","")</f>
        <v/>
      </c>
      <c r="AD17" s="373">
        <f>IF(AC17="&gt; kkA",1,0)</f>
        <v>0</v>
      </c>
      <c r="AE17" s="295">
        <v>625</v>
      </c>
      <c r="AF17" s="268" t="str">
        <f>IF(G17&gt;AE17,"&gt; kkB","")</f>
        <v/>
      </c>
      <c r="AG17" s="296">
        <f>IF(AF17="&gt; kkB",1,0)</f>
        <v>0</v>
      </c>
      <c r="AH17" s="295">
        <f>IF(Bodemkwaliteit!BL25="","-",Bodemkwaliteit!BL25)</f>
        <v>920</v>
      </c>
      <c r="AI17" s="267" t="str">
        <f>IF(G17&gt;AH17,"&gt; bfk industrie","")</f>
        <v/>
      </c>
      <c r="AJ17" s="267">
        <f>IF(AI17="&gt; bfk industrie",1,0)</f>
        <v>0</v>
      </c>
      <c r="AK17" s="291">
        <f t="shared" ref="AK17:AK25" si="3">IF(AND(AE17="-",AH17="-"),"-",MIN(AE17,AH17))</f>
        <v>625</v>
      </c>
      <c r="AL17" s="267" t="str">
        <f>IF(G17&gt;AK17,"&gt; min","")</f>
        <v/>
      </c>
      <c r="AM17" s="292">
        <f>IF(AL17="&gt; min",1,0)</f>
        <v>0</v>
      </c>
      <c r="AN17" s="295">
        <f>IF(Bodemkwaliteit!BO25="","-",Bodemkwaliteit!BO25)</f>
        <v>920</v>
      </c>
      <c r="AO17" s="267" t="str">
        <f t="shared" ref="AO17:AO25" si="4">IF(AN17="","",IF(G17&gt;AN17,"&gt; i-waarde",""))</f>
        <v/>
      </c>
      <c r="AP17" s="292">
        <f>IF(AO17="&gt; i-waarde",1,0)</f>
        <v>0</v>
      </c>
      <c r="AQ17" s="294" t="s">
        <v>213</v>
      </c>
      <c r="AR17" s="267" t="str">
        <f>IF(OR(E17="&lt;d",AQ17="-"),"",IF(E17&gt;AQ17,"&gt; CCT",""))</f>
        <v/>
      </c>
      <c r="AS17" s="267" t="str">
        <f>IF(AQ17="-","",IF(G17&gt;1.5*AQ17,"&gt; 1,5*CCT",""))</f>
        <v/>
      </c>
      <c r="AT17" s="267">
        <f>IF(AR17="&gt; CCT",1,0)</f>
        <v>0</v>
      </c>
      <c r="AU17" s="267">
        <f>IF(AX17="","",IF(AX17="ja","",IF(AS17="&gt; 1,5*CCT",1,0)))</f>
        <v>0</v>
      </c>
      <c r="AV17" s="292">
        <f>IF(AND(AT17=1,AU17=0),1,0)</f>
        <v>0</v>
      </c>
      <c r="AW17" s="267"/>
      <c r="AX17" s="297" t="s">
        <v>119</v>
      </c>
      <c r="AY17" s="267"/>
      <c r="AZ17" s="267">
        <v>1</v>
      </c>
      <c r="BA17" s="267"/>
      <c r="BB17" s="267"/>
      <c r="BC17" s="267"/>
      <c r="BD17" s="279">
        <f>L17</f>
        <v>1</v>
      </c>
      <c r="BE17" s="275">
        <f>IF(AND(Bodemkwaliteit!AF25=1,Bodemkwaliteit!AG25=1),MAX(BH17,IF($G$5=1,BF17,BG17)),IF($G$5=1,BF17,BG17))</f>
        <v>20</v>
      </c>
      <c r="BF17" s="143">
        <f>Bodemkwaliteit!BE25</f>
        <v>20</v>
      </c>
      <c r="BG17" s="280">
        <f>Bodemkwaliteit!BF25</f>
        <v>13</v>
      </c>
      <c r="BH17" s="143">
        <f>Bodemkwaliteit!BG25</f>
        <v>15</v>
      </c>
      <c r="BI17" s="280">
        <f>Bodemkwaliteit!BH25</f>
        <v>15</v>
      </c>
      <c r="BJ17" s="279"/>
      <c r="BK17" s="279">
        <f t="shared" ref="BK17:BL25" si="5">IF(ISNONTEXT(BF17)=TRUE,1,0)</f>
        <v>1</v>
      </c>
      <c r="BL17" s="279">
        <f t="shared" si="5"/>
        <v>1</v>
      </c>
      <c r="BM17" s="279">
        <f>IF(ISNONTEXT(BJ17)=TRUE,1,0)</f>
        <v>1</v>
      </c>
      <c r="BN17" s="277">
        <f>Bodemkwaliteit!BS25</f>
        <v>30</v>
      </c>
      <c r="BO17" s="277">
        <f>Bodemkwaliteit!BT25</f>
        <v>5</v>
      </c>
      <c r="BP17" s="277">
        <f>Bodemkwaliteit!BU25</f>
        <v>0</v>
      </c>
      <c r="BQ17" s="293"/>
      <c r="BR17" s="277" t="str">
        <f>B17</f>
        <v>barium</v>
      </c>
    </row>
    <row r="18" spans="2:92" ht="8.1" customHeight="1" x14ac:dyDescent="0.15">
      <c r="B18" s="404" t="str">
        <f>Bodemkwaliteit!F26</f>
        <v>cadmium</v>
      </c>
      <c r="C18" s="276"/>
      <c r="D18" s="276"/>
      <c r="E18" s="267">
        <f>IF(AND(Bodemkwaliteit!H26="&lt;",Bodemkwaliteit!J26="&lt;"),"&lt;d",Bodemkwaliteit!Q26)</f>
        <v>0.6</v>
      </c>
      <c r="F18" s="267">
        <f t="shared" si="0"/>
        <v>0.6</v>
      </c>
      <c r="G18" s="571">
        <f t="shared" si="1"/>
        <v>0.6</v>
      </c>
      <c r="I18" s="277">
        <f t="shared" ref="I18:I37" si="6">IF(AND(G18&gt;0,L18=1),1,0)</f>
        <v>1</v>
      </c>
      <c r="J18" s="277">
        <f t="shared" si="2"/>
        <v>0.2</v>
      </c>
      <c r="K18" s="295">
        <f>IF(Bodemkwaliteit!BJ26="","-",Bodemkwaliteit!BJ26)</f>
        <v>0.6</v>
      </c>
      <c r="L18" s="315">
        <f t="shared" ref="L18:L37" si="7">IF(K18="-",0,1)</f>
        <v>1</v>
      </c>
      <c r="M18" s="315" t="str">
        <f t="shared" ref="M18:M37" si="8">IF(G18&gt;K18,"&gt; agw","")</f>
        <v/>
      </c>
      <c r="N18" s="315">
        <f t="shared" ref="N18:N37" si="9">IF(K18="-","",IF(M18="&gt; agw",1,0))</f>
        <v>0</v>
      </c>
      <c r="O18" s="315">
        <f t="shared" ref="O18:O37" si="10">IF(K18="-","",IF(AND(G18&gt;K18,G18&lt;2*K18,G18&lt;Y18,G18&lt;AE18),1,0))</f>
        <v>0</v>
      </c>
      <c r="P18" s="315">
        <f t="shared" ref="P18:P37" si="11">IF(K18="-","",IF(AND(N18=1,O18=1),1,0))</f>
        <v>0</v>
      </c>
      <c r="Q18" s="315">
        <f t="shared" ref="Q18:Q37" si="12">IF(K18="-","",IF(AND(N18=1,O18=0),1,0))</f>
        <v>0</v>
      </c>
      <c r="R18" s="295">
        <v>7.5</v>
      </c>
      <c r="S18" s="315" t="str">
        <f t="shared" ref="S18:S37" si="13">IF(M18="","",IF(AND(M18="&gt; agw",R18="x"),"ber. msPAF",IF(R18="-","",IF(G18&gt;R18,"nee","ja"))))</f>
        <v/>
      </c>
      <c r="T18" s="315">
        <f>IF(G18&lt;R18,1,0)</f>
        <v>1</v>
      </c>
      <c r="U18" s="315"/>
      <c r="V18" s="315" t="str">
        <f t="shared" ref="V18:V37" si="14">IF(S18="","",IF(S18="ja",1,0))</f>
        <v/>
      </c>
      <c r="W18" s="315" t="str">
        <f t="shared" ref="W18:W37" si="15">IF(S18="","",IF(S18="nee",1,0))</f>
        <v/>
      </c>
      <c r="X18" s="395" t="str">
        <f t="shared" ref="X18:X37" si="16">IF(S18="","",IF(OR(S18="ber. msPAF",S18="ja, ber. msPAF"),1,0))</f>
        <v/>
      </c>
      <c r="Y18" s="295">
        <f>IF(Bodemkwaliteit!BK26="","-",Bodemkwaliteit!BK26)</f>
        <v>1.2</v>
      </c>
      <c r="Z18" s="315" t="str">
        <f t="shared" ref="Z18:Z37" si="17">IF(G18&gt;Y18,"&gt; bkk w","")</f>
        <v/>
      </c>
      <c r="AA18" s="315">
        <f t="shared" ref="AA18:AA37" si="18">IF(Z18="&gt; bkk w",1,0)</f>
        <v>0</v>
      </c>
      <c r="AB18" s="295">
        <v>4</v>
      </c>
      <c r="AC18" s="315" t="str">
        <f t="shared" ref="AC18:AC25" si="19">IF(G18&gt;AB18,"&gt; kkA","")</f>
        <v/>
      </c>
      <c r="AD18" s="373">
        <f t="shared" ref="AD18:AD37" si="20">IF(AC18="&gt; kkA",1,0)</f>
        <v>0</v>
      </c>
      <c r="AE18" s="295">
        <v>14</v>
      </c>
      <c r="AF18" s="268" t="str">
        <f t="shared" ref="AF18:AF25" si="21">IF(G18&gt;AE18,"&gt; kkB","")</f>
        <v/>
      </c>
      <c r="AG18" s="296">
        <f t="shared" ref="AG18:AG37" si="22">IF(AF18="&gt; kkB",1,0)</f>
        <v>0</v>
      </c>
      <c r="AH18" s="295">
        <f>IF(Bodemkwaliteit!BL26="","-",Bodemkwaliteit!BL26)</f>
        <v>4.3</v>
      </c>
      <c r="AI18" s="267" t="str">
        <f t="shared" ref="AI18:AI25" si="23">IF(G18&gt;AH18,"&gt; bfk industrie","")</f>
        <v/>
      </c>
      <c r="AJ18" s="267">
        <f t="shared" ref="AJ18:AJ37" si="24">IF(AI18="&gt; bfk industrie",1,0)</f>
        <v>0</v>
      </c>
      <c r="AK18" s="291">
        <f t="shared" si="3"/>
        <v>4.3</v>
      </c>
      <c r="AL18" s="267" t="str">
        <f t="shared" ref="AL18:AL37" si="25">IF(G18&gt;AK18,"&gt; min","")</f>
        <v/>
      </c>
      <c r="AM18" s="292">
        <f t="shared" ref="AM18:AM37" si="26">IF(AL18="&gt; min",1,0)</f>
        <v>0</v>
      </c>
      <c r="AN18" s="295">
        <f>IF(Bodemkwaliteit!BO26="","-",Bodemkwaliteit!BO26)</f>
        <v>13</v>
      </c>
      <c r="AO18" s="267" t="str">
        <f t="shared" si="4"/>
        <v/>
      </c>
      <c r="AP18" s="292">
        <f t="shared" ref="AP18:AP37" si="27">IF(AO18="&gt; i-waarde",1,0)</f>
        <v>0</v>
      </c>
      <c r="AQ18" s="295">
        <v>4</v>
      </c>
      <c r="AR18" s="267" t="str">
        <f t="shared" ref="AR18:AR25" si="28">IF(OR(E18="&lt;d",AQ18="-"),"",IF(E18&gt;AQ18,"&gt; CCT",""))</f>
        <v/>
      </c>
      <c r="AS18" s="267" t="str">
        <f t="shared" ref="AS18:AS37" si="29">IF(AQ18="-","",IF(G18&gt;1.5*AQ18,"&gt; 1,5*CCT",""))</f>
        <v/>
      </c>
      <c r="AT18" s="267">
        <f t="shared" ref="AT18:AT37" si="30">IF(AR18="&gt; CCT",1,0)</f>
        <v>0</v>
      </c>
      <c r="AU18" s="267" t="str">
        <f t="shared" ref="AU18:AU25" si="31">IF(AX18="","",IF(AX18="ja","",IF(AS18="&gt; 1,5*CCT",1,0)))</f>
        <v/>
      </c>
      <c r="AV18" s="292">
        <f t="shared" ref="AV18:AV25" si="32">IF(AND(AT18=1,AU18=0),1,0)</f>
        <v>0</v>
      </c>
      <c r="AW18" s="267"/>
      <c r="AX18" s="297" t="s">
        <v>108</v>
      </c>
      <c r="AY18" s="267"/>
      <c r="AZ18" s="279">
        <v>1</v>
      </c>
      <c r="BA18" s="279"/>
      <c r="BB18" s="279"/>
      <c r="BC18" s="279"/>
      <c r="BD18" s="279">
        <f t="shared" ref="BD18:BD37" si="33">L18</f>
        <v>1</v>
      </c>
      <c r="BE18" s="275">
        <f>IF(AND(Bodemkwaliteit!AF26=1,Bodemkwaliteit!AG26=1),MAX(BH18,IF($G$5=1,BF18,BG18)),IF($G$5=1,BF18,BG18))</f>
        <v>0.2</v>
      </c>
      <c r="BF18" s="143">
        <f>Bodemkwaliteit!BE26</f>
        <v>0.2</v>
      </c>
      <c r="BG18" s="280">
        <f>Bodemkwaliteit!BF26</f>
        <v>0.1</v>
      </c>
      <c r="BH18" s="143">
        <f>Bodemkwaliteit!BG26</f>
        <v>0.17</v>
      </c>
      <c r="BI18" s="280">
        <f>Bodemkwaliteit!BH26</f>
        <v>0.17</v>
      </c>
      <c r="BJ18" s="279"/>
      <c r="BK18" s="279">
        <f t="shared" si="5"/>
        <v>1</v>
      </c>
      <c r="BL18" s="279">
        <f t="shared" si="5"/>
        <v>1</v>
      </c>
      <c r="BM18" s="279">
        <f t="shared" ref="BM18:BM37" si="34">IF(ISNONTEXT(BJ18)=TRUE,1,0)</f>
        <v>1</v>
      </c>
      <c r="BN18" s="277">
        <f>Bodemkwaliteit!BS26</f>
        <v>0.4</v>
      </c>
      <c r="BO18" s="277">
        <f>Bodemkwaliteit!BT26</f>
        <v>7.0000000000000001E-3</v>
      </c>
      <c r="BP18" s="277">
        <f>Bodemkwaliteit!BU26</f>
        <v>2.1000000000000001E-2</v>
      </c>
      <c r="BR18" s="277" t="str">
        <f t="shared" ref="BR18:BR25" si="35">B18</f>
        <v>cadmium</v>
      </c>
    </row>
    <row r="19" spans="2:92" ht="8.1" customHeight="1" x14ac:dyDescent="0.15">
      <c r="B19" s="404" t="str">
        <f>Bodemkwaliteit!F27</f>
        <v>kobalt</v>
      </c>
      <c r="C19" s="370"/>
      <c r="D19" s="372"/>
      <c r="E19" s="267">
        <f>IF(AND(Bodemkwaliteit!H27="&lt;",Bodemkwaliteit!J27="&lt;"),"&lt;d",Bodemkwaliteit!Q27)</f>
        <v>15</v>
      </c>
      <c r="F19" s="267">
        <f t="shared" si="0"/>
        <v>15</v>
      </c>
      <c r="G19" s="571">
        <f t="shared" si="1"/>
        <v>15</v>
      </c>
      <c r="H19" s="275"/>
      <c r="I19" s="277">
        <f>IF(AND(G19&gt;0,L19=1),1,0)</f>
        <v>1</v>
      </c>
      <c r="J19" s="277">
        <f t="shared" si="2"/>
        <v>3</v>
      </c>
      <c r="K19" s="295">
        <f>IF(Bodemkwaliteit!BJ27="","-",Bodemkwaliteit!BJ27)</f>
        <v>15</v>
      </c>
      <c r="L19" s="315">
        <f>IF(K19="-",0,1)</f>
        <v>1</v>
      </c>
      <c r="M19" s="315" t="str">
        <f>IF(G19&gt;K19,"&gt; agw","")</f>
        <v/>
      </c>
      <c r="N19" s="315">
        <f>IF(K19="-","",IF(M19="&gt; agw",1,0))</f>
        <v>0</v>
      </c>
      <c r="O19" s="315">
        <f>IF(K19="-","",IF(AND(G19&gt;K19,G19&lt;2*K19,G19&lt;Y19,G19&lt;AE19),1,0))</f>
        <v>0</v>
      </c>
      <c r="P19" s="315">
        <f>IF(K19="-","",IF(AND(N19=1,O19=1),1,0))</f>
        <v>0</v>
      </c>
      <c r="Q19" s="315">
        <f>IF(K19="-","",IF(AND(N19=1,O19=0),1,0))</f>
        <v>0</v>
      </c>
      <c r="R19" s="295" t="s">
        <v>214</v>
      </c>
      <c r="S19" s="315" t="str">
        <f>IF(M19="","",IF(AND(M19="&gt; agw",R19="x"),"ber. msPAF",IF(R19="-","",IF(G19&gt;R19,"nee","ja"))))</f>
        <v/>
      </c>
      <c r="T19" s="315"/>
      <c r="U19" s="315"/>
      <c r="V19" s="315" t="str">
        <f>IF(S19="","",IF(S19="ja",1,0))</f>
        <v/>
      </c>
      <c r="W19" s="315" t="str">
        <f>IF(S19="","",IF(S19="nee",1,0))</f>
        <v/>
      </c>
      <c r="X19" s="395" t="str">
        <f>IF(S19="","",IF(OR(S19="ber. msPAF",S19="ja, ber. msPAF"),1,0))</f>
        <v/>
      </c>
      <c r="Y19" s="295">
        <f>IF(Bodemkwaliteit!BK27="","-",Bodemkwaliteit!BK27)</f>
        <v>35</v>
      </c>
      <c r="Z19" s="315" t="str">
        <f>IF(G19&gt;Y19,"&gt; bkk w","")</f>
        <v/>
      </c>
      <c r="AA19" s="315">
        <f>IF(Z19="&gt; bkk w",1,0)</f>
        <v>0</v>
      </c>
      <c r="AB19" s="295">
        <v>25</v>
      </c>
      <c r="AC19" s="315" t="str">
        <f>IF(G19&gt;AB19,"&gt; kkA","")</f>
        <v/>
      </c>
      <c r="AD19" s="373">
        <f>IF(AC19="&gt; kkA",1,0)</f>
        <v>0</v>
      </c>
      <c r="AE19" s="295">
        <v>240</v>
      </c>
      <c r="AF19" s="268" t="str">
        <f>IF(G19&gt;AE19,"&gt; kkB","")</f>
        <v/>
      </c>
      <c r="AG19" s="296">
        <f>IF(AF19="&gt; kkB",1,0)</f>
        <v>0</v>
      </c>
      <c r="AH19" s="295">
        <f>IF(Bodemkwaliteit!BL27="","-",Bodemkwaliteit!BL27)</f>
        <v>190</v>
      </c>
      <c r="AI19" s="267" t="str">
        <f>IF(G19&gt;AH19,"&gt; bfk industrie","")</f>
        <v/>
      </c>
      <c r="AJ19" s="267">
        <f>IF(AI19="&gt; bfk industrie",1,0)</f>
        <v>0</v>
      </c>
      <c r="AK19" s="291">
        <f t="shared" si="3"/>
        <v>190</v>
      </c>
      <c r="AL19" s="267" t="str">
        <f>IF(G19&gt;AK19,"&gt; min","")</f>
        <v/>
      </c>
      <c r="AM19" s="292">
        <f>IF(AL19="&gt; min",1,0)</f>
        <v>0</v>
      </c>
      <c r="AN19" s="295">
        <f>IF(Bodemkwaliteit!BO27="","-",Bodemkwaliteit!BO27)</f>
        <v>190</v>
      </c>
      <c r="AO19" s="267" t="str">
        <f t="shared" si="4"/>
        <v/>
      </c>
      <c r="AP19" s="292">
        <f>IF(AO19="&gt; i-waarde",1,0)</f>
        <v>0</v>
      </c>
      <c r="AQ19" s="294" t="s">
        <v>213</v>
      </c>
      <c r="AR19" s="267" t="str">
        <f>IF(OR(E19="&lt;d",AQ19="-"),"",IF(E19&gt;AQ19,"&gt; CCT",""))</f>
        <v/>
      </c>
      <c r="AS19" s="267" t="str">
        <f>IF(AQ19="-","",IF(G19&gt;1.5*AQ19,"&gt; 1,5*CCT",""))</f>
        <v/>
      </c>
      <c r="AT19" s="267">
        <f>IF(AR19="&gt; CCT",1,0)</f>
        <v>0</v>
      </c>
      <c r="AU19" s="267" t="str">
        <f>IF(AX19="","",IF(AX19="ja","",IF(AS19="&gt; 1,5*CCT",1,0)))</f>
        <v/>
      </c>
      <c r="AV19" s="292">
        <f>IF(AND(AT19=1,AU19=0),1,0)</f>
        <v>0</v>
      </c>
      <c r="AW19" s="267"/>
      <c r="AX19" s="297" t="s">
        <v>108</v>
      </c>
      <c r="AY19" s="267"/>
      <c r="AZ19" s="267">
        <v>1</v>
      </c>
      <c r="BA19" s="267"/>
      <c r="BB19" s="267"/>
      <c r="BC19" s="267"/>
      <c r="BD19" s="279">
        <f>L19</f>
        <v>1</v>
      </c>
      <c r="BE19" s="275">
        <f>IF(AND(Bodemkwaliteit!AF27=1,Bodemkwaliteit!AG27=1),MAX(BH19,IF($G$5=1,BF19,BG19)),IF($G$5=1,BF19,BG19))</f>
        <v>3</v>
      </c>
      <c r="BF19" s="143">
        <f>Bodemkwaliteit!BE27</f>
        <v>3</v>
      </c>
      <c r="BG19" s="280">
        <f>Bodemkwaliteit!BF27</f>
        <v>0.7</v>
      </c>
      <c r="BH19" s="143">
        <f>Bodemkwaliteit!BG27</f>
        <v>1</v>
      </c>
      <c r="BI19" s="280">
        <f>Bodemkwaliteit!BH27</f>
        <v>1</v>
      </c>
      <c r="BJ19" s="279"/>
      <c r="BK19" s="279">
        <f>IF(ISNONTEXT(BF19)=TRUE,1,0)</f>
        <v>1</v>
      </c>
      <c r="BL19" s="279">
        <f>IF(ISNONTEXT(BG19)=TRUE,1,0)</f>
        <v>1</v>
      </c>
      <c r="BM19" s="279">
        <f>IF(ISNONTEXT(BJ19)=TRUE,1,0)</f>
        <v>1</v>
      </c>
      <c r="BN19" s="277">
        <f>Bodemkwaliteit!BS27</f>
        <v>2</v>
      </c>
      <c r="BO19" s="277">
        <f>Bodemkwaliteit!BT27</f>
        <v>0.28000000000000003</v>
      </c>
      <c r="BP19" s="277">
        <f>Bodemkwaliteit!BU27</f>
        <v>0</v>
      </c>
      <c r="BR19" s="277" t="str">
        <f>B19</f>
        <v>kobalt</v>
      </c>
    </row>
    <row r="20" spans="2:92" ht="8.1" customHeight="1" x14ac:dyDescent="0.15">
      <c r="B20" s="404" t="str">
        <f>Bodemkwaliteit!F28</f>
        <v>koper</v>
      </c>
      <c r="C20" s="276"/>
      <c r="D20" s="276"/>
      <c r="E20" s="267">
        <f>IF(AND(Bodemkwaliteit!H28="&lt;",Bodemkwaliteit!J28="&lt;"),"&lt;d",Bodemkwaliteit!Q28)</f>
        <v>40</v>
      </c>
      <c r="F20" s="267">
        <f t="shared" si="0"/>
        <v>40</v>
      </c>
      <c r="G20" s="571">
        <f t="shared" si="1"/>
        <v>40</v>
      </c>
      <c r="I20" s="277">
        <f t="shared" si="6"/>
        <v>1</v>
      </c>
      <c r="J20" s="277">
        <f t="shared" si="2"/>
        <v>5</v>
      </c>
      <c r="K20" s="295">
        <f>IF(Bodemkwaliteit!BJ28="","-",Bodemkwaliteit!BJ28)</f>
        <v>40</v>
      </c>
      <c r="L20" s="315">
        <f t="shared" si="7"/>
        <v>1</v>
      </c>
      <c r="M20" s="315" t="str">
        <f t="shared" si="8"/>
        <v/>
      </c>
      <c r="N20" s="315">
        <f t="shared" si="9"/>
        <v>0</v>
      </c>
      <c r="O20" s="315">
        <f t="shared" si="10"/>
        <v>0</v>
      </c>
      <c r="P20" s="315">
        <f t="shared" si="11"/>
        <v>0</v>
      </c>
      <c r="Q20" s="315">
        <f t="shared" si="12"/>
        <v>0</v>
      </c>
      <c r="R20" s="295" t="s">
        <v>214</v>
      </c>
      <c r="S20" s="315" t="str">
        <f t="shared" si="13"/>
        <v/>
      </c>
      <c r="T20" s="315"/>
      <c r="U20" s="315"/>
      <c r="V20" s="315" t="str">
        <f t="shared" si="14"/>
        <v/>
      </c>
      <c r="W20" s="315" t="str">
        <f t="shared" si="15"/>
        <v/>
      </c>
      <c r="X20" s="395" t="str">
        <f t="shared" si="16"/>
        <v/>
      </c>
      <c r="Y20" s="295">
        <f>IF(Bodemkwaliteit!BK28="","-",Bodemkwaliteit!BK28)</f>
        <v>54</v>
      </c>
      <c r="Z20" s="315" t="str">
        <f t="shared" si="17"/>
        <v/>
      </c>
      <c r="AA20" s="315">
        <f t="shared" si="18"/>
        <v>0</v>
      </c>
      <c r="AB20" s="295">
        <v>96</v>
      </c>
      <c r="AC20" s="315" t="str">
        <f t="shared" si="19"/>
        <v/>
      </c>
      <c r="AD20" s="373">
        <f t="shared" si="20"/>
        <v>0</v>
      </c>
      <c r="AE20" s="295">
        <v>190</v>
      </c>
      <c r="AF20" s="268" t="str">
        <f t="shared" si="21"/>
        <v/>
      </c>
      <c r="AG20" s="296">
        <f t="shared" si="22"/>
        <v>0</v>
      </c>
      <c r="AH20" s="295">
        <f>IF(Bodemkwaliteit!BL28="","-",Bodemkwaliteit!BL28)</f>
        <v>190</v>
      </c>
      <c r="AI20" s="267" t="str">
        <f t="shared" si="23"/>
        <v/>
      </c>
      <c r="AJ20" s="267">
        <f t="shared" si="24"/>
        <v>0</v>
      </c>
      <c r="AK20" s="291">
        <f t="shared" si="3"/>
        <v>190</v>
      </c>
      <c r="AL20" s="267" t="str">
        <f t="shared" si="25"/>
        <v/>
      </c>
      <c r="AM20" s="292">
        <f t="shared" si="26"/>
        <v>0</v>
      </c>
      <c r="AN20" s="295">
        <f>IF(Bodemkwaliteit!BO28="","-",Bodemkwaliteit!BO28)</f>
        <v>190</v>
      </c>
      <c r="AO20" s="267" t="str">
        <f t="shared" si="4"/>
        <v/>
      </c>
      <c r="AP20" s="292">
        <f t="shared" si="27"/>
        <v>0</v>
      </c>
      <c r="AQ20" s="295">
        <v>60</v>
      </c>
      <c r="AR20" s="267" t="str">
        <f t="shared" si="28"/>
        <v/>
      </c>
      <c r="AS20" s="267" t="str">
        <f t="shared" si="29"/>
        <v/>
      </c>
      <c r="AT20" s="267">
        <f t="shared" si="30"/>
        <v>0</v>
      </c>
      <c r="AU20" s="267" t="str">
        <f t="shared" si="31"/>
        <v/>
      </c>
      <c r="AV20" s="292">
        <f t="shared" si="32"/>
        <v>0</v>
      </c>
      <c r="AW20" s="267"/>
      <c r="AX20" s="297" t="s">
        <v>108</v>
      </c>
      <c r="AY20" s="267"/>
      <c r="AZ20" s="279">
        <v>1</v>
      </c>
      <c r="BA20" s="279"/>
      <c r="BB20" s="279"/>
      <c r="BC20" s="279"/>
      <c r="BD20" s="279">
        <f t="shared" si="33"/>
        <v>1</v>
      </c>
      <c r="BE20" s="275">
        <f>IF(AND(Bodemkwaliteit!AF28=1,Bodemkwaliteit!AG28=1),MAX(BH20,IF($G$5=1,BF20,BG20)),IF($G$5=1,BF20,BG20))</f>
        <v>5</v>
      </c>
      <c r="BF20" s="143">
        <f>Bodemkwaliteit!BE28</f>
        <v>5</v>
      </c>
      <c r="BG20" s="280">
        <f>Bodemkwaliteit!BF28</f>
        <v>1.7</v>
      </c>
      <c r="BH20" s="143">
        <f>Bodemkwaliteit!BG28</f>
        <v>5</v>
      </c>
      <c r="BI20" s="280">
        <f>Bodemkwaliteit!BH28</f>
        <v>5</v>
      </c>
      <c r="BJ20" s="279"/>
      <c r="BK20" s="279">
        <f t="shared" si="5"/>
        <v>1</v>
      </c>
      <c r="BL20" s="279">
        <f t="shared" si="5"/>
        <v>1</v>
      </c>
      <c r="BM20" s="279">
        <f t="shared" si="34"/>
        <v>1</v>
      </c>
      <c r="BN20" s="277">
        <f>Bodemkwaliteit!BS28</f>
        <v>15</v>
      </c>
      <c r="BO20" s="277">
        <f>Bodemkwaliteit!BT28</f>
        <v>0.6</v>
      </c>
      <c r="BP20" s="277">
        <f>Bodemkwaliteit!BU28</f>
        <v>0.6</v>
      </c>
      <c r="BR20" s="277" t="str">
        <f t="shared" si="35"/>
        <v>koper</v>
      </c>
    </row>
    <row r="21" spans="2:92" ht="8.1" customHeight="1" x14ac:dyDescent="0.15">
      <c r="B21" s="404" t="str">
        <f>Bodemkwaliteit!F29</f>
        <v>kwik</v>
      </c>
      <c r="C21" s="276"/>
      <c r="D21" s="276"/>
      <c r="E21" s="267">
        <f>IF(AND(Bodemkwaliteit!H29="&lt;",Bodemkwaliteit!J29="&lt;"),"&lt;d",Bodemkwaliteit!Q29)</f>
        <v>0.15</v>
      </c>
      <c r="F21" s="267">
        <f t="shared" si="0"/>
        <v>0.15</v>
      </c>
      <c r="G21" s="571">
        <f t="shared" si="1"/>
        <v>0.15</v>
      </c>
      <c r="I21" s="277">
        <f t="shared" si="6"/>
        <v>1</v>
      </c>
      <c r="J21" s="277">
        <f t="shared" si="2"/>
        <v>0.05</v>
      </c>
      <c r="K21" s="295">
        <f>IF(Bodemkwaliteit!BJ29="","-",Bodemkwaliteit!BJ29)</f>
        <v>0.15</v>
      </c>
      <c r="L21" s="315">
        <f t="shared" si="7"/>
        <v>1</v>
      </c>
      <c r="M21" s="315" t="str">
        <f t="shared" si="8"/>
        <v/>
      </c>
      <c r="N21" s="315">
        <f t="shared" si="9"/>
        <v>0</v>
      </c>
      <c r="O21" s="315">
        <f t="shared" si="10"/>
        <v>0</v>
      </c>
      <c r="P21" s="315">
        <f t="shared" si="11"/>
        <v>0</v>
      </c>
      <c r="Q21" s="315">
        <f t="shared" si="12"/>
        <v>0</v>
      </c>
      <c r="R21" s="295" t="s">
        <v>214</v>
      </c>
      <c r="S21" s="315" t="str">
        <f t="shared" si="13"/>
        <v/>
      </c>
      <c r="T21" s="315"/>
      <c r="U21" s="315"/>
      <c r="V21" s="315" t="str">
        <f t="shared" si="14"/>
        <v/>
      </c>
      <c r="W21" s="315" t="str">
        <f t="shared" si="15"/>
        <v/>
      </c>
      <c r="X21" s="395" t="str">
        <f t="shared" si="16"/>
        <v/>
      </c>
      <c r="Y21" s="295">
        <f>IF(Bodemkwaliteit!BK29="","-",Bodemkwaliteit!BK29)</f>
        <v>0.83</v>
      </c>
      <c r="Z21" s="315" t="str">
        <f t="shared" si="17"/>
        <v/>
      </c>
      <c r="AA21" s="315">
        <f t="shared" si="18"/>
        <v>0</v>
      </c>
      <c r="AB21" s="295">
        <v>1.2</v>
      </c>
      <c r="AC21" s="315" t="str">
        <f t="shared" si="19"/>
        <v/>
      </c>
      <c r="AD21" s="373">
        <f t="shared" si="20"/>
        <v>0</v>
      </c>
      <c r="AE21" s="295">
        <v>10</v>
      </c>
      <c r="AF21" s="268" t="str">
        <f t="shared" si="21"/>
        <v/>
      </c>
      <c r="AG21" s="296">
        <f t="shared" si="22"/>
        <v>0</v>
      </c>
      <c r="AH21" s="295">
        <f>IF(Bodemkwaliteit!BL29="","-",Bodemkwaliteit!BL29)</f>
        <v>4.8</v>
      </c>
      <c r="AI21" s="267" t="str">
        <f t="shared" si="23"/>
        <v/>
      </c>
      <c r="AJ21" s="267">
        <f t="shared" si="24"/>
        <v>0</v>
      </c>
      <c r="AK21" s="291">
        <f t="shared" si="3"/>
        <v>4.8</v>
      </c>
      <c r="AL21" s="267" t="str">
        <f t="shared" si="25"/>
        <v/>
      </c>
      <c r="AM21" s="292">
        <f t="shared" si="26"/>
        <v>0</v>
      </c>
      <c r="AN21" s="295">
        <f>IF(Bodemkwaliteit!BO29="","-",Bodemkwaliteit!BO29)</f>
        <v>36</v>
      </c>
      <c r="AO21" s="267" t="str">
        <f t="shared" si="4"/>
        <v/>
      </c>
      <c r="AP21" s="292">
        <f t="shared" si="27"/>
        <v>0</v>
      </c>
      <c r="AQ21" s="295">
        <v>1.2</v>
      </c>
      <c r="AR21" s="267" t="str">
        <f t="shared" si="28"/>
        <v/>
      </c>
      <c r="AS21" s="267" t="str">
        <f t="shared" si="29"/>
        <v/>
      </c>
      <c r="AT21" s="267">
        <f t="shared" si="30"/>
        <v>0</v>
      </c>
      <c r="AU21" s="267" t="str">
        <f t="shared" si="31"/>
        <v/>
      </c>
      <c r="AV21" s="292">
        <f t="shared" si="32"/>
        <v>0</v>
      </c>
      <c r="AW21" s="267"/>
      <c r="AX21" s="297" t="s">
        <v>108</v>
      </c>
      <c r="AY21" s="267"/>
      <c r="AZ21" s="279">
        <v>1</v>
      </c>
      <c r="BA21" s="279"/>
      <c r="BB21" s="279"/>
      <c r="BC21" s="279"/>
      <c r="BD21" s="279">
        <f t="shared" si="33"/>
        <v>1</v>
      </c>
      <c r="BE21" s="275">
        <f>IF(AND(Bodemkwaliteit!AF29=1,Bodemkwaliteit!AG29=1),MAX(BH21,IF($G$5=1,BF21,BG21)),IF($G$5=1,BF21,BG21))</f>
        <v>0.05</v>
      </c>
      <c r="BF21" s="143">
        <f>Bodemkwaliteit!BE29</f>
        <v>0.05</v>
      </c>
      <c r="BG21" s="280">
        <f>Bodemkwaliteit!BF29</f>
        <v>0.01</v>
      </c>
      <c r="BH21" s="143">
        <f>Bodemkwaliteit!BG29</f>
        <v>0.05</v>
      </c>
      <c r="BI21" s="280">
        <f>Bodemkwaliteit!BH29</f>
        <v>0.05</v>
      </c>
      <c r="BJ21" s="279"/>
      <c r="BK21" s="279">
        <f t="shared" si="5"/>
        <v>1</v>
      </c>
      <c r="BL21" s="279">
        <f t="shared" si="5"/>
        <v>1</v>
      </c>
      <c r="BM21" s="279">
        <f t="shared" si="34"/>
        <v>1</v>
      </c>
      <c r="BN21" s="277">
        <f>Bodemkwaliteit!BS29</f>
        <v>0.2</v>
      </c>
      <c r="BO21" s="277">
        <f>Bodemkwaliteit!BT29</f>
        <v>3.3999999999999998E-3</v>
      </c>
      <c r="BP21" s="277">
        <f>Bodemkwaliteit!BU29</f>
        <v>1.6999999999999999E-3</v>
      </c>
      <c r="BR21" s="277" t="str">
        <f t="shared" si="35"/>
        <v>kwik</v>
      </c>
    </row>
    <row r="22" spans="2:92" ht="8.1" customHeight="1" x14ac:dyDescent="0.15">
      <c r="B22" s="404" t="str">
        <f>Bodemkwaliteit!F30</f>
        <v>lood</v>
      </c>
      <c r="C22" s="276"/>
      <c r="D22" s="276"/>
      <c r="E22" s="267">
        <f>IF(AND(Bodemkwaliteit!H30="&lt;",Bodemkwaliteit!J30="&lt;"),"&lt;d",Bodemkwaliteit!Q30)</f>
        <v>50</v>
      </c>
      <c r="F22" s="267">
        <f t="shared" si="0"/>
        <v>50</v>
      </c>
      <c r="G22" s="571">
        <f t="shared" si="1"/>
        <v>50</v>
      </c>
      <c r="I22" s="277">
        <f t="shared" si="6"/>
        <v>1</v>
      </c>
      <c r="J22" s="277">
        <f t="shared" si="2"/>
        <v>10</v>
      </c>
      <c r="K22" s="295">
        <f>IF(Bodemkwaliteit!BJ30="","-",Bodemkwaliteit!BJ30)</f>
        <v>50</v>
      </c>
      <c r="L22" s="315">
        <f t="shared" si="7"/>
        <v>1</v>
      </c>
      <c r="M22" s="315" t="str">
        <f t="shared" si="8"/>
        <v/>
      </c>
      <c r="N22" s="315">
        <f t="shared" si="9"/>
        <v>0</v>
      </c>
      <c r="O22" s="315">
        <f t="shared" si="10"/>
        <v>0</v>
      </c>
      <c r="P22" s="315">
        <f t="shared" si="11"/>
        <v>0</v>
      </c>
      <c r="Q22" s="315">
        <f t="shared" si="12"/>
        <v>0</v>
      </c>
      <c r="R22" s="295" t="s">
        <v>214</v>
      </c>
      <c r="S22" s="315" t="str">
        <f t="shared" si="13"/>
        <v/>
      </c>
      <c r="T22" s="315"/>
      <c r="U22" s="315"/>
      <c r="V22" s="315" t="str">
        <f t="shared" si="14"/>
        <v/>
      </c>
      <c r="W22" s="315" t="str">
        <f t="shared" si="15"/>
        <v/>
      </c>
      <c r="X22" s="395" t="str">
        <f t="shared" si="16"/>
        <v/>
      </c>
      <c r="Y22" s="295">
        <f>IF(Bodemkwaliteit!BK30="","-",Bodemkwaliteit!BK30)</f>
        <v>210</v>
      </c>
      <c r="Z22" s="315" t="str">
        <f t="shared" si="17"/>
        <v/>
      </c>
      <c r="AA22" s="315">
        <f t="shared" si="18"/>
        <v>0</v>
      </c>
      <c r="AB22" s="295">
        <v>138</v>
      </c>
      <c r="AC22" s="315" t="str">
        <f t="shared" si="19"/>
        <v/>
      </c>
      <c r="AD22" s="373">
        <f t="shared" si="20"/>
        <v>0</v>
      </c>
      <c r="AE22" s="295">
        <v>580</v>
      </c>
      <c r="AF22" s="268" t="str">
        <f t="shared" si="21"/>
        <v/>
      </c>
      <c r="AG22" s="296">
        <f t="shared" si="22"/>
        <v>0</v>
      </c>
      <c r="AH22" s="295">
        <f>IF(Bodemkwaliteit!BL30="","-",Bodemkwaliteit!BL30)</f>
        <v>530</v>
      </c>
      <c r="AI22" s="267" t="str">
        <f t="shared" si="23"/>
        <v/>
      </c>
      <c r="AJ22" s="267">
        <f t="shared" si="24"/>
        <v>0</v>
      </c>
      <c r="AK22" s="291">
        <f t="shared" si="3"/>
        <v>530</v>
      </c>
      <c r="AL22" s="267" t="str">
        <f t="shared" si="25"/>
        <v/>
      </c>
      <c r="AM22" s="292">
        <f t="shared" si="26"/>
        <v>0</v>
      </c>
      <c r="AN22" s="295">
        <f>IF(Bodemkwaliteit!BO30="","-",Bodemkwaliteit!BO30)</f>
        <v>530</v>
      </c>
      <c r="AO22" s="267" t="str">
        <f t="shared" si="4"/>
        <v/>
      </c>
      <c r="AP22" s="292">
        <f t="shared" si="27"/>
        <v>0</v>
      </c>
      <c r="AQ22" s="295">
        <v>110</v>
      </c>
      <c r="AR22" s="267" t="str">
        <f t="shared" si="28"/>
        <v/>
      </c>
      <c r="AS22" s="267" t="str">
        <f t="shared" si="29"/>
        <v/>
      </c>
      <c r="AT22" s="267">
        <f t="shared" si="30"/>
        <v>0</v>
      </c>
      <c r="AU22" s="267" t="str">
        <f t="shared" si="31"/>
        <v/>
      </c>
      <c r="AV22" s="292">
        <f t="shared" si="32"/>
        <v>0</v>
      </c>
      <c r="AW22" s="267"/>
      <c r="AX22" s="297" t="s">
        <v>108</v>
      </c>
      <c r="AY22" s="267"/>
      <c r="AZ22" s="279">
        <v>1</v>
      </c>
      <c r="BA22" s="279"/>
      <c r="BB22" s="279"/>
      <c r="BC22" s="279"/>
      <c r="BD22" s="279">
        <f t="shared" si="33"/>
        <v>1</v>
      </c>
      <c r="BE22" s="275">
        <f>IF(AND(Bodemkwaliteit!AF30=1,Bodemkwaliteit!AG30=1),MAX(BH22,IF($G$5=1,BF22,BG22)),IF($G$5=1,BF22,BG22))</f>
        <v>10</v>
      </c>
      <c r="BF22" s="143">
        <f>Bodemkwaliteit!BE30</f>
        <v>10</v>
      </c>
      <c r="BG22" s="280">
        <f>Bodemkwaliteit!BF30</f>
        <v>1</v>
      </c>
      <c r="BH22" s="143">
        <f>Bodemkwaliteit!BG30</f>
        <v>3</v>
      </c>
      <c r="BI22" s="280">
        <f>Bodemkwaliteit!BH30</f>
        <v>3</v>
      </c>
      <c r="BJ22" s="279"/>
      <c r="BK22" s="279">
        <f t="shared" si="5"/>
        <v>1</v>
      </c>
      <c r="BL22" s="279">
        <f t="shared" si="5"/>
        <v>1</v>
      </c>
      <c r="BM22" s="279">
        <f t="shared" si="34"/>
        <v>1</v>
      </c>
      <c r="BN22" s="277">
        <f>Bodemkwaliteit!BS30</f>
        <v>50</v>
      </c>
      <c r="BO22" s="277">
        <f>Bodemkwaliteit!BT30</f>
        <v>1</v>
      </c>
      <c r="BP22" s="277">
        <f>Bodemkwaliteit!BU30</f>
        <v>1</v>
      </c>
      <c r="BR22" s="277" t="str">
        <f t="shared" si="35"/>
        <v>lood</v>
      </c>
    </row>
    <row r="23" spans="2:92" ht="8.1" customHeight="1" x14ac:dyDescent="0.15">
      <c r="B23" s="404" t="str">
        <f>Bodemkwaliteit!F31</f>
        <v>molybdeen</v>
      </c>
      <c r="C23" s="370"/>
      <c r="D23" s="372"/>
      <c r="E23" s="267">
        <f>IF(AND(Bodemkwaliteit!H31="&lt;",Bodemkwaliteit!J31="&lt;"),"&lt;d",Bodemkwaliteit!Q31)</f>
        <v>0.5</v>
      </c>
      <c r="F23" s="267">
        <f t="shared" si="0"/>
        <v>0.5</v>
      </c>
      <c r="G23" s="571">
        <f t="shared" si="1"/>
        <v>0.5</v>
      </c>
      <c r="H23" s="275"/>
      <c r="I23" s="277">
        <f>IF(AND(G23&gt;0,L23=1),1,0)</f>
        <v>1</v>
      </c>
      <c r="J23" s="277">
        <f t="shared" si="2"/>
        <v>1.5</v>
      </c>
      <c r="K23" s="295">
        <f>IF(Bodemkwaliteit!BJ31="","-",Bodemkwaliteit!BJ31)</f>
        <v>1.5</v>
      </c>
      <c r="L23" s="315">
        <f>IF(K23="-",0,1)</f>
        <v>1</v>
      </c>
      <c r="M23" s="315" t="str">
        <f>IF(G23&gt;K23,"&gt; agw","")</f>
        <v/>
      </c>
      <c r="N23" s="315">
        <f>IF(K23="-","",IF(M23="&gt; agw",1,0))</f>
        <v>0</v>
      </c>
      <c r="O23" s="315">
        <f>IF(K23="-","",IF(AND(G23&gt;K23,G23&lt;2*K23,G23&lt;Y23,G23&lt;AE23),1,0))</f>
        <v>0</v>
      </c>
      <c r="P23" s="315">
        <f>IF(K23="-","",IF(AND(N23=1,O23=1),1,0))</f>
        <v>0</v>
      </c>
      <c r="Q23" s="315">
        <f>IF(K23="-","",IF(AND(N23=1,O23=0),1,0))</f>
        <v>0</v>
      </c>
      <c r="R23" s="295" t="s">
        <v>214</v>
      </c>
      <c r="S23" s="315" t="str">
        <f>IF(M23="","",IF(AND(M23="&gt; agw",R23="x"),"ber. msPAF",IF(R23="-","",IF(G23&gt;R23,"nee","ja"))))</f>
        <v/>
      </c>
      <c r="T23" s="315"/>
      <c r="U23" s="315"/>
      <c r="V23" s="315" t="str">
        <f>IF(S23="","",IF(S23="ja",1,0))</f>
        <v/>
      </c>
      <c r="W23" s="315" t="str">
        <f>IF(S23="","",IF(S23="nee",1,0))</f>
        <v/>
      </c>
      <c r="X23" s="395" t="str">
        <f>IF(S23="","",IF(OR(S23="ber. msPAF",S23="ja, ber. msPAF"),1,0))</f>
        <v/>
      </c>
      <c r="Y23" s="295">
        <f>IF(Bodemkwaliteit!BK31="","-",Bodemkwaliteit!BK31)</f>
        <v>88</v>
      </c>
      <c r="Z23" s="315" t="str">
        <f>IF(G23&gt;Y23,"&gt; bkk w","")</f>
        <v/>
      </c>
      <c r="AA23" s="315">
        <f>IF(Z23="&gt; bkk w",1,0)</f>
        <v>0</v>
      </c>
      <c r="AB23" s="295">
        <v>5</v>
      </c>
      <c r="AC23" s="315" t="str">
        <f>IF(G23&gt;AB23,"&gt; kkA","")</f>
        <v/>
      </c>
      <c r="AD23" s="373">
        <f>IF(AC23="&gt; kkA",1,0)</f>
        <v>0</v>
      </c>
      <c r="AE23" s="295">
        <v>200</v>
      </c>
      <c r="AF23" s="268" t="str">
        <f>IF(G23&gt;AE23,"&gt; kkB","")</f>
        <v/>
      </c>
      <c r="AG23" s="296">
        <f>IF(AF23="&gt; kkB",1,0)</f>
        <v>0</v>
      </c>
      <c r="AH23" s="295">
        <f>IF(Bodemkwaliteit!BL31="","-",Bodemkwaliteit!BL31)</f>
        <v>190</v>
      </c>
      <c r="AI23" s="267" t="str">
        <f>IF(G23&gt;AH23,"&gt; bfk industrie","")</f>
        <v/>
      </c>
      <c r="AJ23" s="267">
        <f>IF(AI23="&gt; bfk industrie",1,0)</f>
        <v>0</v>
      </c>
      <c r="AK23" s="291">
        <f t="shared" si="3"/>
        <v>190</v>
      </c>
      <c r="AL23" s="267" t="str">
        <f>IF(G23&gt;AK23,"&gt; min","")</f>
        <v/>
      </c>
      <c r="AM23" s="292">
        <f>IF(AL23="&gt; min",1,0)</f>
        <v>0</v>
      </c>
      <c r="AN23" s="295">
        <f>IF(Bodemkwaliteit!BO31="","-",Bodemkwaliteit!BO31)</f>
        <v>190</v>
      </c>
      <c r="AO23" s="267" t="str">
        <f t="shared" si="4"/>
        <v/>
      </c>
      <c r="AP23" s="292">
        <f>IF(AO23="&gt; i-waarde",1,0)</f>
        <v>0</v>
      </c>
      <c r="AQ23" s="294" t="s">
        <v>213</v>
      </c>
      <c r="AR23" s="267" t="str">
        <f>IF(OR(E23="&lt;d",AQ23="-"),"",IF(E23&gt;AQ23,"&gt; CCT",""))</f>
        <v/>
      </c>
      <c r="AS23" s="267" t="str">
        <f>IF(AQ23="-","",IF(G23&gt;1.5*AQ23,"&gt; 1,5*CCT",""))</f>
        <v/>
      </c>
      <c r="AT23" s="267">
        <f>IF(AR23="&gt; CCT",1,0)</f>
        <v>0</v>
      </c>
      <c r="AU23" s="267">
        <f>IF(AX23="","",IF(AX23="ja","",IF(AS23="&gt; 1,5*CCT",1,0)))</f>
        <v>0</v>
      </c>
      <c r="AV23" s="292">
        <f>IF(AND(AT23=1,AU23=0),1,0)</f>
        <v>0</v>
      </c>
      <c r="AW23" s="267"/>
      <c r="AX23" s="297" t="s">
        <v>119</v>
      </c>
      <c r="AY23" s="267"/>
      <c r="AZ23" s="279">
        <v>1</v>
      </c>
      <c r="BA23" s="279"/>
      <c r="BB23" s="279"/>
      <c r="BC23" s="279"/>
      <c r="BD23" s="279">
        <f>L23</f>
        <v>1</v>
      </c>
      <c r="BE23" s="275">
        <f>IF(AND(Bodemkwaliteit!AF31=1,Bodemkwaliteit!AG31=1),MAX(BH23,IF($G$5=1,BF23,BG23)),IF($G$5=1,BF23,BG23))</f>
        <v>1.5</v>
      </c>
      <c r="BF23" s="143">
        <f>Bodemkwaliteit!BE31</f>
        <v>1.5</v>
      </c>
      <c r="BG23" s="280">
        <f>Bodemkwaliteit!BF31</f>
        <v>0.5</v>
      </c>
      <c r="BH23" s="143">
        <f>Bodemkwaliteit!BG31</f>
        <v>0.5</v>
      </c>
      <c r="BI23" s="280">
        <f>Bodemkwaliteit!BH31</f>
        <v>0.5</v>
      </c>
      <c r="BJ23" s="279"/>
      <c r="BK23" s="279">
        <f>IF(ISNONTEXT(BF23)=TRUE,1,0)</f>
        <v>1</v>
      </c>
      <c r="BL23" s="279">
        <f>IF(ISNONTEXT(BG23)=TRUE,1,0)</f>
        <v>1</v>
      </c>
      <c r="BM23" s="279">
        <f>IF(ISNONTEXT(BJ23)=TRUE,1,0)</f>
        <v>1</v>
      </c>
      <c r="BN23" s="277">
        <f>Bodemkwaliteit!BS31</f>
        <v>1</v>
      </c>
      <c r="BO23" s="277">
        <f>Bodemkwaliteit!BT31</f>
        <v>0</v>
      </c>
      <c r="BP23" s="277">
        <f>Bodemkwaliteit!BU31</f>
        <v>0</v>
      </c>
      <c r="BR23" s="277" t="str">
        <f>B23</f>
        <v>molybdeen</v>
      </c>
    </row>
    <row r="24" spans="2:92" ht="8.1" customHeight="1" x14ac:dyDescent="0.15">
      <c r="B24" s="404" t="str">
        <f>Bodemkwaliteit!F32</f>
        <v>nikkel</v>
      </c>
      <c r="C24" s="276"/>
      <c r="D24" s="276"/>
      <c r="E24" s="267">
        <f>IF(AND(Bodemkwaliteit!H32="&lt;",Bodemkwaliteit!J32="&lt;"),"&lt;d",Bodemkwaliteit!Q32)</f>
        <v>35</v>
      </c>
      <c r="F24" s="267">
        <f t="shared" si="0"/>
        <v>35</v>
      </c>
      <c r="G24" s="571">
        <f t="shared" si="1"/>
        <v>35</v>
      </c>
      <c r="I24" s="277">
        <f t="shared" si="6"/>
        <v>1</v>
      </c>
      <c r="J24" s="277">
        <f t="shared" ca="1" si="2"/>
        <v>4</v>
      </c>
      <c r="K24" s="295">
        <f>IF(Bodemkwaliteit!BJ32="","-",Bodemkwaliteit!BJ32)</f>
        <v>35</v>
      </c>
      <c r="L24" s="315">
        <f t="shared" si="7"/>
        <v>1</v>
      </c>
      <c r="M24" s="315" t="str">
        <f t="shared" si="8"/>
        <v/>
      </c>
      <c r="N24" s="315">
        <f t="shared" si="9"/>
        <v>0</v>
      </c>
      <c r="O24" s="315">
        <f t="shared" ca="1" si="10"/>
        <v>0</v>
      </c>
      <c r="P24" s="315">
        <f t="shared" ca="1" si="11"/>
        <v>0</v>
      </c>
      <c r="Q24" s="315">
        <f t="shared" ca="1" si="12"/>
        <v>0</v>
      </c>
      <c r="R24" s="295" t="s">
        <v>214</v>
      </c>
      <c r="S24" s="315" t="str">
        <f t="shared" si="13"/>
        <v/>
      </c>
      <c r="T24" s="315"/>
      <c r="U24" s="315"/>
      <c r="V24" s="315" t="str">
        <f t="shared" si="14"/>
        <v/>
      </c>
      <c r="W24" s="315" t="str">
        <f t="shared" si="15"/>
        <v/>
      </c>
      <c r="X24" s="395" t="str">
        <f t="shared" si="16"/>
        <v/>
      </c>
      <c r="Y24" s="295">
        <f ca="1">IF(Bodemkwaliteit!BK32="","-",Bodemkwaliteit!BK32)</f>
        <v>70</v>
      </c>
      <c r="Z24" s="315" t="str">
        <f t="shared" ca="1" si="17"/>
        <v/>
      </c>
      <c r="AA24" s="315">
        <f t="shared" ca="1" si="18"/>
        <v>0</v>
      </c>
      <c r="AB24" s="295">
        <v>138</v>
      </c>
      <c r="AC24" s="315" t="str">
        <f t="shared" si="19"/>
        <v/>
      </c>
      <c r="AD24" s="373">
        <f t="shared" si="20"/>
        <v>0</v>
      </c>
      <c r="AE24" s="295">
        <v>210</v>
      </c>
      <c r="AF24" s="268" t="str">
        <f t="shared" si="21"/>
        <v/>
      </c>
      <c r="AG24" s="296">
        <f t="shared" si="22"/>
        <v>0</v>
      </c>
      <c r="AH24" s="295">
        <f>IF(Bodemkwaliteit!BL32="","-",Bodemkwaliteit!BL32)</f>
        <v>100</v>
      </c>
      <c r="AI24" s="267" t="str">
        <f t="shared" si="23"/>
        <v/>
      </c>
      <c r="AJ24" s="267">
        <f t="shared" si="24"/>
        <v>0</v>
      </c>
      <c r="AK24" s="291">
        <f t="shared" si="3"/>
        <v>100</v>
      </c>
      <c r="AL24" s="267" t="str">
        <f t="shared" si="25"/>
        <v/>
      </c>
      <c r="AM24" s="292">
        <f t="shared" si="26"/>
        <v>0</v>
      </c>
      <c r="AN24" s="295">
        <f>IF(Bodemkwaliteit!BO32="","-",Bodemkwaliteit!BO32)</f>
        <v>100</v>
      </c>
      <c r="AO24" s="267" t="str">
        <f t="shared" si="4"/>
        <v/>
      </c>
      <c r="AP24" s="292">
        <f t="shared" si="27"/>
        <v>0</v>
      </c>
      <c r="AQ24" s="295">
        <v>45</v>
      </c>
      <c r="AR24" s="267" t="str">
        <f t="shared" si="28"/>
        <v/>
      </c>
      <c r="AS24" s="267" t="str">
        <f t="shared" si="29"/>
        <v/>
      </c>
      <c r="AT24" s="267">
        <f t="shared" si="30"/>
        <v>0</v>
      </c>
      <c r="AU24" s="267" t="str">
        <f t="shared" si="31"/>
        <v/>
      </c>
      <c r="AV24" s="292">
        <f t="shared" si="32"/>
        <v>0</v>
      </c>
      <c r="AW24" s="267"/>
      <c r="AX24" s="297" t="s">
        <v>108</v>
      </c>
      <c r="AY24" s="267"/>
      <c r="AZ24" s="279">
        <v>1</v>
      </c>
      <c r="BA24" s="279"/>
      <c r="BB24" s="279"/>
      <c r="BC24" s="279"/>
      <c r="BD24" s="279">
        <f t="shared" si="33"/>
        <v>1</v>
      </c>
      <c r="BE24" s="275">
        <f ca="1">IF(AND(Bodemkwaliteit!AF32=1,Bodemkwaliteit!AG32=1),MAX(BH24,IF($G$5=1,BF24,BG24)),IF($G$5=1,BF24,BG24))</f>
        <v>4</v>
      </c>
      <c r="BF24" s="143">
        <f>Bodemkwaliteit!BE32</f>
        <v>4</v>
      </c>
      <c r="BG24" s="280">
        <f>Bodemkwaliteit!BF32</f>
        <v>4.3</v>
      </c>
      <c r="BH24" s="143">
        <f>Bodemkwaliteit!BG32</f>
        <v>13</v>
      </c>
      <c r="BI24" s="280">
        <f>Bodemkwaliteit!BH32</f>
        <v>13</v>
      </c>
      <c r="BJ24" s="279"/>
      <c r="BK24" s="279">
        <f t="shared" si="5"/>
        <v>1</v>
      </c>
      <c r="BL24" s="279">
        <f t="shared" si="5"/>
        <v>1</v>
      </c>
      <c r="BM24" s="279">
        <f t="shared" si="34"/>
        <v>1</v>
      </c>
      <c r="BN24" s="277">
        <f>Bodemkwaliteit!BS32</f>
        <v>10</v>
      </c>
      <c r="BO24" s="277">
        <f>Bodemkwaliteit!BT32</f>
        <v>1</v>
      </c>
      <c r="BP24" s="277">
        <f>Bodemkwaliteit!BU32</f>
        <v>0</v>
      </c>
      <c r="BR24" s="277" t="str">
        <f t="shared" si="35"/>
        <v>nikkel</v>
      </c>
    </row>
    <row r="25" spans="2:92" ht="8.1" customHeight="1" x14ac:dyDescent="0.15">
      <c r="B25" s="404" t="str">
        <f>Bodemkwaliteit!F33</f>
        <v>zink</v>
      </c>
      <c r="C25" s="276"/>
      <c r="D25" s="276"/>
      <c r="E25" s="267">
        <f>IF(AND(Bodemkwaliteit!H33="&lt;",Bodemkwaliteit!J33="&lt;"),"&lt;d",Bodemkwaliteit!Q33)</f>
        <v>100</v>
      </c>
      <c r="F25" s="267">
        <f t="shared" si="0"/>
        <v>100</v>
      </c>
      <c r="G25" s="571">
        <f t="shared" si="1"/>
        <v>100</v>
      </c>
      <c r="I25" s="277">
        <f t="shared" si="6"/>
        <v>1</v>
      </c>
      <c r="J25" s="277">
        <f t="shared" si="2"/>
        <v>20</v>
      </c>
      <c r="K25" s="295">
        <f>IF(Bodemkwaliteit!BJ33="","-",Bodemkwaliteit!BJ33)</f>
        <v>140</v>
      </c>
      <c r="L25" s="315">
        <f t="shared" si="7"/>
        <v>1</v>
      </c>
      <c r="M25" s="315" t="str">
        <f t="shared" si="8"/>
        <v/>
      </c>
      <c r="N25" s="315">
        <f t="shared" si="9"/>
        <v>0</v>
      </c>
      <c r="O25" s="315">
        <f t="shared" si="10"/>
        <v>0</v>
      </c>
      <c r="P25" s="315">
        <f t="shared" si="11"/>
        <v>0</v>
      </c>
      <c r="Q25" s="315">
        <f t="shared" si="12"/>
        <v>0</v>
      </c>
      <c r="R25" s="295" t="s">
        <v>214</v>
      </c>
      <c r="S25" s="315" t="str">
        <f t="shared" si="13"/>
        <v/>
      </c>
      <c r="T25" s="315"/>
      <c r="U25" s="315"/>
      <c r="V25" s="315" t="str">
        <f t="shared" si="14"/>
        <v/>
      </c>
      <c r="W25" s="315" t="str">
        <f t="shared" si="15"/>
        <v/>
      </c>
      <c r="X25" s="395" t="str">
        <f t="shared" si="16"/>
        <v/>
      </c>
      <c r="Y25" s="295">
        <f>IF(Bodemkwaliteit!BK33="","-",Bodemkwaliteit!BK33)</f>
        <v>200</v>
      </c>
      <c r="Z25" s="315" t="str">
        <f t="shared" si="17"/>
        <v/>
      </c>
      <c r="AA25" s="315">
        <f t="shared" si="18"/>
        <v>0</v>
      </c>
      <c r="AB25" s="295">
        <v>563</v>
      </c>
      <c r="AC25" s="315" t="str">
        <f t="shared" si="19"/>
        <v/>
      </c>
      <c r="AD25" s="373">
        <f t="shared" si="20"/>
        <v>0</v>
      </c>
      <c r="AE25" s="295">
        <v>2000</v>
      </c>
      <c r="AF25" s="268" t="str">
        <f t="shared" si="21"/>
        <v/>
      </c>
      <c r="AG25" s="296">
        <f t="shared" si="22"/>
        <v>0</v>
      </c>
      <c r="AH25" s="295">
        <f>IF(Bodemkwaliteit!BL33="","-",Bodemkwaliteit!BL33)</f>
        <v>720</v>
      </c>
      <c r="AI25" s="267" t="str">
        <f t="shared" si="23"/>
        <v/>
      </c>
      <c r="AJ25" s="267">
        <f t="shared" si="24"/>
        <v>0</v>
      </c>
      <c r="AK25" s="291">
        <f t="shared" si="3"/>
        <v>720</v>
      </c>
      <c r="AL25" s="267" t="str">
        <f t="shared" si="25"/>
        <v/>
      </c>
      <c r="AM25" s="292">
        <f t="shared" si="26"/>
        <v>0</v>
      </c>
      <c r="AN25" s="295">
        <f>IF(Bodemkwaliteit!BO33="","-",Bodemkwaliteit!BO33)</f>
        <v>720</v>
      </c>
      <c r="AO25" s="267" t="str">
        <f t="shared" si="4"/>
        <v/>
      </c>
      <c r="AP25" s="292">
        <f t="shared" si="27"/>
        <v>0</v>
      </c>
      <c r="AQ25" s="295">
        <v>365</v>
      </c>
      <c r="AR25" s="267" t="str">
        <f t="shared" si="28"/>
        <v/>
      </c>
      <c r="AS25" s="267" t="str">
        <f t="shared" si="29"/>
        <v/>
      </c>
      <c r="AT25" s="267">
        <f t="shared" si="30"/>
        <v>0</v>
      </c>
      <c r="AU25" s="267">
        <f t="shared" si="31"/>
        <v>0</v>
      </c>
      <c r="AV25" s="292">
        <f t="shared" si="32"/>
        <v>0</v>
      </c>
      <c r="AW25" s="267"/>
      <c r="AX25" s="297" t="s">
        <v>119</v>
      </c>
      <c r="AY25" s="267"/>
      <c r="AZ25" s="279">
        <v>1</v>
      </c>
      <c r="BA25" s="279"/>
      <c r="BB25" s="279"/>
      <c r="BC25" s="279"/>
      <c r="BD25" s="279">
        <f t="shared" si="33"/>
        <v>1</v>
      </c>
      <c r="BE25" s="275">
        <f>IF(AND(Bodemkwaliteit!AF33=1,Bodemkwaliteit!AG33=1),MAX(BH25,IF($G$5=1,BF25,BG25)),IF($G$5=1,BF25,BG25))</f>
        <v>20</v>
      </c>
      <c r="BF25" s="143">
        <f>Bodemkwaliteit!BE33</f>
        <v>20</v>
      </c>
      <c r="BG25" s="280">
        <f>Bodemkwaliteit!BF33</f>
        <v>7</v>
      </c>
      <c r="BH25" s="143">
        <f>Bodemkwaliteit!BG33</f>
        <v>17</v>
      </c>
      <c r="BI25" s="280">
        <f>Bodemkwaliteit!BH33</f>
        <v>17</v>
      </c>
      <c r="BJ25" s="279"/>
      <c r="BK25" s="279">
        <f t="shared" si="5"/>
        <v>1</v>
      </c>
      <c r="BL25" s="279">
        <f t="shared" si="5"/>
        <v>1</v>
      </c>
      <c r="BM25" s="279">
        <f t="shared" si="34"/>
        <v>1</v>
      </c>
      <c r="BN25" s="277">
        <f>Bodemkwaliteit!BS33</f>
        <v>50</v>
      </c>
      <c r="BO25" s="277">
        <f>Bodemkwaliteit!BT33</f>
        <v>3</v>
      </c>
      <c r="BP25" s="277">
        <f>Bodemkwaliteit!BU33</f>
        <v>1.5</v>
      </c>
      <c r="BR25" s="277" t="str">
        <f t="shared" si="35"/>
        <v>zink</v>
      </c>
    </row>
    <row r="26" spans="2:92" ht="8.1" customHeight="1" x14ac:dyDescent="0.15">
      <c r="B26" s="401" t="s">
        <v>145</v>
      </c>
      <c r="C26" s="342"/>
      <c r="D26" s="342"/>
      <c r="E26" s="299"/>
      <c r="F26" s="299"/>
      <c r="G26" s="300"/>
      <c r="H26" s="341"/>
      <c r="I26" s="341"/>
      <c r="J26" s="341"/>
      <c r="K26" s="301"/>
      <c r="L26" s="299"/>
      <c r="M26" s="299"/>
      <c r="N26" s="299"/>
      <c r="O26" s="299"/>
      <c r="P26" s="299"/>
      <c r="Q26" s="299"/>
      <c r="R26" s="301"/>
      <c r="S26" s="299"/>
      <c r="T26" s="299"/>
      <c r="U26" s="299"/>
      <c r="V26" s="299"/>
      <c r="W26" s="299"/>
      <c r="X26" s="304"/>
      <c r="Y26" s="301"/>
      <c r="Z26" s="299"/>
      <c r="AA26" s="299"/>
      <c r="AB26" s="301"/>
      <c r="AC26" s="299"/>
      <c r="AD26" s="306"/>
      <c r="AE26" s="301"/>
      <c r="AF26" s="302"/>
      <c r="AG26" s="303"/>
      <c r="AH26" s="301"/>
      <c r="AI26" s="299"/>
      <c r="AJ26" s="299"/>
      <c r="AK26" s="301"/>
      <c r="AL26" s="299"/>
      <c r="AM26" s="304"/>
      <c r="AN26" s="430"/>
      <c r="AO26" s="299"/>
      <c r="AP26" s="304"/>
      <c r="AQ26" s="301"/>
      <c r="AR26" s="299"/>
      <c r="AS26" s="299"/>
      <c r="AT26" s="299"/>
      <c r="AU26" s="299"/>
      <c r="AV26" s="304"/>
      <c r="AW26" s="267"/>
      <c r="AX26" s="305"/>
      <c r="AY26" s="267"/>
      <c r="AZ26" s="279"/>
      <c r="BA26" s="279"/>
      <c r="BB26" s="279"/>
      <c r="BC26" s="279"/>
      <c r="BD26" s="279"/>
      <c r="BE26" s="275"/>
      <c r="BF26" s="143"/>
      <c r="BH26" s="143"/>
      <c r="BJ26" s="279"/>
      <c r="BK26" s="279"/>
      <c r="BL26" s="279"/>
      <c r="BM26" s="279"/>
      <c r="BN26" s="280"/>
      <c r="BO26" s="280"/>
      <c r="BP26" s="280"/>
      <c r="BQ26" s="280"/>
      <c r="BR26" s="403" t="str">
        <f t="shared" ref="BR26:BR48" si="36">B26</f>
        <v>4. Polycyclische aromatische koolwaterstoffen (PAK's)</v>
      </c>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row>
    <row r="27" spans="2:92" ht="8.1" customHeight="1" x14ac:dyDescent="0.15">
      <c r="B27" s="404" t="str">
        <f>Bodemkwaliteit!F35</f>
        <v>naftaleen</v>
      </c>
      <c r="C27" s="338"/>
      <c r="D27" s="276"/>
      <c r="E27" s="267" t="str">
        <f>IF(AND(Bodemkwaliteit!H35="&lt;",Bodemkwaliteit!J35="&lt;"),"&lt;d",Bodemkwaliteit!Q35)</f>
        <v>&lt;d</v>
      </c>
      <c r="F27" s="267" t="str">
        <f t="shared" ref="F27:F37" si="37">IF(E27="&lt;d","&lt;d",E27*$G$5)</f>
        <v>&lt;d</v>
      </c>
      <c r="G27" s="477">
        <f t="shared" ref="G27:G36" si="38">IF(E27="&lt;d",J27,F27*(BN27+BO27*25+BP27*10)/(BN27+$M$10*BO27+BP27*(IF($M$11&lt;10,10,$M$11))))</f>
        <v>0.05</v>
      </c>
      <c r="I27" s="277">
        <f t="shared" si="6"/>
        <v>0</v>
      </c>
      <c r="J27" s="277">
        <f t="shared" ref="J27:J37" si="39">IF(BE27&lt;K27,BE27,K27)</f>
        <v>0.05</v>
      </c>
      <c r="K27" s="295" t="str">
        <f>IF(Bodemkwaliteit!BJ35="","-",Bodemkwaliteit!BJ35)</f>
        <v>-</v>
      </c>
      <c r="L27" s="315">
        <f t="shared" si="7"/>
        <v>0</v>
      </c>
      <c r="M27" s="315" t="str">
        <f t="shared" si="8"/>
        <v/>
      </c>
      <c r="N27" s="315" t="str">
        <f t="shared" si="9"/>
        <v/>
      </c>
      <c r="O27" s="315" t="str">
        <f t="shared" si="10"/>
        <v/>
      </c>
      <c r="P27" s="315" t="str">
        <f t="shared" si="11"/>
        <v/>
      </c>
      <c r="Q27" s="315" t="str">
        <f t="shared" si="12"/>
        <v/>
      </c>
      <c r="R27" s="295" t="s">
        <v>214</v>
      </c>
      <c r="S27" s="315" t="str">
        <f t="shared" si="13"/>
        <v/>
      </c>
      <c r="T27" s="315"/>
      <c r="U27" s="315"/>
      <c r="V27" s="315" t="str">
        <f t="shared" si="14"/>
        <v/>
      </c>
      <c r="W27" s="315" t="str">
        <f t="shared" si="15"/>
        <v/>
      </c>
      <c r="X27" s="395" t="str">
        <f t="shared" si="16"/>
        <v/>
      </c>
      <c r="Y27" s="295" t="str">
        <f>IF(Bodemkwaliteit!BK35="","-",Bodemkwaliteit!BK35)</f>
        <v>-</v>
      </c>
      <c r="Z27" s="315" t="str">
        <f t="shared" si="17"/>
        <v/>
      </c>
      <c r="AA27" s="315">
        <f t="shared" si="18"/>
        <v>0</v>
      </c>
      <c r="AB27" s="427" t="str">
        <f t="shared" ref="AB27:AB36" si="40">K27</f>
        <v>-</v>
      </c>
      <c r="AC27" s="315" t="str">
        <f t="shared" ref="AC27:AC37" si="41">IF(G27&gt;AB27,"&gt; kkA","")</f>
        <v/>
      </c>
      <c r="AD27" s="373">
        <f t="shared" si="20"/>
        <v>0</v>
      </c>
      <c r="AE27" s="294" t="s">
        <v>213</v>
      </c>
      <c r="AF27" s="268" t="str">
        <f t="shared" ref="AF27:AF37" si="42">IF(G27&gt;AE27,"&gt; kkB","")</f>
        <v/>
      </c>
      <c r="AG27" s="296">
        <f t="shared" si="22"/>
        <v>0</v>
      </c>
      <c r="AH27" s="295" t="str">
        <f>IF(Bodemkwaliteit!BL35="","-",Bodemkwaliteit!BL35)</f>
        <v>-</v>
      </c>
      <c r="AI27" s="267" t="str">
        <f t="shared" ref="AI27:AI37" si="43">IF(G27&gt;AH27,"&gt; bfk industrie","")</f>
        <v/>
      </c>
      <c r="AJ27" s="267">
        <f t="shared" si="24"/>
        <v>0</v>
      </c>
      <c r="AK27" s="291" t="str">
        <f t="shared" ref="AK27:AK37" si="44">IF(AND(AE27="-",AH27="-"),"-",MIN(AE27,AH27))</f>
        <v>-</v>
      </c>
      <c r="AL27" s="267" t="str">
        <f t="shared" si="25"/>
        <v/>
      </c>
      <c r="AM27" s="292">
        <f t="shared" si="26"/>
        <v>0</v>
      </c>
      <c r="AN27" s="295" t="str">
        <f>IF(Bodemkwaliteit!BO35="","-",Bodemkwaliteit!BO35)</f>
        <v>-</v>
      </c>
      <c r="AO27" s="267" t="str">
        <f t="shared" ref="AO27:AO37" si="45">IF(AN27="","",IF(G27&gt;AN27,"&gt; i-waarde",""))</f>
        <v/>
      </c>
      <c r="AP27" s="292">
        <f t="shared" si="27"/>
        <v>0</v>
      </c>
      <c r="AQ27" s="294" t="s">
        <v>213</v>
      </c>
      <c r="AR27" s="267" t="str">
        <f t="shared" ref="AR27:AR37" si="46">IF(OR(E27="&lt;d",AQ27="-"),"",IF(E27&gt;AQ27,"&gt; CCT",""))</f>
        <v/>
      </c>
      <c r="AS27" s="267" t="str">
        <f t="shared" si="29"/>
        <v/>
      </c>
      <c r="AT27" s="267">
        <f t="shared" si="30"/>
        <v>0</v>
      </c>
      <c r="AU27" s="267" t="str">
        <f t="shared" ref="AU27:AU37" si="47">IF(AX27="","",IF(AX27="ja","",IF(AS27="&gt; 1,5*CCT",1,0)))</f>
        <v/>
      </c>
      <c r="AV27" s="292">
        <f t="shared" ref="AV27:AV37" si="48">IF(AND(AT27=1,AU27=0),1,0)</f>
        <v>0</v>
      </c>
      <c r="AW27" s="267"/>
      <c r="AX27" s="297" t="s">
        <v>108</v>
      </c>
      <c r="AY27" s="267"/>
      <c r="AZ27" s="306"/>
      <c r="BA27" s="279"/>
      <c r="BB27" s="279"/>
      <c r="BC27" s="279"/>
      <c r="BD27" s="279">
        <f t="shared" si="33"/>
        <v>0</v>
      </c>
      <c r="BE27" s="275">
        <f>IF(AND(Bodemkwaliteit!AF35=1,Bodemkwaliteit!AG35=1),MAX(BH27,IF($G$5=1,BF27,BG27)),IF($G$5=1,BF27,BG27))</f>
        <v>0.05</v>
      </c>
      <c r="BF27" s="143">
        <f>Bodemkwaliteit!BE35</f>
        <v>0.05</v>
      </c>
      <c r="BG27" s="280">
        <f>Bodemkwaliteit!BF35</f>
        <v>2E-3</v>
      </c>
      <c r="BH27" s="143">
        <f>Bodemkwaliteit!BG35</f>
        <v>5.0000000000000001E-3</v>
      </c>
      <c r="BI27" s="280">
        <f>Bodemkwaliteit!BH35</f>
        <v>0.01</v>
      </c>
      <c r="BJ27" s="279"/>
      <c r="BK27" s="279">
        <f t="shared" ref="BK27:BL37" si="49">IF(ISNONTEXT(BF27)=TRUE,1,0)</f>
        <v>1</v>
      </c>
      <c r="BL27" s="279">
        <f t="shared" si="49"/>
        <v>1</v>
      </c>
      <c r="BM27" s="279">
        <f t="shared" si="34"/>
        <v>1</v>
      </c>
      <c r="BN27" s="277">
        <f>Bodemkwaliteit!BS35</f>
        <v>0</v>
      </c>
      <c r="BO27" s="277">
        <f>Bodemkwaliteit!BT35</f>
        <v>0</v>
      </c>
      <c r="BP27" s="277">
        <f>Bodemkwaliteit!BU35</f>
        <v>1</v>
      </c>
      <c r="BR27" s="277" t="str">
        <f t="shared" si="36"/>
        <v>naftaleen</v>
      </c>
    </row>
    <row r="28" spans="2:92" ht="8.1" customHeight="1" x14ac:dyDescent="0.15">
      <c r="B28" s="404" t="str">
        <f>Bodemkwaliteit!F36</f>
        <v>fenantreen</v>
      </c>
      <c r="C28" s="338"/>
      <c r="D28" s="276"/>
      <c r="E28" s="267" t="str">
        <f>IF(AND(Bodemkwaliteit!H36="&lt;",Bodemkwaliteit!J36="&lt;"),"&lt;d",Bodemkwaliteit!Q36)</f>
        <v>&lt;d</v>
      </c>
      <c r="F28" s="267" t="str">
        <f t="shared" si="37"/>
        <v>&lt;d</v>
      </c>
      <c r="G28" s="477">
        <f t="shared" si="38"/>
        <v>0.05</v>
      </c>
      <c r="I28" s="277">
        <f t="shared" si="6"/>
        <v>0</v>
      </c>
      <c r="J28" s="277">
        <f t="shared" si="39"/>
        <v>0.05</v>
      </c>
      <c r="K28" s="295" t="str">
        <f>IF(Bodemkwaliteit!BJ36="","-",Bodemkwaliteit!BJ36)</f>
        <v>-</v>
      </c>
      <c r="L28" s="315">
        <f t="shared" si="7"/>
        <v>0</v>
      </c>
      <c r="M28" s="315" t="str">
        <f t="shared" si="8"/>
        <v/>
      </c>
      <c r="N28" s="315" t="str">
        <f t="shared" si="9"/>
        <v/>
      </c>
      <c r="O28" s="315" t="str">
        <f t="shared" si="10"/>
        <v/>
      </c>
      <c r="P28" s="315" t="str">
        <f t="shared" si="11"/>
        <v/>
      </c>
      <c r="Q28" s="315" t="str">
        <f t="shared" si="12"/>
        <v/>
      </c>
      <c r="R28" s="295" t="s">
        <v>214</v>
      </c>
      <c r="S28" s="315" t="str">
        <f t="shared" si="13"/>
        <v/>
      </c>
      <c r="T28" s="315"/>
      <c r="U28" s="315"/>
      <c r="V28" s="315" t="str">
        <f t="shared" si="14"/>
        <v/>
      </c>
      <c r="W28" s="315" t="str">
        <f t="shared" si="15"/>
        <v/>
      </c>
      <c r="X28" s="395" t="str">
        <f t="shared" si="16"/>
        <v/>
      </c>
      <c r="Y28" s="295" t="str">
        <f>IF(Bodemkwaliteit!BK36="","-",Bodemkwaliteit!BK36)</f>
        <v>-</v>
      </c>
      <c r="Z28" s="315" t="str">
        <f t="shared" si="17"/>
        <v/>
      </c>
      <c r="AA28" s="315">
        <f t="shared" si="18"/>
        <v>0</v>
      </c>
      <c r="AB28" s="427" t="str">
        <f t="shared" si="40"/>
        <v>-</v>
      </c>
      <c r="AC28" s="315" t="str">
        <f t="shared" si="41"/>
        <v/>
      </c>
      <c r="AD28" s="373">
        <f t="shared" si="20"/>
        <v>0</v>
      </c>
      <c r="AE28" s="294" t="s">
        <v>213</v>
      </c>
      <c r="AF28" s="268" t="str">
        <f t="shared" si="42"/>
        <v/>
      </c>
      <c r="AG28" s="296">
        <f t="shared" si="22"/>
        <v>0</v>
      </c>
      <c r="AH28" s="295" t="str">
        <f>IF(Bodemkwaliteit!BL36="","-",Bodemkwaliteit!BL36)</f>
        <v>-</v>
      </c>
      <c r="AI28" s="267" t="str">
        <f t="shared" si="43"/>
        <v/>
      </c>
      <c r="AJ28" s="267">
        <f t="shared" si="24"/>
        <v>0</v>
      </c>
      <c r="AK28" s="291" t="str">
        <f t="shared" si="44"/>
        <v>-</v>
      </c>
      <c r="AL28" s="267" t="str">
        <f t="shared" si="25"/>
        <v/>
      </c>
      <c r="AM28" s="292">
        <f t="shared" si="26"/>
        <v>0</v>
      </c>
      <c r="AN28" s="295" t="str">
        <f>IF(Bodemkwaliteit!BO36="","-",Bodemkwaliteit!BO36)</f>
        <v>-</v>
      </c>
      <c r="AO28" s="267" t="str">
        <f t="shared" si="45"/>
        <v/>
      </c>
      <c r="AP28" s="292">
        <f t="shared" si="27"/>
        <v>0</v>
      </c>
      <c r="AQ28" s="294" t="s">
        <v>213</v>
      </c>
      <c r="AR28" s="267" t="str">
        <f t="shared" si="46"/>
        <v/>
      </c>
      <c r="AS28" s="267" t="str">
        <f t="shared" si="29"/>
        <v/>
      </c>
      <c r="AT28" s="267">
        <f t="shared" si="30"/>
        <v>0</v>
      </c>
      <c r="AU28" s="267" t="str">
        <f t="shared" si="47"/>
        <v/>
      </c>
      <c r="AV28" s="292">
        <f t="shared" si="48"/>
        <v>0</v>
      </c>
      <c r="AW28" s="267"/>
      <c r="AX28" s="297" t="s">
        <v>108</v>
      </c>
      <c r="AY28" s="267"/>
      <c r="AZ28" s="306"/>
      <c r="BA28" s="279"/>
      <c r="BB28" s="279"/>
      <c r="BC28" s="279"/>
      <c r="BD28" s="279">
        <f t="shared" si="33"/>
        <v>0</v>
      </c>
      <c r="BE28" s="275">
        <f>IF(AND(Bodemkwaliteit!AF36=1,Bodemkwaliteit!AG36=1),MAX(BH28,IF($G$5=1,BF28,BG28)),IF($G$5=1,BF28,BG28))</f>
        <v>0.05</v>
      </c>
      <c r="BF28" s="143">
        <f>Bodemkwaliteit!BE36</f>
        <v>0.05</v>
      </c>
      <c r="BG28" s="280">
        <f>Bodemkwaliteit!BF36</f>
        <v>3.0000000000000001E-3</v>
      </c>
      <c r="BH28" s="143">
        <f>Bodemkwaliteit!BG36</f>
        <v>0.01</v>
      </c>
      <c r="BI28" s="280">
        <f>Bodemkwaliteit!BH36</f>
        <v>0.01</v>
      </c>
      <c r="BJ28" s="279"/>
      <c r="BK28" s="279">
        <f t="shared" si="49"/>
        <v>1</v>
      </c>
      <c r="BL28" s="279">
        <f t="shared" si="49"/>
        <v>1</v>
      </c>
      <c r="BM28" s="279">
        <f t="shared" si="34"/>
        <v>1</v>
      </c>
      <c r="BN28" s="277">
        <f>Bodemkwaliteit!BS36</f>
        <v>0</v>
      </c>
      <c r="BO28" s="277">
        <f>Bodemkwaliteit!BT36</f>
        <v>0</v>
      </c>
      <c r="BP28" s="277">
        <f>Bodemkwaliteit!BU36</f>
        <v>1</v>
      </c>
      <c r="BR28" s="277" t="str">
        <f t="shared" si="36"/>
        <v>fenantreen</v>
      </c>
    </row>
    <row r="29" spans="2:92" ht="8.1" customHeight="1" x14ac:dyDescent="0.15">
      <c r="B29" s="404" t="str">
        <f>Bodemkwaliteit!F37</f>
        <v>antraceen</v>
      </c>
      <c r="C29" s="338"/>
      <c r="D29" s="276"/>
      <c r="E29" s="267" t="str">
        <f>IF(AND(Bodemkwaliteit!H37="&lt;",Bodemkwaliteit!J37="&lt;"),"&lt;d",Bodemkwaliteit!Q37)</f>
        <v>&lt;d</v>
      </c>
      <c r="F29" s="267" t="str">
        <f t="shared" si="37"/>
        <v>&lt;d</v>
      </c>
      <c r="G29" s="477">
        <f t="shared" si="38"/>
        <v>0.05</v>
      </c>
      <c r="I29" s="277">
        <f t="shared" si="6"/>
        <v>0</v>
      </c>
      <c r="J29" s="277">
        <f t="shared" si="39"/>
        <v>0.05</v>
      </c>
      <c r="K29" s="295" t="str">
        <f>IF(Bodemkwaliteit!BJ37="","-",Bodemkwaliteit!BJ37)</f>
        <v>-</v>
      </c>
      <c r="L29" s="315">
        <f t="shared" si="7"/>
        <v>0</v>
      </c>
      <c r="M29" s="315" t="str">
        <f t="shared" si="8"/>
        <v/>
      </c>
      <c r="N29" s="315" t="str">
        <f t="shared" si="9"/>
        <v/>
      </c>
      <c r="O29" s="315" t="str">
        <f t="shared" si="10"/>
        <v/>
      </c>
      <c r="P29" s="315" t="str">
        <f t="shared" si="11"/>
        <v/>
      </c>
      <c r="Q29" s="315" t="str">
        <f t="shared" si="12"/>
        <v/>
      </c>
      <c r="R29" s="295" t="s">
        <v>214</v>
      </c>
      <c r="S29" s="315" t="str">
        <f t="shared" si="13"/>
        <v/>
      </c>
      <c r="T29" s="315"/>
      <c r="U29" s="315"/>
      <c r="V29" s="315" t="str">
        <f t="shared" si="14"/>
        <v/>
      </c>
      <c r="W29" s="315" t="str">
        <f t="shared" si="15"/>
        <v/>
      </c>
      <c r="X29" s="395" t="str">
        <f t="shared" si="16"/>
        <v/>
      </c>
      <c r="Y29" s="295" t="str">
        <f>IF(Bodemkwaliteit!BK37="","-",Bodemkwaliteit!BK37)</f>
        <v>-</v>
      </c>
      <c r="Z29" s="315" t="str">
        <f t="shared" si="17"/>
        <v/>
      </c>
      <c r="AA29" s="315">
        <f t="shared" si="18"/>
        <v>0</v>
      </c>
      <c r="AB29" s="427" t="str">
        <f t="shared" si="40"/>
        <v>-</v>
      </c>
      <c r="AC29" s="315" t="str">
        <f t="shared" si="41"/>
        <v/>
      </c>
      <c r="AD29" s="373">
        <f t="shared" si="20"/>
        <v>0</v>
      </c>
      <c r="AE29" s="294" t="s">
        <v>213</v>
      </c>
      <c r="AF29" s="268" t="str">
        <f t="shared" si="42"/>
        <v/>
      </c>
      <c r="AG29" s="296">
        <f t="shared" si="22"/>
        <v>0</v>
      </c>
      <c r="AH29" s="295" t="str">
        <f>IF(Bodemkwaliteit!BL37="","-",Bodemkwaliteit!BL37)</f>
        <v>-</v>
      </c>
      <c r="AI29" s="267" t="str">
        <f t="shared" si="43"/>
        <v/>
      </c>
      <c r="AJ29" s="267">
        <f t="shared" si="24"/>
        <v>0</v>
      </c>
      <c r="AK29" s="291" t="str">
        <f t="shared" si="44"/>
        <v>-</v>
      </c>
      <c r="AL29" s="267" t="str">
        <f t="shared" si="25"/>
        <v/>
      </c>
      <c r="AM29" s="292">
        <f t="shared" si="26"/>
        <v>0</v>
      </c>
      <c r="AN29" s="295" t="str">
        <f>IF(Bodemkwaliteit!BO37="","-",Bodemkwaliteit!BO37)</f>
        <v>-</v>
      </c>
      <c r="AO29" s="267" t="str">
        <f t="shared" si="45"/>
        <v/>
      </c>
      <c r="AP29" s="292">
        <f t="shared" si="27"/>
        <v>0</v>
      </c>
      <c r="AQ29" s="294" t="s">
        <v>213</v>
      </c>
      <c r="AR29" s="267" t="str">
        <f t="shared" si="46"/>
        <v/>
      </c>
      <c r="AS29" s="267" t="str">
        <f t="shared" si="29"/>
        <v/>
      </c>
      <c r="AT29" s="267">
        <f t="shared" si="30"/>
        <v>0</v>
      </c>
      <c r="AU29" s="267" t="str">
        <f t="shared" si="47"/>
        <v/>
      </c>
      <c r="AV29" s="292">
        <f t="shared" si="48"/>
        <v>0</v>
      </c>
      <c r="AW29" s="267"/>
      <c r="AX29" s="297" t="s">
        <v>108</v>
      </c>
      <c r="AY29" s="267"/>
      <c r="AZ29" s="306"/>
      <c r="BA29" s="279"/>
      <c r="BB29" s="279"/>
      <c r="BC29" s="279"/>
      <c r="BD29" s="279">
        <f t="shared" si="33"/>
        <v>0</v>
      </c>
      <c r="BE29" s="275">
        <f>IF(AND(Bodemkwaliteit!AF37=1,Bodemkwaliteit!AG37=1),MAX(BH29,IF($G$5=1,BF29,BG29)),IF($G$5=1,BF29,BG29))</f>
        <v>0.05</v>
      </c>
      <c r="BF29" s="143">
        <f>Bodemkwaliteit!BE37</f>
        <v>0.05</v>
      </c>
      <c r="BG29" s="280">
        <f>Bodemkwaliteit!BF37</f>
        <v>3.0000000000000001E-3</v>
      </c>
      <c r="BH29" s="143">
        <f>Bodemkwaliteit!BG37</f>
        <v>0.01</v>
      </c>
      <c r="BI29" s="280">
        <f>Bodemkwaliteit!BH37</f>
        <v>0.01</v>
      </c>
      <c r="BJ29" s="279"/>
      <c r="BK29" s="279">
        <f t="shared" si="49"/>
        <v>1</v>
      </c>
      <c r="BL29" s="279">
        <f t="shared" si="49"/>
        <v>1</v>
      </c>
      <c r="BM29" s="279">
        <f t="shared" si="34"/>
        <v>1</v>
      </c>
      <c r="BN29" s="277">
        <f>Bodemkwaliteit!BS37</f>
        <v>0</v>
      </c>
      <c r="BO29" s="277">
        <f>Bodemkwaliteit!BT37</f>
        <v>0</v>
      </c>
      <c r="BP29" s="277">
        <f>Bodemkwaliteit!BU37</f>
        <v>1</v>
      </c>
      <c r="BR29" s="277" t="str">
        <f t="shared" si="36"/>
        <v>antraceen</v>
      </c>
    </row>
    <row r="30" spans="2:92" ht="8.1" customHeight="1" x14ac:dyDescent="0.15">
      <c r="B30" s="404" t="str">
        <f>Bodemkwaliteit!F38</f>
        <v>fluoranteen</v>
      </c>
      <c r="C30" s="338"/>
      <c r="D30" s="276"/>
      <c r="E30" s="267" t="str">
        <f>IF(AND(Bodemkwaliteit!H38="&lt;",Bodemkwaliteit!J38="&lt;"),"&lt;d",Bodemkwaliteit!Q38)</f>
        <v>&lt;d</v>
      </c>
      <c r="F30" s="267" t="str">
        <f t="shared" si="37"/>
        <v>&lt;d</v>
      </c>
      <c r="G30" s="477">
        <f t="shared" si="38"/>
        <v>0.05</v>
      </c>
      <c r="I30" s="277">
        <f t="shared" si="6"/>
        <v>0</v>
      </c>
      <c r="J30" s="277">
        <f t="shared" si="39"/>
        <v>0.05</v>
      </c>
      <c r="K30" s="295" t="str">
        <f>IF(Bodemkwaliteit!BJ38="","-",Bodemkwaliteit!BJ38)</f>
        <v>-</v>
      </c>
      <c r="L30" s="315">
        <f t="shared" si="7"/>
        <v>0</v>
      </c>
      <c r="M30" s="315" t="str">
        <f t="shared" si="8"/>
        <v/>
      </c>
      <c r="N30" s="315" t="str">
        <f t="shared" si="9"/>
        <v/>
      </c>
      <c r="O30" s="315" t="str">
        <f t="shared" si="10"/>
        <v/>
      </c>
      <c r="P30" s="315" t="str">
        <f t="shared" si="11"/>
        <v/>
      </c>
      <c r="Q30" s="315" t="str">
        <f t="shared" si="12"/>
        <v/>
      </c>
      <c r="R30" s="295" t="s">
        <v>214</v>
      </c>
      <c r="S30" s="315" t="str">
        <f t="shared" si="13"/>
        <v/>
      </c>
      <c r="T30" s="315"/>
      <c r="U30" s="315"/>
      <c r="V30" s="315" t="str">
        <f t="shared" si="14"/>
        <v/>
      </c>
      <c r="W30" s="315" t="str">
        <f t="shared" si="15"/>
        <v/>
      </c>
      <c r="X30" s="395" t="str">
        <f t="shared" si="16"/>
        <v/>
      </c>
      <c r="Y30" s="295" t="str">
        <f>IF(Bodemkwaliteit!BK38="","-",Bodemkwaliteit!BK38)</f>
        <v>-</v>
      </c>
      <c r="Z30" s="315" t="str">
        <f t="shared" si="17"/>
        <v/>
      </c>
      <c r="AA30" s="315">
        <f t="shared" si="18"/>
        <v>0</v>
      </c>
      <c r="AB30" s="427" t="str">
        <f t="shared" si="40"/>
        <v>-</v>
      </c>
      <c r="AC30" s="315" t="str">
        <f t="shared" si="41"/>
        <v/>
      </c>
      <c r="AD30" s="373">
        <f t="shared" si="20"/>
        <v>0</v>
      </c>
      <c r="AE30" s="294" t="s">
        <v>213</v>
      </c>
      <c r="AF30" s="268" t="str">
        <f t="shared" si="42"/>
        <v/>
      </c>
      <c r="AG30" s="296">
        <f t="shared" si="22"/>
        <v>0</v>
      </c>
      <c r="AH30" s="295" t="str">
        <f>IF(Bodemkwaliteit!BL38="","-",Bodemkwaliteit!BL38)</f>
        <v>-</v>
      </c>
      <c r="AI30" s="267" t="str">
        <f t="shared" si="43"/>
        <v/>
      </c>
      <c r="AJ30" s="267">
        <f t="shared" si="24"/>
        <v>0</v>
      </c>
      <c r="AK30" s="291" t="str">
        <f t="shared" si="44"/>
        <v>-</v>
      </c>
      <c r="AL30" s="267" t="str">
        <f t="shared" si="25"/>
        <v/>
      </c>
      <c r="AM30" s="292">
        <f t="shared" si="26"/>
        <v>0</v>
      </c>
      <c r="AN30" s="295" t="str">
        <f>IF(Bodemkwaliteit!BO38="","-",Bodemkwaliteit!BO38)</f>
        <v>-</v>
      </c>
      <c r="AO30" s="267" t="str">
        <f t="shared" si="45"/>
        <v/>
      </c>
      <c r="AP30" s="292">
        <f t="shared" si="27"/>
        <v>0</v>
      </c>
      <c r="AQ30" s="294" t="s">
        <v>213</v>
      </c>
      <c r="AR30" s="267" t="str">
        <f t="shared" si="46"/>
        <v/>
      </c>
      <c r="AS30" s="267" t="str">
        <f t="shared" si="29"/>
        <v/>
      </c>
      <c r="AT30" s="267">
        <f t="shared" si="30"/>
        <v>0</v>
      </c>
      <c r="AU30" s="267" t="str">
        <f t="shared" si="47"/>
        <v/>
      </c>
      <c r="AV30" s="292">
        <f t="shared" si="48"/>
        <v>0</v>
      </c>
      <c r="AW30" s="267"/>
      <c r="AX30" s="297" t="s">
        <v>108</v>
      </c>
      <c r="AY30" s="267"/>
      <c r="AZ30" s="306"/>
      <c r="BA30" s="279"/>
      <c r="BB30" s="279"/>
      <c r="BC30" s="279"/>
      <c r="BD30" s="279">
        <f t="shared" si="33"/>
        <v>0</v>
      </c>
      <c r="BE30" s="275">
        <f>IF(AND(Bodemkwaliteit!AF38=1,Bodemkwaliteit!AG38=1),MAX(BH30,IF($G$5=1,BF30,BG30)),IF($G$5=1,BF30,BG30))</f>
        <v>0.05</v>
      </c>
      <c r="BF30" s="143">
        <f>Bodemkwaliteit!BE38</f>
        <v>0.05</v>
      </c>
      <c r="BG30" s="280">
        <f>Bodemkwaliteit!BF38</f>
        <v>3.0000000000000001E-3</v>
      </c>
      <c r="BH30" s="143">
        <f>Bodemkwaliteit!BG38</f>
        <v>0.01</v>
      </c>
      <c r="BI30" s="280">
        <f>Bodemkwaliteit!BH38</f>
        <v>0.01</v>
      </c>
      <c r="BJ30" s="279"/>
      <c r="BK30" s="279">
        <f t="shared" si="49"/>
        <v>1</v>
      </c>
      <c r="BL30" s="279">
        <f t="shared" si="49"/>
        <v>1</v>
      </c>
      <c r="BM30" s="279">
        <f t="shared" si="34"/>
        <v>1</v>
      </c>
      <c r="BN30" s="277">
        <f>Bodemkwaliteit!BS38</f>
        <v>0</v>
      </c>
      <c r="BO30" s="277">
        <f>Bodemkwaliteit!BT38</f>
        <v>0</v>
      </c>
      <c r="BP30" s="277">
        <f>Bodemkwaliteit!BU38</f>
        <v>1</v>
      </c>
      <c r="BR30" s="277" t="str">
        <f t="shared" si="36"/>
        <v>fluoranteen</v>
      </c>
    </row>
    <row r="31" spans="2:92" ht="8.1" customHeight="1" x14ac:dyDescent="0.15">
      <c r="B31" s="404" t="str">
        <f>Bodemkwaliteit!F39</f>
        <v>chryseen</v>
      </c>
      <c r="C31" s="338"/>
      <c r="D31" s="276"/>
      <c r="E31" s="267" t="str">
        <f>IF(AND(Bodemkwaliteit!H39="&lt;",Bodemkwaliteit!J39="&lt;"),"&lt;d",Bodemkwaliteit!Q39)</f>
        <v>&lt;d</v>
      </c>
      <c r="F31" s="267" t="str">
        <f t="shared" si="37"/>
        <v>&lt;d</v>
      </c>
      <c r="G31" s="477">
        <f t="shared" si="38"/>
        <v>0.05</v>
      </c>
      <c r="I31" s="277">
        <f t="shared" si="6"/>
        <v>0</v>
      </c>
      <c r="J31" s="277">
        <f t="shared" si="39"/>
        <v>0.05</v>
      </c>
      <c r="K31" s="295" t="str">
        <f>IF(Bodemkwaliteit!BJ39="","-",Bodemkwaliteit!BJ39)</f>
        <v>-</v>
      </c>
      <c r="L31" s="315">
        <f t="shared" si="7"/>
        <v>0</v>
      </c>
      <c r="M31" s="315" t="str">
        <f t="shared" si="8"/>
        <v/>
      </c>
      <c r="N31" s="315" t="str">
        <f t="shared" si="9"/>
        <v/>
      </c>
      <c r="O31" s="315" t="str">
        <f t="shared" si="10"/>
        <v/>
      </c>
      <c r="P31" s="315" t="str">
        <f t="shared" si="11"/>
        <v/>
      </c>
      <c r="Q31" s="315" t="str">
        <f t="shared" si="12"/>
        <v/>
      </c>
      <c r="R31" s="295" t="s">
        <v>214</v>
      </c>
      <c r="S31" s="315" t="str">
        <f t="shared" si="13"/>
        <v/>
      </c>
      <c r="T31" s="315"/>
      <c r="U31" s="315"/>
      <c r="V31" s="315" t="str">
        <f t="shared" si="14"/>
        <v/>
      </c>
      <c r="W31" s="315" t="str">
        <f t="shared" si="15"/>
        <v/>
      </c>
      <c r="X31" s="395" t="str">
        <f t="shared" si="16"/>
        <v/>
      </c>
      <c r="Y31" s="295" t="str">
        <f>IF(Bodemkwaliteit!BK39="","-",Bodemkwaliteit!BK39)</f>
        <v>-</v>
      </c>
      <c r="Z31" s="315" t="str">
        <f t="shared" si="17"/>
        <v/>
      </c>
      <c r="AA31" s="315">
        <f t="shared" si="18"/>
        <v>0</v>
      </c>
      <c r="AB31" s="427" t="str">
        <f t="shared" si="40"/>
        <v>-</v>
      </c>
      <c r="AC31" s="315" t="str">
        <f t="shared" si="41"/>
        <v/>
      </c>
      <c r="AD31" s="373">
        <f t="shared" si="20"/>
        <v>0</v>
      </c>
      <c r="AE31" s="294" t="s">
        <v>213</v>
      </c>
      <c r="AF31" s="268" t="str">
        <f t="shared" si="42"/>
        <v/>
      </c>
      <c r="AG31" s="296">
        <f t="shared" si="22"/>
        <v>0</v>
      </c>
      <c r="AH31" s="295" t="str">
        <f>IF(Bodemkwaliteit!BL39="","-",Bodemkwaliteit!BL39)</f>
        <v>-</v>
      </c>
      <c r="AI31" s="267" t="str">
        <f t="shared" si="43"/>
        <v/>
      </c>
      <c r="AJ31" s="267">
        <f t="shared" si="24"/>
        <v>0</v>
      </c>
      <c r="AK31" s="291" t="str">
        <f t="shared" si="44"/>
        <v>-</v>
      </c>
      <c r="AL31" s="267" t="str">
        <f t="shared" si="25"/>
        <v/>
      </c>
      <c r="AM31" s="292">
        <f t="shared" si="26"/>
        <v>0</v>
      </c>
      <c r="AN31" s="295" t="str">
        <f>IF(Bodemkwaliteit!BO39="","-",Bodemkwaliteit!BO39)</f>
        <v>-</v>
      </c>
      <c r="AO31" s="267" t="str">
        <f t="shared" si="45"/>
        <v/>
      </c>
      <c r="AP31" s="292">
        <f t="shared" si="27"/>
        <v>0</v>
      </c>
      <c r="AQ31" s="294" t="s">
        <v>213</v>
      </c>
      <c r="AR31" s="267" t="str">
        <f t="shared" si="46"/>
        <v/>
      </c>
      <c r="AS31" s="267" t="str">
        <f t="shared" si="29"/>
        <v/>
      </c>
      <c r="AT31" s="267">
        <f t="shared" si="30"/>
        <v>0</v>
      </c>
      <c r="AU31" s="267" t="str">
        <f t="shared" si="47"/>
        <v/>
      </c>
      <c r="AV31" s="292">
        <f t="shared" si="48"/>
        <v>0</v>
      </c>
      <c r="AW31" s="267"/>
      <c r="AX31" s="297" t="s">
        <v>108</v>
      </c>
      <c r="AY31" s="267"/>
      <c r="AZ31" s="306"/>
      <c r="BA31" s="279"/>
      <c r="BB31" s="279"/>
      <c r="BC31" s="279"/>
      <c r="BD31" s="279">
        <f t="shared" si="33"/>
        <v>0</v>
      </c>
      <c r="BE31" s="275">
        <f>IF(AND(Bodemkwaliteit!AF39=1,Bodemkwaliteit!AG39=1),MAX(BH31,IF($G$5=1,BF31,BG31)),IF($G$5=1,BF31,BG31))</f>
        <v>0.05</v>
      </c>
      <c r="BF31" s="143">
        <f>Bodemkwaliteit!BE39</f>
        <v>0.05</v>
      </c>
      <c r="BG31" s="280">
        <f>Bodemkwaliteit!BF39</f>
        <v>3.0000000000000001E-3</v>
      </c>
      <c r="BH31" s="143">
        <f>Bodemkwaliteit!BG39</f>
        <v>0.01</v>
      </c>
      <c r="BI31" s="280">
        <f>Bodemkwaliteit!BH39</f>
        <v>0.01</v>
      </c>
      <c r="BJ31" s="279"/>
      <c r="BK31" s="279">
        <f t="shared" si="49"/>
        <v>1</v>
      </c>
      <c r="BL31" s="279">
        <f t="shared" si="49"/>
        <v>1</v>
      </c>
      <c r="BM31" s="279">
        <f t="shared" si="34"/>
        <v>1</v>
      </c>
      <c r="BN31" s="277">
        <f>Bodemkwaliteit!BS39</f>
        <v>0</v>
      </c>
      <c r="BO31" s="277">
        <f>Bodemkwaliteit!BT39</f>
        <v>0</v>
      </c>
      <c r="BP31" s="277">
        <f>Bodemkwaliteit!BU39</f>
        <v>1</v>
      </c>
      <c r="BR31" s="277" t="str">
        <f t="shared" si="36"/>
        <v>chryseen</v>
      </c>
    </row>
    <row r="32" spans="2:92" ht="8.1" customHeight="1" x14ac:dyDescent="0.15">
      <c r="B32" s="404" t="str">
        <f>Bodemkwaliteit!F40</f>
        <v>benzo(a)antraceen</v>
      </c>
      <c r="C32" s="338"/>
      <c r="D32" s="276"/>
      <c r="E32" s="267" t="str">
        <f>IF(AND(Bodemkwaliteit!H40="&lt;",Bodemkwaliteit!J40="&lt;"),"&lt;d",Bodemkwaliteit!Q40)</f>
        <v>&lt;d</v>
      </c>
      <c r="F32" s="267" t="str">
        <f t="shared" si="37"/>
        <v>&lt;d</v>
      </c>
      <c r="G32" s="477">
        <f t="shared" si="38"/>
        <v>0.05</v>
      </c>
      <c r="I32" s="277">
        <f t="shared" si="6"/>
        <v>0</v>
      </c>
      <c r="J32" s="277">
        <f t="shared" si="39"/>
        <v>0.05</v>
      </c>
      <c r="K32" s="295" t="str">
        <f>IF(Bodemkwaliteit!BJ40="","-",Bodemkwaliteit!BJ40)</f>
        <v>-</v>
      </c>
      <c r="L32" s="315">
        <f t="shared" si="7"/>
        <v>0</v>
      </c>
      <c r="M32" s="315" t="str">
        <f t="shared" si="8"/>
        <v/>
      </c>
      <c r="N32" s="315" t="str">
        <f t="shared" si="9"/>
        <v/>
      </c>
      <c r="O32" s="315" t="str">
        <f t="shared" si="10"/>
        <v/>
      </c>
      <c r="P32" s="315" t="str">
        <f t="shared" si="11"/>
        <v/>
      </c>
      <c r="Q32" s="315" t="str">
        <f t="shared" si="12"/>
        <v/>
      </c>
      <c r="R32" s="295" t="s">
        <v>214</v>
      </c>
      <c r="S32" s="315" t="str">
        <f t="shared" si="13"/>
        <v/>
      </c>
      <c r="T32" s="315"/>
      <c r="U32" s="315"/>
      <c r="V32" s="315" t="str">
        <f t="shared" si="14"/>
        <v/>
      </c>
      <c r="W32" s="315" t="str">
        <f t="shared" si="15"/>
        <v/>
      </c>
      <c r="X32" s="395" t="str">
        <f t="shared" si="16"/>
        <v/>
      </c>
      <c r="Y32" s="295" t="str">
        <f>IF(Bodemkwaliteit!BK40="","-",Bodemkwaliteit!BK40)</f>
        <v>-</v>
      </c>
      <c r="Z32" s="315" t="str">
        <f t="shared" si="17"/>
        <v/>
      </c>
      <c r="AA32" s="315">
        <f t="shared" si="18"/>
        <v>0</v>
      </c>
      <c r="AB32" s="427" t="str">
        <f t="shared" si="40"/>
        <v>-</v>
      </c>
      <c r="AC32" s="315" t="str">
        <f t="shared" si="41"/>
        <v/>
      </c>
      <c r="AD32" s="373">
        <f t="shared" si="20"/>
        <v>0</v>
      </c>
      <c r="AE32" s="294" t="s">
        <v>213</v>
      </c>
      <c r="AF32" s="268" t="str">
        <f t="shared" si="42"/>
        <v/>
      </c>
      <c r="AG32" s="296">
        <f t="shared" si="22"/>
        <v>0</v>
      </c>
      <c r="AH32" s="295" t="str">
        <f>IF(Bodemkwaliteit!BL40="","-",Bodemkwaliteit!BL40)</f>
        <v>-</v>
      </c>
      <c r="AI32" s="267" t="str">
        <f t="shared" si="43"/>
        <v/>
      </c>
      <c r="AJ32" s="267">
        <f t="shared" si="24"/>
        <v>0</v>
      </c>
      <c r="AK32" s="291" t="str">
        <f t="shared" si="44"/>
        <v>-</v>
      </c>
      <c r="AL32" s="267" t="str">
        <f t="shared" si="25"/>
        <v/>
      </c>
      <c r="AM32" s="292">
        <f t="shared" si="26"/>
        <v>0</v>
      </c>
      <c r="AN32" s="295" t="str">
        <f>IF(Bodemkwaliteit!BO40="","-",Bodemkwaliteit!BO40)</f>
        <v>-</v>
      </c>
      <c r="AO32" s="267" t="str">
        <f t="shared" si="45"/>
        <v/>
      </c>
      <c r="AP32" s="292">
        <f t="shared" si="27"/>
        <v>0</v>
      </c>
      <c r="AQ32" s="294" t="s">
        <v>213</v>
      </c>
      <c r="AR32" s="267" t="str">
        <f t="shared" si="46"/>
        <v/>
      </c>
      <c r="AS32" s="267" t="str">
        <f t="shared" si="29"/>
        <v/>
      </c>
      <c r="AT32" s="267">
        <f t="shared" si="30"/>
        <v>0</v>
      </c>
      <c r="AU32" s="267" t="str">
        <f t="shared" si="47"/>
        <v/>
      </c>
      <c r="AV32" s="292">
        <f t="shared" si="48"/>
        <v>0</v>
      </c>
      <c r="AW32" s="267"/>
      <c r="AX32" s="297" t="s">
        <v>108</v>
      </c>
      <c r="AY32" s="267"/>
      <c r="AZ32" s="306"/>
      <c r="BA32" s="279"/>
      <c r="BB32" s="279"/>
      <c r="BC32" s="279"/>
      <c r="BD32" s="279">
        <f t="shared" si="33"/>
        <v>0</v>
      </c>
      <c r="BE32" s="275">
        <f>IF(AND(Bodemkwaliteit!AF40=1,Bodemkwaliteit!AG40=1),MAX(BH32,IF($G$5=1,BF32,BG32)),IF($G$5=1,BF32,BG32))</f>
        <v>0.05</v>
      </c>
      <c r="BF32" s="143">
        <f>Bodemkwaliteit!BE40</f>
        <v>0.05</v>
      </c>
      <c r="BG32" s="280">
        <f>Bodemkwaliteit!BF40</f>
        <v>3.0000000000000001E-3</v>
      </c>
      <c r="BH32" s="143">
        <f>Bodemkwaliteit!BG40</f>
        <v>0.01</v>
      </c>
      <c r="BI32" s="280">
        <f>Bodemkwaliteit!BH40</f>
        <v>0.01</v>
      </c>
      <c r="BJ32" s="279"/>
      <c r="BK32" s="279">
        <f t="shared" si="49"/>
        <v>1</v>
      </c>
      <c r="BL32" s="279">
        <f t="shared" si="49"/>
        <v>1</v>
      </c>
      <c r="BM32" s="279">
        <f t="shared" si="34"/>
        <v>1</v>
      </c>
      <c r="BN32" s="277">
        <f>Bodemkwaliteit!BS40</f>
        <v>0</v>
      </c>
      <c r="BO32" s="277">
        <f>Bodemkwaliteit!BT40</f>
        <v>0</v>
      </c>
      <c r="BP32" s="277">
        <f>Bodemkwaliteit!BU40</f>
        <v>1</v>
      </c>
      <c r="BR32" s="277" t="str">
        <f t="shared" si="36"/>
        <v>benzo(a)antraceen</v>
      </c>
    </row>
    <row r="33" spans="1:92" ht="8.1" customHeight="1" x14ac:dyDescent="0.15">
      <c r="B33" s="404" t="str">
        <f>Bodemkwaliteit!F41</f>
        <v>benzo(a)pyreen</v>
      </c>
      <c r="C33" s="338"/>
      <c r="D33" s="276"/>
      <c r="E33" s="267" t="str">
        <f>IF(AND(Bodemkwaliteit!H41="&lt;",Bodemkwaliteit!J41="&lt;"),"&lt;d",Bodemkwaliteit!Q41)</f>
        <v>&lt;d</v>
      </c>
      <c r="F33" s="267" t="str">
        <f t="shared" si="37"/>
        <v>&lt;d</v>
      </c>
      <c r="G33" s="477">
        <f t="shared" si="38"/>
        <v>0.05</v>
      </c>
      <c r="I33" s="277">
        <f t="shared" si="6"/>
        <v>0</v>
      </c>
      <c r="J33" s="277">
        <f t="shared" si="39"/>
        <v>0.05</v>
      </c>
      <c r="K33" s="295" t="str">
        <f>IF(Bodemkwaliteit!BJ41="","-",Bodemkwaliteit!BJ41)</f>
        <v>-</v>
      </c>
      <c r="L33" s="315">
        <f t="shared" si="7"/>
        <v>0</v>
      </c>
      <c r="M33" s="315" t="str">
        <f t="shared" si="8"/>
        <v/>
      </c>
      <c r="N33" s="315" t="str">
        <f t="shared" si="9"/>
        <v/>
      </c>
      <c r="O33" s="315" t="str">
        <f t="shared" si="10"/>
        <v/>
      </c>
      <c r="P33" s="315" t="str">
        <f t="shared" si="11"/>
        <v/>
      </c>
      <c r="Q33" s="315" t="str">
        <f t="shared" si="12"/>
        <v/>
      </c>
      <c r="R33" s="295" t="s">
        <v>214</v>
      </c>
      <c r="S33" s="315" t="str">
        <f t="shared" si="13"/>
        <v/>
      </c>
      <c r="T33" s="315"/>
      <c r="U33" s="315"/>
      <c r="V33" s="315" t="str">
        <f t="shared" si="14"/>
        <v/>
      </c>
      <c r="W33" s="315" t="str">
        <f t="shared" si="15"/>
        <v/>
      </c>
      <c r="X33" s="395" t="str">
        <f t="shared" si="16"/>
        <v/>
      </c>
      <c r="Y33" s="295" t="str">
        <f>IF(Bodemkwaliteit!BK41="","-",Bodemkwaliteit!BK41)</f>
        <v>-</v>
      </c>
      <c r="Z33" s="315" t="str">
        <f t="shared" si="17"/>
        <v/>
      </c>
      <c r="AA33" s="315">
        <f t="shared" si="18"/>
        <v>0</v>
      </c>
      <c r="AB33" s="427" t="str">
        <f t="shared" si="40"/>
        <v>-</v>
      </c>
      <c r="AC33" s="315" t="str">
        <f t="shared" si="41"/>
        <v/>
      </c>
      <c r="AD33" s="373">
        <f t="shared" si="20"/>
        <v>0</v>
      </c>
      <c r="AE33" s="294" t="s">
        <v>213</v>
      </c>
      <c r="AF33" s="268" t="str">
        <f t="shared" si="42"/>
        <v/>
      </c>
      <c r="AG33" s="296">
        <f t="shared" si="22"/>
        <v>0</v>
      </c>
      <c r="AH33" s="295" t="str">
        <f>IF(Bodemkwaliteit!BL41="","-",Bodemkwaliteit!BL41)</f>
        <v>-</v>
      </c>
      <c r="AI33" s="267" t="str">
        <f t="shared" si="43"/>
        <v/>
      </c>
      <c r="AJ33" s="267">
        <f t="shared" si="24"/>
        <v>0</v>
      </c>
      <c r="AK33" s="291" t="str">
        <f t="shared" si="44"/>
        <v>-</v>
      </c>
      <c r="AL33" s="267" t="str">
        <f t="shared" si="25"/>
        <v/>
      </c>
      <c r="AM33" s="292">
        <f t="shared" si="26"/>
        <v>0</v>
      </c>
      <c r="AN33" s="295" t="str">
        <f>IF(Bodemkwaliteit!BO41="","-",Bodemkwaliteit!BO41)</f>
        <v>-</v>
      </c>
      <c r="AO33" s="267" t="str">
        <f t="shared" si="45"/>
        <v/>
      </c>
      <c r="AP33" s="292">
        <f t="shared" si="27"/>
        <v>0</v>
      </c>
      <c r="AQ33" s="294" t="s">
        <v>213</v>
      </c>
      <c r="AR33" s="267" t="str">
        <f t="shared" si="46"/>
        <v/>
      </c>
      <c r="AS33" s="267" t="str">
        <f t="shared" si="29"/>
        <v/>
      </c>
      <c r="AT33" s="267">
        <f t="shared" si="30"/>
        <v>0</v>
      </c>
      <c r="AU33" s="267" t="str">
        <f t="shared" si="47"/>
        <v/>
      </c>
      <c r="AV33" s="292">
        <f t="shared" si="48"/>
        <v>0</v>
      </c>
      <c r="AW33" s="267"/>
      <c r="AX33" s="297" t="s">
        <v>108</v>
      </c>
      <c r="AY33" s="267"/>
      <c r="AZ33" s="306"/>
      <c r="BA33" s="279"/>
      <c r="BB33" s="279"/>
      <c r="BC33" s="279"/>
      <c r="BD33" s="279">
        <f t="shared" si="33"/>
        <v>0</v>
      </c>
      <c r="BE33" s="275">
        <f>IF(AND(Bodemkwaliteit!AF41=1,Bodemkwaliteit!AG41=1),MAX(BH33,IF($G$5=1,BF33,BG33)),IF($G$5=1,BF33,BG33))</f>
        <v>0.05</v>
      </c>
      <c r="BF33" s="143">
        <f>Bodemkwaliteit!BE41</f>
        <v>0.05</v>
      </c>
      <c r="BG33" s="280">
        <f>Bodemkwaliteit!BF41</f>
        <v>3.0000000000000001E-3</v>
      </c>
      <c r="BH33" s="143">
        <f>Bodemkwaliteit!BG41</f>
        <v>0.01</v>
      </c>
      <c r="BI33" s="280">
        <f>Bodemkwaliteit!BH41</f>
        <v>0.01</v>
      </c>
      <c r="BJ33" s="279"/>
      <c r="BK33" s="279">
        <f t="shared" si="49"/>
        <v>1</v>
      </c>
      <c r="BL33" s="279">
        <f t="shared" si="49"/>
        <v>1</v>
      </c>
      <c r="BM33" s="279">
        <f t="shared" si="34"/>
        <v>1</v>
      </c>
      <c r="BN33" s="277">
        <f>Bodemkwaliteit!BS41</f>
        <v>0</v>
      </c>
      <c r="BO33" s="277">
        <f>Bodemkwaliteit!BT41</f>
        <v>0</v>
      </c>
      <c r="BP33" s="277">
        <f>Bodemkwaliteit!BU41</f>
        <v>1</v>
      </c>
      <c r="BR33" s="277" t="str">
        <f t="shared" si="36"/>
        <v>benzo(a)pyreen</v>
      </c>
    </row>
    <row r="34" spans="1:92" ht="8.1" customHeight="1" x14ac:dyDescent="0.15">
      <c r="B34" s="404" t="str">
        <f>Bodemkwaliteit!F42</f>
        <v>benzo(k)fluoranteen</v>
      </c>
      <c r="C34" s="338"/>
      <c r="D34" s="276"/>
      <c r="E34" s="267" t="str">
        <f>IF(AND(Bodemkwaliteit!H42="&lt;",Bodemkwaliteit!J42="&lt;"),"&lt;d",Bodemkwaliteit!Q42)</f>
        <v>&lt;d</v>
      </c>
      <c r="F34" s="267" t="str">
        <f t="shared" si="37"/>
        <v>&lt;d</v>
      </c>
      <c r="G34" s="477">
        <f t="shared" si="38"/>
        <v>0.05</v>
      </c>
      <c r="I34" s="277">
        <f t="shared" si="6"/>
        <v>0</v>
      </c>
      <c r="J34" s="277">
        <f t="shared" si="39"/>
        <v>0.05</v>
      </c>
      <c r="K34" s="295" t="str">
        <f>IF(Bodemkwaliteit!BJ42="","-",Bodemkwaliteit!BJ42)</f>
        <v>-</v>
      </c>
      <c r="L34" s="315">
        <f t="shared" si="7"/>
        <v>0</v>
      </c>
      <c r="M34" s="315" t="str">
        <f t="shared" si="8"/>
        <v/>
      </c>
      <c r="N34" s="315" t="str">
        <f t="shared" si="9"/>
        <v/>
      </c>
      <c r="O34" s="315" t="str">
        <f t="shared" si="10"/>
        <v/>
      </c>
      <c r="P34" s="315" t="str">
        <f t="shared" si="11"/>
        <v/>
      </c>
      <c r="Q34" s="315" t="str">
        <f t="shared" si="12"/>
        <v/>
      </c>
      <c r="R34" s="295" t="s">
        <v>214</v>
      </c>
      <c r="S34" s="315" t="str">
        <f t="shared" si="13"/>
        <v/>
      </c>
      <c r="T34" s="315"/>
      <c r="U34" s="315"/>
      <c r="V34" s="315" t="str">
        <f t="shared" si="14"/>
        <v/>
      </c>
      <c r="W34" s="315" t="str">
        <f t="shared" si="15"/>
        <v/>
      </c>
      <c r="X34" s="395" t="str">
        <f t="shared" si="16"/>
        <v/>
      </c>
      <c r="Y34" s="295" t="str">
        <f>IF(Bodemkwaliteit!BK42="","-",Bodemkwaliteit!BK42)</f>
        <v>-</v>
      </c>
      <c r="Z34" s="315" t="str">
        <f t="shared" si="17"/>
        <v/>
      </c>
      <c r="AA34" s="315">
        <f t="shared" si="18"/>
        <v>0</v>
      </c>
      <c r="AB34" s="427" t="str">
        <f t="shared" si="40"/>
        <v>-</v>
      </c>
      <c r="AC34" s="315" t="str">
        <f t="shared" si="41"/>
        <v/>
      </c>
      <c r="AD34" s="373">
        <f t="shared" si="20"/>
        <v>0</v>
      </c>
      <c r="AE34" s="294" t="s">
        <v>213</v>
      </c>
      <c r="AF34" s="268" t="str">
        <f t="shared" si="42"/>
        <v/>
      </c>
      <c r="AG34" s="296">
        <f t="shared" si="22"/>
        <v>0</v>
      </c>
      <c r="AH34" s="295" t="str">
        <f>IF(Bodemkwaliteit!BL42="","-",Bodemkwaliteit!BL42)</f>
        <v>-</v>
      </c>
      <c r="AI34" s="267" t="str">
        <f t="shared" si="43"/>
        <v/>
      </c>
      <c r="AJ34" s="267">
        <f t="shared" si="24"/>
        <v>0</v>
      </c>
      <c r="AK34" s="291" t="str">
        <f t="shared" si="44"/>
        <v>-</v>
      </c>
      <c r="AL34" s="267" t="str">
        <f t="shared" si="25"/>
        <v/>
      </c>
      <c r="AM34" s="292">
        <f t="shared" si="26"/>
        <v>0</v>
      </c>
      <c r="AN34" s="295" t="str">
        <f>IF(Bodemkwaliteit!BO42="","-",Bodemkwaliteit!BO42)</f>
        <v>-</v>
      </c>
      <c r="AO34" s="267" t="str">
        <f t="shared" si="45"/>
        <v/>
      </c>
      <c r="AP34" s="292">
        <f t="shared" si="27"/>
        <v>0</v>
      </c>
      <c r="AQ34" s="294" t="s">
        <v>213</v>
      </c>
      <c r="AR34" s="267" t="str">
        <f t="shared" si="46"/>
        <v/>
      </c>
      <c r="AS34" s="267" t="str">
        <f t="shared" si="29"/>
        <v/>
      </c>
      <c r="AT34" s="267">
        <f t="shared" si="30"/>
        <v>0</v>
      </c>
      <c r="AU34" s="267" t="str">
        <f t="shared" si="47"/>
        <v/>
      </c>
      <c r="AV34" s="292">
        <f t="shared" si="48"/>
        <v>0</v>
      </c>
      <c r="AW34" s="267"/>
      <c r="AX34" s="297" t="s">
        <v>108</v>
      </c>
      <c r="AY34" s="267"/>
      <c r="AZ34" s="306"/>
      <c r="BA34" s="279"/>
      <c r="BB34" s="279"/>
      <c r="BC34" s="279"/>
      <c r="BD34" s="279">
        <f t="shared" si="33"/>
        <v>0</v>
      </c>
      <c r="BE34" s="275">
        <f>IF(AND(Bodemkwaliteit!AF42=1,Bodemkwaliteit!AG42=1),MAX(BH34,IF($G$5=1,BF34,BG34)),IF($G$5=1,BF34,BG34))</f>
        <v>0.05</v>
      </c>
      <c r="BF34" s="143">
        <f>Bodemkwaliteit!BE42</f>
        <v>0.05</v>
      </c>
      <c r="BG34" s="280">
        <f>Bodemkwaliteit!BF42</f>
        <v>3.0000000000000001E-3</v>
      </c>
      <c r="BH34" s="143">
        <f>Bodemkwaliteit!BG42</f>
        <v>0.01</v>
      </c>
      <c r="BI34" s="280">
        <f>Bodemkwaliteit!BH42</f>
        <v>0.01</v>
      </c>
      <c r="BJ34" s="279"/>
      <c r="BK34" s="279">
        <f t="shared" si="49"/>
        <v>1</v>
      </c>
      <c r="BL34" s="279">
        <f t="shared" si="49"/>
        <v>1</v>
      </c>
      <c r="BM34" s="279">
        <f t="shared" si="34"/>
        <v>1</v>
      </c>
      <c r="BN34" s="277">
        <f>Bodemkwaliteit!BS42</f>
        <v>0</v>
      </c>
      <c r="BO34" s="277">
        <f>Bodemkwaliteit!BT42</f>
        <v>0</v>
      </c>
      <c r="BP34" s="277">
        <f>Bodemkwaliteit!BU42</f>
        <v>1</v>
      </c>
      <c r="BR34" s="277" t="str">
        <f t="shared" si="36"/>
        <v>benzo(k)fluoranteen</v>
      </c>
    </row>
    <row r="35" spans="1:92" ht="8.1" customHeight="1" x14ac:dyDescent="0.15">
      <c r="B35" s="404" t="str">
        <f>Bodemkwaliteit!F43</f>
        <v>indeno(1,2,3-cd)pyreen</v>
      </c>
      <c r="C35" s="338"/>
      <c r="D35" s="276"/>
      <c r="E35" s="267" t="str">
        <f>IF(AND(Bodemkwaliteit!H43="&lt;",Bodemkwaliteit!J43="&lt;"),"&lt;d",Bodemkwaliteit!Q43)</f>
        <v>&lt;d</v>
      </c>
      <c r="F35" s="267" t="str">
        <f t="shared" si="37"/>
        <v>&lt;d</v>
      </c>
      <c r="G35" s="477">
        <f t="shared" si="38"/>
        <v>0.05</v>
      </c>
      <c r="I35" s="277">
        <f t="shared" si="6"/>
        <v>0</v>
      </c>
      <c r="J35" s="277">
        <f t="shared" si="39"/>
        <v>0.05</v>
      </c>
      <c r="K35" s="295" t="str">
        <f>IF(Bodemkwaliteit!BJ43="","-",Bodemkwaliteit!BJ43)</f>
        <v>-</v>
      </c>
      <c r="L35" s="315">
        <f t="shared" si="7"/>
        <v>0</v>
      </c>
      <c r="M35" s="315" t="str">
        <f t="shared" si="8"/>
        <v/>
      </c>
      <c r="N35" s="315" t="str">
        <f t="shared" si="9"/>
        <v/>
      </c>
      <c r="O35" s="315" t="str">
        <f t="shared" si="10"/>
        <v/>
      </c>
      <c r="P35" s="315" t="str">
        <f t="shared" si="11"/>
        <v/>
      </c>
      <c r="Q35" s="315" t="str">
        <f t="shared" si="12"/>
        <v/>
      </c>
      <c r="R35" s="295" t="s">
        <v>214</v>
      </c>
      <c r="S35" s="315" t="str">
        <f t="shared" si="13"/>
        <v/>
      </c>
      <c r="T35" s="315"/>
      <c r="U35" s="315"/>
      <c r="V35" s="315" t="str">
        <f t="shared" si="14"/>
        <v/>
      </c>
      <c r="W35" s="315" t="str">
        <f t="shared" si="15"/>
        <v/>
      </c>
      <c r="X35" s="395" t="str">
        <f t="shared" si="16"/>
        <v/>
      </c>
      <c r="Y35" s="295" t="str">
        <f>IF(Bodemkwaliteit!BK43="","-",Bodemkwaliteit!BK43)</f>
        <v>-</v>
      </c>
      <c r="Z35" s="315" t="str">
        <f t="shared" si="17"/>
        <v/>
      </c>
      <c r="AA35" s="315">
        <f t="shared" si="18"/>
        <v>0</v>
      </c>
      <c r="AB35" s="427" t="str">
        <f t="shared" si="40"/>
        <v>-</v>
      </c>
      <c r="AC35" s="315" t="str">
        <f t="shared" si="41"/>
        <v/>
      </c>
      <c r="AD35" s="373">
        <f t="shared" si="20"/>
        <v>0</v>
      </c>
      <c r="AE35" s="294" t="s">
        <v>213</v>
      </c>
      <c r="AF35" s="268" t="str">
        <f t="shared" si="42"/>
        <v/>
      </c>
      <c r="AG35" s="296">
        <f t="shared" si="22"/>
        <v>0</v>
      </c>
      <c r="AH35" s="295" t="str">
        <f>IF(Bodemkwaliteit!BL43="","-",Bodemkwaliteit!BL43)</f>
        <v>-</v>
      </c>
      <c r="AI35" s="267" t="str">
        <f t="shared" si="43"/>
        <v/>
      </c>
      <c r="AJ35" s="267">
        <f t="shared" si="24"/>
        <v>0</v>
      </c>
      <c r="AK35" s="291" t="str">
        <f t="shared" si="44"/>
        <v>-</v>
      </c>
      <c r="AL35" s="267" t="str">
        <f t="shared" si="25"/>
        <v/>
      </c>
      <c r="AM35" s="292">
        <f t="shared" si="26"/>
        <v>0</v>
      </c>
      <c r="AN35" s="295" t="str">
        <f>IF(Bodemkwaliteit!BO43="","-",Bodemkwaliteit!BO43)</f>
        <v>-</v>
      </c>
      <c r="AO35" s="267" t="str">
        <f t="shared" si="45"/>
        <v/>
      </c>
      <c r="AP35" s="292">
        <f t="shared" si="27"/>
        <v>0</v>
      </c>
      <c r="AQ35" s="294" t="s">
        <v>213</v>
      </c>
      <c r="AR35" s="267" t="str">
        <f t="shared" si="46"/>
        <v/>
      </c>
      <c r="AS35" s="267" t="str">
        <f t="shared" si="29"/>
        <v/>
      </c>
      <c r="AT35" s="267">
        <f t="shared" si="30"/>
        <v>0</v>
      </c>
      <c r="AU35" s="267" t="str">
        <f t="shared" si="47"/>
        <v/>
      </c>
      <c r="AV35" s="292">
        <f t="shared" si="48"/>
        <v>0</v>
      </c>
      <c r="AW35" s="267"/>
      <c r="AX35" s="297" t="s">
        <v>108</v>
      </c>
      <c r="AY35" s="267"/>
      <c r="AZ35" s="306"/>
      <c r="BA35" s="279"/>
      <c r="BB35" s="279"/>
      <c r="BC35" s="279"/>
      <c r="BD35" s="279">
        <f t="shared" si="33"/>
        <v>0</v>
      </c>
      <c r="BE35" s="275">
        <f>IF(AND(Bodemkwaliteit!AF43=1,Bodemkwaliteit!AG43=1),MAX(BH35,IF($G$5=1,BF35,BG35)),IF($G$5=1,BF35,BG35))</f>
        <v>0.05</v>
      </c>
      <c r="BF35" s="143">
        <f>Bodemkwaliteit!BE43</f>
        <v>0.05</v>
      </c>
      <c r="BG35" s="280">
        <f>Bodemkwaliteit!BF43</f>
        <v>3.0000000000000001E-3</v>
      </c>
      <c r="BH35" s="143">
        <f>Bodemkwaliteit!BG43</f>
        <v>0.01</v>
      </c>
      <c r="BI35" s="280">
        <f>Bodemkwaliteit!BH43</f>
        <v>0.01</v>
      </c>
      <c r="BJ35" s="279"/>
      <c r="BK35" s="279">
        <f t="shared" si="49"/>
        <v>1</v>
      </c>
      <c r="BL35" s="279">
        <f t="shared" si="49"/>
        <v>1</v>
      </c>
      <c r="BM35" s="279">
        <f t="shared" si="34"/>
        <v>1</v>
      </c>
      <c r="BN35" s="277">
        <f>Bodemkwaliteit!BS43</f>
        <v>0</v>
      </c>
      <c r="BO35" s="277">
        <f>Bodemkwaliteit!BT43</f>
        <v>0</v>
      </c>
      <c r="BP35" s="277">
        <f>Bodemkwaliteit!BU43</f>
        <v>1</v>
      </c>
      <c r="BR35" s="277" t="str">
        <f t="shared" si="36"/>
        <v>indeno(1,2,3-cd)pyreen</v>
      </c>
    </row>
    <row r="36" spans="1:92" ht="8.1" customHeight="1" x14ac:dyDescent="0.15">
      <c r="B36" s="404" t="str">
        <f>Bodemkwaliteit!F44</f>
        <v>benzo(ghi)peryleen</v>
      </c>
      <c r="C36" s="338"/>
      <c r="D36" s="276"/>
      <c r="E36" s="267" t="str">
        <f>IF(AND(Bodemkwaliteit!H44="&lt;",Bodemkwaliteit!J44="&lt;"),"&lt;d",Bodemkwaliteit!Q44)</f>
        <v>&lt;d</v>
      </c>
      <c r="F36" s="267" t="str">
        <f t="shared" si="37"/>
        <v>&lt;d</v>
      </c>
      <c r="G36" s="477">
        <f t="shared" si="38"/>
        <v>0.05</v>
      </c>
      <c r="I36" s="277">
        <f t="shared" si="6"/>
        <v>0</v>
      </c>
      <c r="J36" s="277">
        <f t="shared" si="39"/>
        <v>0.05</v>
      </c>
      <c r="K36" s="295" t="str">
        <f>IF(Bodemkwaliteit!BJ44="","-",Bodemkwaliteit!BJ44)</f>
        <v>-</v>
      </c>
      <c r="L36" s="315">
        <f t="shared" si="7"/>
        <v>0</v>
      </c>
      <c r="M36" s="315" t="str">
        <f t="shared" si="8"/>
        <v/>
      </c>
      <c r="N36" s="315" t="str">
        <f t="shared" si="9"/>
        <v/>
      </c>
      <c r="O36" s="315" t="str">
        <f t="shared" si="10"/>
        <v/>
      </c>
      <c r="P36" s="315" t="str">
        <f t="shared" si="11"/>
        <v/>
      </c>
      <c r="Q36" s="315" t="str">
        <f t="shared" si="12"/>
        <v/>
      </c>
      <c r="R36" s="295" t="s">
        <v>214</v>
      </c>
      <c r="S36" s="315" t="str">
        <f t="shared" si="13"/>
        <v/>
      </c>
      <c r="T36" s="315"/>
      <c r="U36" s="315"/>
      <c r="V36" s="315" t="str">
        <f t="shared" si="14"/>
        <v/>
      </c>
      <c r="W36" s="315" t="str">
        <f t="shared" si="15"/>
        <v/>
      </c>
      <c r="X36" s="395" t="str">
        <f t="shared" si="16"/>
        <v/>
      </c>
      <c r="Y36" s="295" t="str">
        <f>IF(Bodemkwaliteit!BK44="","-",Bodemkwaliteit!BK44)</f>
        <v>-</v>
      </c>
      <c r="Z36" s="315" t="str">
        <f t="shared" si="17"/>
        <v/>
      </c>
      <c r="AA36" s="315">
        <f t="shared" si="18"/>
        <v>0</v>
      </c>
      <c r="AB36" s="427" t="str">
        <f t="shared" si="40"/>
        <v>-</v>
      </c>
      <c r="AC36" s="315" t="str">
        <f t="shared" si="41"/>
        <v/>
      </c>
      <c r="AD36" s="373">
        <f t="shared" si="20"/>
        <v>0</v>
      </c>
      <c r="AE36" s="294" t="s">
        <v>213</v>
      </c>
      <c r="AF36" s="268" t="str">
        <f t="shared" si="42"/>
        <v/>
      </c>
      <c r="AG36" s="296">
        <f t="shared" si="22"/>
        <v>0</v>
      </c>
      <c r="AH36" s="295" t="str">
        <f>IF(Bodemkwaliteit!BL44="","-",Bodemkwaliteit!BL44)</f>
        <v>-</v>
      </c>
      <c r="AI36" s="267" t="str">
        <f t="shared" si="43"/>
        <v/>
      </c>
      <c r="AJ36" s="267">
        <f t="shared" si="24"/>
        <v>0</v>
      </c>
      <c r="AK36" s="291" t="str">
        <f t="shared" si="44"/>
        <v>-</v>
      </c>
      <c r="AL36" s="267" t="str">
        <f t="shared" si="25"/>
        <v/>
      </c>
      <c r="AM36" s="292">
        <f t="shared" si="26"/>
        <v>0</v>
      </c>
      <c r="AN36" s="295" t="str">
        <f>IF(Bodemkwaliteit!BO44="","-",Bodemkwaliteit!BO44)</f>
        <v>-</v>
      </c>
      <c r="AO36" s="267" t="str">
        <f t="shared" si="45"/>
        <v/>
      </c>
      <c r="AP36" s="292">
        <f t="shared" si="27"/>
        <v>0</v>
      </c>
      <c r="AQ36" s="294" t="s">
        <v>213</v>
      </c>
      <c r="AR36" s="267" t="str">
        <f t="shared" si="46"/>
        <v/>
      </c>
      <c r="AS36" s="267" t="str">
        <f t="shared" si="29"/>
        <v/>
      </c>
      <c r="AT36" s="267">
        <f t="shared" si="30"/>
        <v>0</v>
      </c>
      <c r="AU36" s="267" t="str">
        <f t="shared" si="47"/>
        <v/>
      </c>
      <c r="AV36" s="292">
        <f t="shared" si="48"/>
        <v>0</v>
      </c>
      <c r="AW36" s="267"/>
      <c r="AX36" s="297" t="s">
        <v>108</v>
      </c>
      <c r="AY36" s="267"/>
      <c r="AZ36" s="306"/>
      <c r="BA36" s="279"/>
      <c r="BB36" s="279"/>
      <c r="BC36" s="279"/>
      <c r="BD36" s="279">
        <f t="shared" si="33"/>
        <v>0</v>
      </c>
      <c r="BE36" s="275">
        <f>IF(AND(Bodemkwaliteit!AF44=1,Bodemkwaliteit!AG44=1),MAX(BH36,IF($G$5=1,BF36,BG36)),IF($G$5=1,BF36,BG36))</f>
        <v>0.05</v>
      </c>
      <c r="BF36" s="143">
        <f>Bodemkwaliteit!BE44</f>
        <v>0.05</v>
      </c>
      <c r="BG36" s="280">
        <f>Bodemkwaliteit!BF44</f>
        <v>3.0000000000000001E-3</v>
      </c>
      <c r="BH36" s="143">
        <f>Bodemkwaliteit!BG44</f>
        <v>0.01</v>
      </c>
      <c r="BI36" s="280">
        <f>Bodemkwaliteit!BH44</f>
        <v>0.01</v>
      </c>
      <c r="BJ36" s="279"/>
      <c r="BK36" s="279">
        <f t="shared" si="49"/>
        <v>1</v>
      </c>
      <c r="BL36" s="279">
        <f t="shared" si="49"/>
        <v>1</v>
      </c>
      <c r="BM36" s="279">
        <f t="shared" si="34"/>
        <v>1</v>
      </c>
      <c r="BN36" s="277">
        <f>Bodemkwaliteit!BS44</f>
        <v>0</v>
      </c>
      <c r="BO36" s="277">
        <f>Bodemkwaliteit!BT44</f>
        <v>0</v>
      </c>
      <c r="BP36" s="277">
        <f>Bodemkwaliteit!BU44</f>
        <v>1</v>
      </c>
      <c r="BR36" s="277" t="str">
        <f t="shared" si="36"/>
        <v>benzo(ghi)peryleen</v>
      </c>
    </row>
    <row r="37" spans="1:92" ht="8.1" customHeight="1" x14ac:dyDescent="0.15">
      <c r="B37" s="404" t="str">
        <f>Bodemkwaliteit!F45</f>
        <v>PAK's (10 VROM) (0,7 factor)</v>
      </c>
      <c r="C37" s="405" t="s">
        <v>216</v>
      </c>
      <c r="D37" s="298">
        <f>(IF($M$11&lt;10,10,$M$11))</f>
        <v>10</v>
      </c>
      <c r="E37" s="267" t="str">
        <f>IF(AND(Bodemkwaliteit!H45="&lt;",Bodemkwaliteit!J45="&lt;"),"&lt;d",Bodemkwaliteit!Q45)</f>
        <v>&lt;d</v>
      </c>
      <c r="F37" s="267" t="str">
        <f t="shared" si="37"/>
        <v>&lt;d</v>
      </c>
      <c r="G37" s="477">
        <f>IF(E37="&lt;d",J37,F37*(BN37+BO37*25+BP37*10)/(BN37+$M$10*BO37+D37*BP37))</f>
        <v>0.5</v>
      </c>
      <c r="H37" s="275"/>
      <c r="I37" s="277">
        <f t="shared" si="6"/>
        <v>1</v>
      </c>
      <c r="J37" s="277">
        <f t="shared" si="39"/>
        <v>0.5</v>
      </c>
      <c r="K37" s="295">
        <f>IF(Bodemkwaliteit!BJ45="","-",Bodemkwaliteit!BJ45)</f>
        <v>1.5</v>
      </c>
      <c r="L37" s="315">
        <f t="shared" si="7"/>
        <v>1</v>
      </c>
      <c r="M37" s="315" t="str">
        <f t="shared" si="8"/>
        <v/>
      </c>
      <c r="N37" s="315">
        <f t="shared" si="9"/>
        <v>0</v>
      </c>
      <c r="O37" s="315">
        <f t="shared" si="10"/>
        <v>0</v>
      </c>
      <c r="P37" s="315">
        <f t="shared" si="11"/>
        <v>0</v>
      </c>
      <c r="Q37" s="315">
        <f t="shared" si="12"/>
        <v>0</v>
      </c>
      <c r="R37" s="294" t="str">
        <f ca="1">IF(L56=0,"x","-")</f>
        <v>x</v>
      </c>
      <c r="S37" s="315" t="str">
        <f t="shared" si="13"/>
        <v/>
      </c>
      <c r="T37" s="315"/>
      <c r="U37" s="315"/>
      <c r="V37" s="315" t="str">
        <f t="shared" si="14"/>
        <v/>
      </c>
      <c r="W37" s="315" t="str">
        <f t="shared" si="15"/>
        <v/>
      </c>
      <c r="X37" s="395" t="str">
        <f t="shared" si="16"/>
        <v/>
      </c>
      <c r="Y37" s="295">
        <f>IF(Bodemkwaliteit!BK45="","-",Bodemkwaliteit!BK45)</f>
        <v>6.8</v>
      </c>
      <c r="Z37" s="315" t="str">
        <f t="shared" si="17"/>
        <v/>
      </c>
      <c r="AA37" s="315">
        <f t="shared" si="18"/>
        <v>0</v>
      </c>
      <c r="AB37" s="295">
        <v>9</v>
      </c>
      <c r="AC37" s="315" t="str">
        <f t="shared" si="41"/>
        <v/>
      </c>
      <c r="AD37" s="373">
        <f t="shared" si="20"/>
        <v>0</v>
      </c>
      <c r="AE37" s="295">
        <v>40</v>
      </c>
      <c r="AF37" s="268" t="str">
        <f t="shared" si="42"/>
        <v/>
      </c>
      <c r="AG37" s="296">
        <f t="shared" si="22"/>
        <v>0</v>
      </c>
      <c r="AH37" s="295">
        <f>IF(Bodemkwaliteit!BL45="","-",Bodemkwaliteit!BL45)</f>
        <v>40</v>
      </c>
      <c r="AI37" s="267" t="str">
        <f t="shared" si="43"/>
        <v/>
      </c>
      <c r="AJ37" s="267">
        <f t="shared" si="24"/>
        <v>0</v>
      </c>
      <c r="AK37" s="291">
        <f t="shared" si="44"/>
        <v>40</v>
      </c>
      <c r="AL37" s="267" t="str">
        <f t="shared" si="25"/>
        <v/>
      </c>
      <c r="AM37" s="292">
        <f t="shared" si="26"/>
        <v>0</v>
      </c>
      <c r="AN37" s="295">
        <f>IF(Bodemkwaliteit!BO45="","-",Bodemkwaliteit!BO45)</f>
        <v>40</v>
      </c>
      <c r="AO37" s="267" t="str">
        <f t="shared" si="45"/>
        <v/>
      </c>
      <c r="AP37" s="292">
        <f t="shared" si="27"/>
        <v>0</v>
      </c>
      <c r="AQ37" s="295">
        <v>8</v>
      </c>
      <c r="AR37" s="267" t="str">
        <f t="shared" si="46"/>
        <v/>
      </c>
      <c r="AS37" s="267" t="str">
        <f t="shared" si="29"/>
        <v/>
      </c>
      <c r="AT37" s="267">
        <f t="shared" si="30"/>
        <v>0</v>
      </c>
      <c r="AU37" s="267" t="str">
        <f t="shared" si="47"/>
        <v/>
      </c>
      <c r="AV37" s="292">
        <f t="shared" si="48"/>
        <v>0</v>
      </c>
      <c r="AW37" s="267"/>
      <c r="AX37" s="297" t="s">
        <v>108</v>
      </c>
      <c r="AY37" s="267"/>
      <c r="AZ37" s="267">
        <v>1</v>
      </c>
      <c r="BA37" s="267"/>
      <c r="BB37" s="267"/>
      <c r="BC37" s="267"/>
      <c r="BD37" s="279">
        <f t="shared" si="33"/>
        <v>1</v>
      </c>
      <c r="BE37" s="275">
        <f>IF(AND(Bodemkwaliteit!AF45=1,Bodemkwaliteit!AG45=1),MAX(BH37,IF($G$5=1,BF37,BG37)),IF($G$5=1,BF37,BG37))</f>
        <v>0.5</v>
      </c>
      <c r="BF37" s="143">
        <f>Bodemkwaliteit!BE45</f>
        <v>0.5</v>
      </c>
      <c r="BG37" s="280">
        <f>Bodemkwaliteit!BF45</f>
        <v>2.1000000000000001E-2</v>
      </c>
      <c r="BH37" s="143">
        <f>Bodemkwaliteit!BG45</f>
        <v>0.1</v>
      </c>
      <c r="BI37" s="280">
        <f>Bodemkwaliteit!BH45</f>
        <v>0</v>
      </c>
      <c r="BJ37" s="279"/>
      <c r="BK37" s="279">
        <f t="shared" si="49"/>
        <v>1</v>
      </c>
      <c r="BL37" s="279">
        <f t="shared" si="49"/>
        <v>1</v>
      </c>
      <c r="BM37" s="279">
        <f t="shared" si="34"/>
        <v>1</v>
      </c>
      <c r="BN37" s="277">
        <f>Bodemkwaliteit!BS45</f>
        <v>0</v>
      </c>
      <c r="BO37" s="277">
        <f>Bodemkwaliteit!BT45</f>
        <v>0</v>
      </c>
      <c r="BP37" s="277">
        <f>Bodemkwaliteit!BU45</f>
        <v>1</v>
      </c>
      <c r="BR37" s="277" t="str">
        <f t="shared" si="36"/>
        <v>PAK's (10 VROM) (0,7 factor)</v>
      </c>
    </row>
    <row r="38" spans="1:92" ht="8.1" customHeight="1" x14ac:dyDescent="0.15">
      <c r="B38" s="401" t="s">
        <v>143</v>
      </c>
      <c r="C38" s="402"/>
      <c r="D38" s="408"/>
      <c r="E38" s="299"/>
      <c r="F38" s="299"/>
      <c r="G38" s="300"/>
      <c r="H38" s="409"/>
      <c r="I38" s="341"/>
      <c r="J38" s="341"/>
      <c r="K38" s="301"/>
      <c r="L38" s="299"/>
      <c r="M38" s="299"/>
      <c r="N38" s="299"/>
      <c r="O38" s="299"/>
      <c r="P38" s="299"/>
      <c r="Q38" s="299"/>
      <c r="R38" s="301"/>
      <c r="S38" s="299"/>
      <c r="T38" s="299"/>
      <c r="U38" s="299"/>
      <c r="V38" s="299"/>
      <c r="W38" s="299"/>
      <c r="X38" s="304"/>
      <c r="Y38" s="301"/>
      <c r="Z38" s="299"/>
      <c r="AA38" s="299"/>
      <c r="AB38" s="301"/>
      <c r="AC38" s="299"/>
      <c r="AD38" s="306"/>
      <c r="AE38" s="301"/>
      <c r="AF38" s="307"/>
      <c r="AG38" s="303"/>
      <c r="AH38" s="301"/>
      <c r="AI38" s="299"/>
      <c r="AJ38" s="299"/>
      <c r="AK38" s="301"/>
      <c r="AL38" s="299"/>
      <c r="AM38" s="304"/>
      <c r="AN38" s="430"/>
      <c r="AO38" s="299"/>
      <c r="AP38" s="304"/>
      <c r="AQ38" s="301"/>
      <c r="AR38" s="299"/>
      <c r="AS38" s="299"/>
      <c r="AT38" s="299"/>
      <c r="AU38" s="299"/>
      <c r="AV38" s="304"/>
      <c r="AW38" s="267"/>
      <c r="AX38" s="305"/>
      <c r="AY38" s="267"/>
      <c r="AZ38" s="279"/>
      <c r="BA38" s="279"/>
      <c r="BB38" s="279"/>
      <c r="BC38" s="279"/>
      <c r="BD38" s="279"/>
      <c r="BE38" s="275"/>
      <c r="BF38" s="143"/>
      <c r="BH38" s="143"/>
      <c r="BJ38" s="279"/>
      <c r="BK38" s="279"/>
      <c r="BL38" s="279"/>
      <c r="BM38" s="279"/>
      <c r="BN38" s="280"/>
      <c r="BO38" s="280"/>
      <c r="BP38" s="280"/>
      <c r="BQ38" s="280"/>
      <c r="BR38" s="403" t="str">
        <f t="shared" si="36"/>
        <v>5. Gechloreerde koolwaterstoffen</v>
      </c>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row>
    <row r="39" spans="1:92" ht="8.1" customHeight="1" x14ac:dyDescent="0.15">
      <c r="B39" s="404" t="str">
        <f>Bodemkwaliteit!F47</f>
        <v>d. polichloorbifenylen (PCB's)</v>
      </c>
      <c r="C39" s="410"/>
      <c r="D39" s="276"/>
      <c r="E39" s="267"/>
      <c r="F39" s="267"/>
      <c r="G39" s="293"/>
      <c r="K39" s="406"/>
      <c r="L39" s="315"/>
      <c r="M39" s="315"/>
      <c r="N39" s="315"/>
      <c r="O39" s="315"/>
      <c r="P39" s="315"/>
      <c r="Q39" s="315"/>
      <c r="R39" s="308"/>
      <c r="S39" s="315"/>
      <c r="T39" s="315"/>
      <c r="U39" s="315"/>
      <c r="V39" s="315"/>
      <c r="W39" s="315"/>
      <c r="X39" s="395"/>
      <c r="Y39" s="406"/>
      <c r="Z39" s="315"/>
      <c r="AA39" s="315"/>
      <c r="AB39" s="406"/>
      <c r="AC39" s="315"/>
      <c r="AD39" s="373"/>
      <c r="AE39" s="309"/>
      <c r="AF39" s="268"/>
      <c r="AG39" s="296"/>
      <c r="AH39" s="406"/>
      <c r="AI39" s="267"/>
      <c r="AJ39" s="267"/>
      <c r="AK39" s="291"/>
      <c r="AL39" s="267"/>
      <c r="AM39" s="267"/>
      <c r="AN39" s="330"/>
      <c r="AO39" s="267"/>
      <c r="AP39" s="292"/>
      <c r="AQ39" s="406"/>
      <c r="AR39" s="267"/>
      <c r="AS39" s="267"/>
      <c r="AT39" s="267"/>
      <c r="AU39" s="267"/>
      <c r="AV39" s="292"/>
      <c r="AW39" s="267"/>
      <c r="AX39" s="297"/>
      <c r="AY39" s="267"/>
      <c r="AZ39" s="279"/>
      <c r="BA39" s="279"/>
      <c r="BB39" s="279"/>
      <c r="BC39" s="279"/>
      <c r="BD39" s="279"/>
      <c r="BE39" s="275"/>
      <c r="BF39" s="143"/>
      <c r="BH39" s="143"/>
      <c r="BJ39" s="279"/>
      <c r="BK39" s="279"/>
      <c r="BL39" s="279"/>
      <c r="BM39" s="279"/>
      <c r="BR39" s="277" t="str">
        <f t="shared" si="36"/>
        <v>d. polichloorbifenylen (PCB's)</v>
      </c>
    </row>
    <row r="40" spans="1:92" ht="8.1" customHeight="1" x14ac:dyDescent="0.15">
      <c r="B40" s="404" t="str">
        <f>Bodemkwaliteit!F48</f>
        <v>S.v.p. keuze voor toetsing PCB's opgeven (mg/kg=0 ; ug/kg=1):</v>
      </c>
      <c r="C40" s="410"/>
      <c r="D40" s="276" t="str">
        <f>IF(Bodemkwaliteit!J48=1,"ug/kg",IF(Bodemkwaliteit!J48=0,"mg/kg","fout"))</f>
        <v>mg/kg</v>
      </c>
      <c r="E40" s="267"/>
      <c r="F40" s="267"/>
      <c r="G40" s="293"/>
      <c r="K40" s="406"/>
      <c r="L40" s="315"/>
      <c r="M40" s="315"/>
      <c r="N40" s="315"/>
      <c r="O40" s="315"/>
      <c r="P40" s="315"/>
      <c r="Q40" s="315"/>
      <c r="R40" s="308"/>
      <c r="S40" s="315"/>
      <c r="T40" s="315"/>
      <c r="U40" s="315"/>
      <c r="V40" s="315"/>
      <c r="W40" s="315"/>
      <c r="X40" s="395"/>
      <c r="Y40" s="406"/>
      <c r="Z40" s="315"/>
      <c r="AA40" s="315"/>
      <c r="AB40" s="406"/>
      <c r="AC40" s="315"/>
      <c r="AD40" s="373"/>
      <c r="AE40" s="309"/>
      <c r="AF40" s="268"/>
      <c r="AG40" s="296"/>
      <c r="AH40" s="406"/>
      <c r="AI40" s="267"/>
      <c r="AJ40" s="267"/>
      <c r="AK40" s="291"/>
      <c r="AL40" s="267"/>
      <c r="AM40" s="267"/>
      <c r="AN40" s="330"/>
      <c r="AO40" s="267"/>
      <c r="AP40" s="292"/>
      <c r="AQ40" s="406"/>
      <c r="AR40" s="267"/>
      <c r="AS40" s="267"/>
      <c r="AT40" s="267"/>
      <c r="AU40" s="267"/>
      <c r="AV40" s="292"/>
      <c r="AW40" s="267"/>
      <c r="AX40" s="297"/>
      <c r="AY40" s="267"/>
      <c r="AZ40" s="279"/>
      <c r="BA40" s="279"/>
      <c r="BB40" s="279"/>
      <c r="BC40" s="279"/>
      <c r="BD40" s="279"/>
      <c r="BE40" s="275"/>
      <c r="BF40" s="143"/>
      <c r="BH40" s="143"/>
      <c r="BJ40" s="279"/>
      <c r="BK40" s="279"/>
      <c r="BL40" s="279"/>
      <c r="BM40" s="279"/>
      <c r="BR40" s="277" t="str">
        <f t="shared" si="36"/>
        <v>S.v.p. keuze voor toetsing PCB's opgeven (mg/kg=0 ; ug/kg=1):</v>
      </c>
    </row>
    <row r="41" spans="1:92" ht="8.1" customHeight="1" x14ac:dyDescent="0.15">
      <c r="A41" s="325"/>
      <c r="B41" s="404" t="str">
        <f>Bodemkwaliteit!F49</f>
        <v>PCB 28</v>
      </c>
      <c r="C41" s="410"/>
      <c r="D41" s="276"/>
      <c r="E41" s="267" t="str">
        <f>IF(AND(Bodemkwaliteit!H49="&lt;",Bodemkwaliteit!J49="&lt;"),"&lt;d",Bodemkwaliteit!Q49)</f>
        <v>&lt;d</v>
      </c>
      <c r="F41" s="267" t="str">
        <f t="shared" ref="F41:F48" si="50">IF(E41="&lt;d","&lt;d",E41*$G$5)</f>
        <v>&lt;d</v>
      </c>
      <c r="G41" s="477">
        <f t="shared" ref="G41:G48" si="51">IF(E41="&lt;d",J41,F41*(BN41+BO41*25+BP41*10)/(BN41+$M$10*BO41+BP41*$M$11))</f>
        <v>1E-3</v>
      </c>
      <c r="I41" s="277">
        <f t="shared" ref="I41:I50" si="52">IF(AND(G41&gt;0,L41=1),1,0)</f>
        <v>0</v>
      </c>
      <c r="J41" s="277">
        <f t="shared" ref="J41:J48" si="53">IF(BE41&lt;K41,BE41,K41)</f>
        <v>1E-3</v>
      </c>
      <c r="K41" s="295" t="str">
        <f>IF(Bodemkwaliteit!BJ49="","-",Bodemkwaliteit!BJ49)</f>
        <v>-</v>
      </c>
      <c r="L41" s="315">
        <f t="shared" ref="L41:L48" si="54">IF(K41="-",0,1)</f>
        <v>0</v>
      </c>
      <c r="M41" s="315" t="str">
        <f t="shared" ref="M41:M50" si="55">IF(G41&gt;K41,"&gt; agw","")</f>
        <v/>
      </c>
      <c r="N41" s="315" t="str">
        <f t="shared" ref="N41:N48" si="56">IF(K41="-","",IF(M41="&gt; agw",1,0))</f>
        <v/>
      </c>
      <c r="O41" s="315" t="str">
        <f t="shared" ref="O41:O50" si="57">IF(K41="-","",IF(AND(G41&gt;K41,G41&lt;2*K41,G41&lt;Y41,G41&lt;AE41),1,0))</f>
        <v/>
      </c>
      <c r="P41" s="315" t="str">
        <f t="shared" ref="P41:P48" si="58">IF(K41="-","",IF(AND(N41=1,O41=1),1,0))</f>
        <v/>
      </c>
      <c r="Q41" s="315" t="str">
        <f t="shared" ref="Q41:Q50" si="59">IF(K41="-","",IF(AND(N41=1,O41=0),1,0))</f>
        <v/>
      </c>
      <c r="R41" s="295" t="s">
        <v>214</v>
      </c>
      <c r="S41" s="315" t="str">
        <f t="shared" ref="S41:S48" si="60">IF(M41="","",IF(AND(M41="&gt; agw",R41="x"),"ber. msPAF",IF(R41="-","",IF(G41&gt;R41,"nee","ja"))))</f>
        <v/>
      </c>
      <c r="T41" s="315"/>
      <c r="U41" s="315"/>
      <c r="V41" s="315" t="str">
        <f t="shared" ref="V41:V50" si="61">IF(S41="","",IF(S41="ja",1,0))</f>
        <v/>
      </c>
      <c r="W41" s="315" t="str">
        <f t="shared" ref="W41:W50" si="62">IF(S41="","",IF(S41="nee",1,0))</f>
        <v/>
      </c>
      <c r="X41" s="395" t="str">
        <f t="shared" ref="X41:X50" si="63">IF(S41="","",IF(OR(S41="ber. msPAF",S41="ja, ber. msPAF"),1,0))</f>
        <v/>
      </c>
      <c r="Y41" s="295" t="str">
        <f>IF(Bodemkwaliteit!BK49="","-",Bodemkwaliteit!BK49)</f>
        <v>-</v>
      </c>
      <c r="Z41" s="315" t="str">
        <f t="shared" ref="Z41:Z48" si="64">IF(G41&gt;Y41,"&gt; bkk w","")</f>
        <v/>
      </c>
      <c r="AA41" s="315">
        <f t="shared" ref="AA41:AA48" si="65">IF(Z41="&gt; bkk w",1,0)</f>
        <v>0</v>
      </c>
      <c r="AB41" s="294">
        <f>IF(D40="ug/kg",1000*0.014,IF(D40="mg/kg",0.014,"fout"))</f>
        <v>1.4E-2</v>
      </c>
      <c r="AC41" s="315" t="str">
        <f t="shared" ref="AC41:AC48" si="66">IF(G41&gt;AB41,"&gt; kkA","")</f>
        <v/>
      </c>
      <c r="AD41" s="373">
        <f t="shared" ref="AD41:AD48" si="67">IF(AC41="&gt; kkA",1,0)</f>
        <v>0</v>
      </c>
      <c r="AE41" s="294" t="s">
        <v>213</v>
      </c>
      <c r="AF41" s="268" t="str">
        <f t="shared" ref="AF41:AF48" si="68">IF(G41&gt;AE41,"&gt; kkB","")</f>
        <v/>
      </c>
      <c r="AG41" s="296">
        <f t="shared" ref="AG41:AG48" si="69">IF(AF41="&gt; kkB",1,0)</f>
        <v>0</v>
      </c>
      <c r="AH41" s="295" t="str">
        <f>IF(Bodemkwaliteit!BL49="","-",Bodemkwaliteit!BL49)</f>
        <v>-</v>
      </c>
      <c r="AI41" s="267" t="str">
        <f t="shared" ref="AI41:AI48" si="70">IF(G41&gt;AH41,"&gt; bfk industrie","")</f>
        <v/>
      </c>
      <c r="AJ41" s="267">
        <f t="shared" ref="AJ41:AJ48" si="71">IF(AI41="&gt; bfk industrie",1,0)</f>
        <v>0</v>
      </c>
      <c r="AK41" s="291" t="str">
        <f t="shared" ref="AK41:AK48" si="72">IF(AND(AE41="-",AH41="-"),"-",MIN(AE41,AH41))</f>
        <v>-</v>
      </c>
      <c r="AL41" s="267" t="str">
        <f t="shared" ref="AL41:AL48" si="73">IF(G41&gt;AK41,"&gt; min","")</f>
        <v/>
      </c>
      <c r="AM41" s="267">
        <f t="shared" ref="AM41:AM48" si="74">IF(AL41="&gt; min",1,0)</f>
        <v>0</v>
      </c>
      <c r="AN41" s="295" t="str">
        <f>IF(Bodemkwaliteit!BO49="","-",Bodemkwaliteit!BO49)</f>
        <v>-</v>
      </c>
      <c r="AO41" s="267" t="str">
        <f t="shared" ref="AO41:AO48" si="75">IF(AN41="","",IF(G41&gt;AN41,"&gt; i-waarde",""))</f>
        <v/>
      </c>
      <c r="AP41" s="292">
        <f t="shared" ref="AP41:AP48" si="76">IF(AO41="&gt; i-waarde",1,0)</f>
        <v>0</v>
      </c>
      <c r="AQ41" s="294" t="s">
        <v>213</v>
      </c>
      <c r="AR41" s="267" t="str">
        <f t="shared" ref="AR41:AR48" si="77">IF(OR(E41="&lt;d",AQ41="-"),"",IF(E41&gt;AQ41,"&gt; CCT",""))</f>
        <v/>
      </c>
      <c r="AS41" s="267" t="str">
        <f t="shared" ref="AS41:AS50" si="78">IF(AQ41="-","",IF(G41&gt;1.5*AQ41,"&gt; 1,5*CCT",""))</f>
        <v/>
      </c>
      <c r="AT41" s="267">
        <f t="shared" ref="AT41:AT50" si="79">IF(AR41="&gt; CCT",1,0)</f>
        <v>0</v>
      </c>
      <c r="AU41" s="267" t="str">
        <f t="shared" ref="AU41:AU48" si="80">IF(AX41="","",IF(AX41="ja","",IF(AS41="&gt; 1,5*CCT",1,0)))</f>
        <v/>
      </c>
      <c r="AV41" s="292">
        <f t="shared" ref="AV41:AV48" si="81">IF(AND(AT41=1,AU41=0),1,0)</f>
        <v>0</v>
      </c>
      <c r="AW41" s="267"/>
      <c r="AX41" s="297" t="s">
        <v>108</v>
      </c>
      <c r="AY41" s="267"/>
      <c r="AZ41" s="306">
        <v>1</v>
      </c>
      <c r="BA41" s="279"/>
      <c r="BB41" s="279"/>
      <c r="BC41" s="279"/>
      <c r="BD41" s="279">
        <f t="shared" ref="BD41:BD50" si="82">L41</f>
        <v>0</v>
      </c>
      <c r="BE41" s="275">
        <f>IF(AND(Bodemkwaliteit!AF49=1,Bodemkwaliteit!AG49=1),MAX(BH41,IF($G$5=1,BF41,BG41)),IF($G$5=1,BF41,BG41))</f>
        <v>1E-3</v>
      </c>
      <c r="BF41" s="143">
        <f>Bodemkwaliteit!BE49</f>
        <v>1E-3</v>
      </c>
      <c r="BG41" s="280">
        <f>Bodemkwaliteit!BF49</f>
        <v>0</v>
      </c>
      <c r="BH41" s="143">
        <f>Bodemkwaliteit!BG49</f>
        <v>0.01</v>
      </c>
      <c r="BI41" s="280">
        <f>Bodemkwaliteit!BH49</f>
        <v>1.4E-2</v>
      </c>
      <c r="BJ41" s="279"/>
      <c r="BK41" s="279">
        <f t="shared" ref="BK41:BL50" si="83">IF(ISNONTEXT(BF41)=TRUE,1,0)</f>
        <v>1</v>
      </c>
      <c r="BL41" s="279">
        <f t="shared" si="83"/>
        <v>1</v>
      </c>
      <c r="BM41" s="279">
        <f t="shared" ref="BM41:BM50" si="84">IF(ISNONTEXT(BJ41)=TRUE,1,0)</f>
        <v>1</v>
      </c>
      <c r="BN41" s="277">
        <f>Bodemkwaliteit!BS49</f>
        <v>0</v>
      </c>
      <c r="BO41" s="277">
        <f>Bodemkwaliteit!BT49</f>
        <v>0</v>
      </c>
      <c r="BP41" s="277">
        <f>Bodemkwaliteit!BU49</f>
        <v>1</v>
      </c>
      <c r="BR41" s="277" t="str">
        <f t="shared" si="36"/>
        <v>PCB 28</v>
      </c>
    </row>
    <row r="42" spans="1:92" ht="8.1" customHeight="1" x14ac:dyDescent="0.15">
      <c r="A42" s="325"/>
      <c r="B42" s="404" t="str">
        <f>Bodemkwaliteit!F50</f>
        <v>PCB 52</v>
      </c>
      <c r="C42" s="410"/>
      <c r="D42" s="276"/>
      <c r="E42" s="267" t="str">
        <f>IF(AND(Bodemkwaliteit!H50="&lt;",Bodemkwaliteit!J50="&lt;"),"&lt;d",Bodemkwaliteit!Q50)</f>
        <v>&lt;d</v>
      </c>
      <c r="F42" s="267" t="str">
        <f t="shared" si="50"/>
        <v>&lt;d</v>
      </c>
      <c r="G42" s="477">
        <f t="shared" si="51"/>
        <v>1E-3</v>
      </c>
      <c r="I42" s="277">
        <f t="shared" si="52"/>
        <v>0</v>
      </c>
      <c r="J42" s="277">
        <f t="shared" si="53"/>
        <v>1E-3</v>
      </c>
      <c r="K42" s="295" t="str">
        <f>IF(Bodemkwaliteit!BJ50="","-",Bodemkwaliteit!BJ50)</f>
        <v>-</v>
      </c>
      <c r="L42" s="315">
        <f t="shared" si="54"/>
        <v>0</v>
      </c>
      <c r="M42" s="315" t="str">
        <f t="shared" si="55"/>
        <v/>
      </c>
      <c r="N42" s="315" t="str">
        <f t="shared" si="56"/>
        <v/>
      </c>
      <c r="O42" s="315" t="str">
        <f t="shared" si="57"/>
        <v/>
      </c>
      <c r="P42" s="315" t="str">
        <f t="shared" si="58"/>
        <v/>
      </c>
      <c r="Q42" s="315" t="str">
        <f t="shared" si="59"/>
        <v/>
      </c>
      <c r="R42" s="295" t="s">
        <v>214</v>
      </c>
      <c r="S42" s="315" t="str">
        <f t="shared" si="60"/>
        <v/>
      </c>
      <c r="T42" s="315"/>
      <c r="U42" s="315"/>
      <c r="V42" s="315" t="str">
        <f t="shared" si="61"/>
        <v/>
      </c>
      <c r="W42" s="315" t="str">
        <f t="shared" si="62"/>
        <v/>
      </c>
      <c r="X42" s="395" t="str">
        <f t="shared" si="63"/>
        <v/>
      </c>
      <c r="Y42" s="295" t="str">
        <f>IF(Bodemkwaliteit!BK50="","-",Bodemkwaliteit!BK50)</f>
        <v>-</v>
      </c>
      <c r="Z42" s="315" t="str">
        <f t="shared" si="64"/>
        <v/>
      </c>
      <c r="AA42" s="315">
        <f t="shared" si="65"/>
        <v>0</v>
      </c>
      <c r="AB42" s="294">
        <f>IF(D40="ug/kg",1000*0.015,IF(D40="mg/kg",0.015,"fout"))</f>
        <v>1.4999999999999999E-2</v>
      </c>
      <c r="AC42" s="315" t="str">
        <f t="shared" si="66"/>
        <v/>
      </c>
      <c r="AD42" s="373">
        <f t="shared" si="67"/>
        <v>0</v>
      </c>
      <c r="AE42" s="294" t="s">
        <v>213</v>
      </c>
      <c r="AF42" s="268" t="str">
        <f t="shared" si="68"/>
        <v/>
      </c>
      <c r="AG42" s="296">
        <f t="shared" si="69"/>
        <v>0</v>
      </c>
      <c r="AH42" s="295" t="str">
        <f>IF(Bodemkwaliteit!BL50="","-",Bodemkwaliteit!BL50)</f>
        <v>-</v>
      </c>
      <c r="AI42" s="267" t="str">
        <f t="shared" si="70"/>
        <v/>
      </c>
      <c r="AJ42" s="267">
        <f t="shared" si="71"/>
        <v>0</v>
      </c>
      <c r="AK42" s="291" t="str">
        <f t="shared" si="72"/>
        <v>-</v>
      </c>
      <c r="AL42" s="267" t="str">
        <f t="shared" si="73"/>
        <v/>
      </c>
      <c r="AM42" s="267">
        <f t="shared" si="74"/>
        <v>0</v>
      </c>
      <c r="AN42" s="295" t="str">
        <f>IF(Bodemkwaliteit!BO50="","-",Bodemkwaliteit!BO50)</f>
        <v>-</v>
      </c>
      <c r="AO42" s="267" t="str">
        <f t="shared" si="75"/>
        <v/>
      </c>
      <c r="AP42" s="292">
        <f t="shared" si="76"/>
        <v>0</v>
      </c>
      <c r="AQ42" s="294" t="s">
        <v>213</v>
      </c>
      <c r="AR42" s="267" t="str">
        <f t="shared" si="77"/>
        <v/>
      </c>
      <c r="AS42" s="267" t="str">
        <f t="shared" si="78"/>
        <v/>
      </c>
      <c r="AT42" s="267">
        <f t="shared" si="79"/>
        <v>0</v>
      </c>
      <c r="AU42" s="267" t="str">
        <f t="shared" si="80"/>
        <v/>
      </c>
      <c r="AV42" s="292">
        <f t="shared" si="81"/>
        <v>0</v>
      </c>
      <c r="AW42" s="267"/>
      <c r="AX42" s="297" t="s">
        <v>108</v>
      </c>
      <c r="AY42" s="267"/>
      <c r="AZ42" s="306">
        <v>1</v>
      </c>
      <c r="BA42" s="279"/>
      <c r="BB42" s="279"/>
      <c r="BC42" s="279"/>
      <c r="BD42" s="279">
        <f t="shared" si="82"/>
        <v>0</v>
      </c>
      <c r="BE42" s="275">
        <f>IF(AND(Bodemkwaliteit!AF50=1,Bodemkwaliteit!AG50=1),MAX(BH42,IF($G$5=1,BF42,BG42)),IF($G$5=1,BF42,BG42))</f>
        <v>1E-3</v>
      </c>
      <c r="BF42" s="143">
        <f>Bodemkwaliteit!BE50</f>
        <v>1E-3</v>
      </c>
      <c r="BG42" s="280">
        <f>Bodemkwaliteit!BF50</f>
        <v>0</v>
      </c>
      <c r="BH42" s="143">
        <f>Bodemkwaliteit!BG50</f>
        <v>0.01</v>
      </c>
      <c r="BI42" s="280">
        <f>Bodemkwaliteit!BH50</f>
        <v>1.4E-2</v>
      </c>
      <c r="BJ42" s="279"/>
      <c r="BK42" s="279">
        <f t="shared" si="83"/>
        <v>1</v>
      </c>
      <c r="BL42" s="279">
        <f t="shared" si="83"/>
        <v>1</v>
      </c>
      <c r="BM42" s="279">
        <f t="shared" si="84"/>
        <v>1</v>
      </c>
      <c r="BN42" s="277">
        <f>Bodemkwaliteit!BS50</f>
        <v>0</v>
      </c>
      <c r="BO42" s="277">
        <f>Bodemkwaliteit!BT50</f>
        <v>0</v>
      </c>
      <c r="BP42" s="277">
        <f>Bodemkwaliteit!BU50</f>
        <v>1</v>
      </c>
      <c r="BR42" s="277" t="str">
        <f t="shared" si="36"/>
        <v>PCB 52</v>
      </c>
    </row>
    <row r="43" spans="1:92" ht="8.1" customHeight="1" x14ac:dyDescent="0.15">
      <c r="A43" s="325"/>
      <c r="B43" s="404" t="str">
        <f>Bodemkwaliteit!F51</f>
        <v>PCB 101</v>
      </c>
      <c r="C43" s="410"/>
      <c r="D43" s="276"/>
      <c r="E43" s="267" t="str">
        <f>IF(AND(Bodemkwaliteit!H51="&lt;",Bodemkwaliteit!J51="&lt;"),"&lt;d",Bodemkwaliteit!Q51)</f>
        <v>&lt;d</v>
      </c>
      <c r="F43" s="267" t="str">
        <f t="shared" si="50"/>
        <v>&lt;d</v>
      </c>
      <c r="G43" s="477">
        <f t="shared" si="51"/>
        <v>1E-3</v>
      </c>
      <c r="I43" s="277">
        <f t="shared" si="52"/>
        <v>0</v>
      </c>
      <c r="J43" s="277">
        <f t="shared" si="53"/>
        <v>1E-3</v>
      </c>
      <c r="K43" s="295" t="str">
        <f>IF(Bodemkwaliteit!BJ51="","-",Bodemkwaliteit!BJ51)</f>
        <v>-</v>
      </c>
      <c r="L43" s="315">
        <f t="shared" si="54"/>
        <v>0</v>
      </c>
      <c r="M43" s="315" t="str">
        <f t="shared" si="55"/>
        <v/>
      </c>
      <c r="N43" s="315" t="str">
        <f t="shared" si="56"/>
        <v/>
      </c>
      <c r="O43" s="315" t="str">
        <f t="shared" si="57"/>
        <v/>
      </c>
      <c r="P43" s="315" t="str">
        <f t="shared" si="58"/>
        <v/>
      </c>
      <c r="Q43" s="315" t="str">
        <f t="shared" si="59"/>
        <v/>
      </c>
      <c r="R43" s="295" t="s">
        <v>214</v>
      </c>
      <c r="S43" s="315" t="str">
        <f t="shared" si="60"/>
        <v/>
      </c>
      <c r="T43" s="315"/>
      <c r="U43" s="315"/>
      <c r="V43" s="315" t="str">
        <f t="shared" si="61"/>
        <v/>
      </c>
      <c r="W43" s="315" t="str">
        <f t="shared" si="62"/>
        <v/>
      </c>
      <c r="X43" s="395" t="str">
        <f t="shared" si="63"/>
        <v/>
      </c>
      <c r="Y43" s="295" t="str">
        <f>IF(Bodemkwaliteit!BK51="","-",Bodemkwaliteit!BK51)</f>
        <v>-</v>
      </c>
      <c r="Z43" s="315" t="str">
        <f t="shared" si="64"/>
        <v/>
      </c>
      <c r="AA43" s="315">
        <f t="shared" si="65"/>
        <v>0</v>
      </c>
      <c r="AB43" s="294">
        <f>IF(D40="ug/kg",1000*0.023,IF(D40="mg/kg",0.023,"fout"))</f>
        <v>2.3E-2</v>
      </c>
      <c r="AC43" s="315" t="str">
        <f t="shared" si="66"/>
        <v/>
      </c>
      <c r="AD43" s="373">
        <f t="shared" si="67"/>
        <v>0</v>
      </c>
      <c r="AE43" s="294" t="s">
        <v>213</v>
      </c>
      <c r="AF43" s="268" t="str">
        <f t="shared" si="68"/>
        <v/>
      </c>
      <c r="AG43" s="296">
        <f t="shared" si="69"/>
        <v>0</v>
      </c>
      <c r="AH43" s="295" t="str">
        <f>IF(Bodemkwaliteit!BL51="","-",Bodemkwaliteit!BL51)</f>
        <v>-</v>
      </c>
      <c r="AI43" s="267" t="str">
        <f t="shared" si="70"/>
        <v/>
      </c>
      <c r="AJ43" s="267">
        <f t="shared" si="71"/>
        <v>0</v>
      </c>
      <c r="AK43" s="291" t="str">
        <f t="shared" si="72"/>
        <v>-</v>
      </c>
      <c r="AL43" s="267" t="str">
        <f t="shared" si="73"/>
        <v/>
      </c>
      <c r="AM43" s="292">
        <f t="shared" si="74"/>
        <v>0</v>
      </c>
      <c r="AN43" s="295" t="str">
        <f>IF(Bodemkwaliteit!BO51="","-",Bodemkwaliteit!BO51)</f>
        <v>-</v>
      </c>
      <c r="AO43" s="267" t="str">
        <f t="shared" si="75"/>
        <v/>
      </c>
      <c r="AP43" s="292">
        <f t="shared" si="76"/>
        <v>0</v>
      </c>
      <c r="AQ43" s="294" t="s">
        <v>213</v>
      </c>
      <c r="AR43" s="267" t="str">
        <f t="shared" si="77"/>
        <v/>
      </c>
      <c r="AS43" s="267" t="str">
        <f t="shared" si="78"/>
        <v/>
      </c>
      <c r="AT43" s="267">
        <f t="shared" si="79"/>
        <v>0</v>
      </c>
      <c r="AU43" s="267" t="str">
        <f t="shared" si="80"/>
        <v/>
      </c>
      <c r="AV43" s="292">
        <f t="shared" si="81"/>
        <v>0</v>
      </c>
      <c r="AW43" s="267"/>
      <c r="AX43" s="297" t="s">
        <v>108</v>
      </c>
      <c r="AY43" s="267"/>
      <c r="AZ43" s="306">
        <v>1</v>
      </c>
      <c r="BA43" s="279"/>
      <c r="BB43" s="279"/>
      <c r="BC43" s="279"/>
      <c r="BD43" s="279">
        <f t="shared" si="82"/>
        <v>0</v>
      </c>
      <c r="BE43" s="275">
        <f>IF(AND(Bodemkwaliteit!AF51=1,Bodemkwaliteit!AG51=1),MAX(BH43,IF($G$5=1,BF43,BG43)),IF($G$5=1,BF43,BG43))</f>
        <v>1E-3</v>
      </c>
      <c r="BF43" s="143">
        <f>Bodemkwaliteit!BE51</f>
        <v>1E-3</v>
      </c>
      <c r="BG43" s="280">
        <f>Bodemkwaliteit!BF51</f>
        <v>0</v>
      </c>
      <c r="BH43" s="143">
        <f>Bodemkwaliteit!BG51</f>
        <v>0.01</v>
      </c>
      <c r="BI43" s="280">
        <f>Bodemkwaliteit!BH51</f>
        <v>1.4E-2</v>
      </c>
      <c r="BJ43" s="279"/>
      <c r="BK43" s="279">
        <f t="shared" si="83"/>
        <v>1</v>
      </c>
      <c r="BL43" s="279">
        <f t="shared" si="83"/>
        <v>1</v>
      </c>
      <c r="BM43" s="279">
        <f t="shared" si="84"/>
        <v>1</v>
      </c>
      <c r="BN43" s="277">
        <f>Bodemkwaliteit!BS51</f>
        <v>0</v>
      </c>
      <c r="BO43" s="277">
        <f>Bodemkwaliteit!BT51</f>
        <v>0</v>
      </c>
      <c r="BP43" s="277">
        <f>Bodemkwaliteit!BU51</f>
        <v>1</v>
      </c>
      <c r="BR43" s="277" t="str">
        <f t="shared" si="36"/>
        <v>PCB 101</v>
      </c>
    </row>
    <row r="44" spans="1:92" ht="8.1" customHeight="1" x14ac:dyDescent="0.15">
      <c r="A44" s="325"/>
      <c r="B44" s="404" t="str">
        <f>Bodemkwaliteit!F52</f>
        <v>PCB 118</v>
      </c>
      <c r="C44" s="410"/>
      <c r="D44" s="276"/>
      <c r="E44" s="267" t="str">
        <f>IF(AND(Bodemkwaliteit!H52="&lt;",Bodemkwaliteit!J52="&lt;"),"&lt;d",Bodemkwaliteit!Q52)</f>
        <v>&lt;d</v>
      </c>
      <c r="F44" s="267" t="str">
        <f t="shared" si="50"/>
        <v>&lt;d</v>
      </c>
      <c r="G44" s="477">
        <f t="shared" si="51"/>
        <v>1E-3</v>
      </c>
      <c r="I44" s="277">
        <f t="shared" si="52"/>
        <v>0</v>
      </c>
      <c r="J44" s="277">
        <f t="shared" si="53"/>
        <v>1E-3</v>
      </c>
      <c r="K44" s="295" t="str">
        <f>IF(Bodemkwaliteit!BJ52="","-",Bodemkwaliteit!BJ52)</f>
        <v>-</v>
      </c>
      <c r="L44" s="315">
        <f t="shared" si="54"/>
        <v>0</v>
      </c>
      <c r="M44" s="315" t="str">
        <f t="shared" si="55"/>
        <v/>
      </c>
      <c r="N44" s="315" t="str">
        <f t="shared" si="56"/>
        <v/>
      </c>
      <c r="O44" s="315" t="str">
        <f t="shared" si="57"/>
        <v/>
      </c>
      <c r="P44" s="315" t="str">
        <f t="shared" si="58"/>
        <v/>
      </c>
      <c r="Q44" s="315" t="str">
        <f t="shared" si="59"/>
        <v/>
      </c>
      <c r="R44" s="295" t="s">
        <v>214</v>
      </c>
      <c r="S44" s="315" t="str">
        <f t="shared" si="60"/>
        <v/>
      </c>
      <c r="T44" s="315"/>
      <c r="U44" s="315"/>
      <c r="V44" s="315" t="str">
        <f t="shared" si="61"/>
        <v/>
      </c>
      <c r="W44" s="315" t="str">
        <f t="shared" si="62"/>
        <v/>
      </c>
      <c r="X44" s="395" t="str">
        <f t="shared" si="63"/>
        <v/>
      </c>
      <c r="Y44" s="295" t="str">
        <f>IF(Bodemkwaliteit!BK52="","-",Bodemkwaliteit!BK52)</f>
        <v>-</v>
      </c>
      <c r="Z44" s="315" t="str">
        <f t="shared" si="64"/>
        <v/>
      </c>
      <c r="AA44" s="315">
        <f t="shared" si="65"/>
        <v>0</v>
      </c>
      <c r="AB44" s="294">
        <f>IF(D40="ug/kg",1000*0.016,IF(D40="mg/kg",0.016,"fout"))</f>
        <v>1.6E-2</v>
      </c>
      <c r="AC44" s="315" t="str">
        <f t="shared" si="66"/>
        <v/>
      </c>
      <c r="AD44" s="373">
        <f t="shared" si="67"/>
        <v>0</v>
      </c>
      <c r="AE44" s="294" t="s">
        <v>213</v>
      </c>
      <c r="AF44" s="268" t="str">
        <f t="shared" si="68"/>
        <v/>
      </c>
      <c r="AG44" s="296">
        <f t="shared" si="69"/>
        <v>0</v>
      </c>
      <c r="AH44" s="295" t="str">
        <f>IF(Bodemkwaliteit!BL52="","-",Bodemkwaliteit!BL52)</f>
        <v>-</v>
      </c>
      <c r="AI44" s="267" t="str">
        <f t="shared" si="70"/>
        <v/>
      </c>
      <c r="AJ44" s="267">
        <f t="shared" si="71"/>
        <v>0</v>
      </c>
      <c r="AK44" s="291" t="str">
        <f t="shared" si="72"/>
        <v>-</v>
      </c>
      <c r="AL44" s="267" t="str">
        <f t="shared" si="73"/>
        <v/>
      </c>
      <c r="AM44" s="292">
        <f t="shared" si="74"/>
        <v>0</v>
      </c>
      <c r="AN44" s="295" t="str">
        <f>IF(Bodemkwaliteit!BO52="","-",Bodemkwaliteit!BO52)</f>
        <v>-</v>
      </c>
      <c r="AO44" s="267" t="str">
        <f t="shared" si="75"/>
        <v/>
      </c>
      <c r="AP44" s="292">
        <f t="shared" si="76"/>
        <v>0</v>
      </c>
      <c r="AQ44" s="294" t="s">
        <v>213</v>
      </c>
      <c r="AR44" s="267" t="str">
        <f t="shared" si="77"/>
        <v/>
      </c>
      <c r="AS44" s="267" t="str">
        <f t="shared" si="78"/>
        <v/>
      </c>
      <c r="AT44" s="267">
        <f t="shared" si="79"/>
        <v>0</v>
      </c>
      <c r="AU44" s="267" t="str">
        <f t="shared" si="80"/>
        <v/>
      </c>
      <c r="AV44" s="292">
        <f t="shared" si="81"/>
        <v>0</v>
      </c>
      <c r="AW44" s="267"/>
      <c r="AX44" s="297" t="s">
        <v>108</v>
      </c>
      <c r="AY44" s="267"/>
      <c r="AZ44" s="306">
        <v>1</v>
      </c>
      <c r="BA44" s="279"/>
      <c r="BB44" s="279"/>
      <c r="BC44" s="279"/>
      <c r="BD44" s="279">
        <f t="shared" si="82"/>
        <v>0</v>
      </c>
      <c r="BE44" s="275">
        <f>IF(AND(Bodemkwaliteit!AF52=1,Bodemkwaliteit!AG52=1),MAX(BH44,IF($G$5=1,BF44,BG44)),IF($G$5=1,BF44,BG44))</f>
        <v>1E-3</v>
      </c>
      <c r="BF44" s="143">
        <f>Bodemkwaliteit!BE52</f>
        <v>1E-3</v>
      </c>
      <c r="BG44" s="280">
        <f>Bodemkwaliteit!BF52</f>
        <v>0</v>
      </c>
      <c r="BH44" s="143">
        <f>Bodemkwaliteit!BG52</f>
        <v>0.01</v>
      </c>
      <c r="BI44" s="280">
        <f>Bodemkwaliteit!BH52</f>
        <v>1.4E-2</v>
      </c>
      <c r="BJ44" s="279"/>
      <c r="BK44" s="279">
        <f t="shared" si="83"/>
        <v>1</v>
      </c>
      <c r="BL44" s="279">
        <f t="shared" si="83"/>
        <v>1</v>
      </c>
      <c r="BM44" s="279">
        <f t="shared" si="84"/>
        <v>1</v>
      </c>
      <c r="BN44" s="277">
        <f>Bodemkwaliteit!BS52</f>
        <v>0</v>
      </c>
      <c r="BO44" s="277">
        <f>Bodemkwaliteit!BT52</f>
        <v>0</v>
      </c>
      <c r="BP44" s="277">
        <f>Bodemkwaliteit!BU52</f>
        <v>1</v>
      </c>
      <c r="BR44" s="277" t="e">
        <f>#REF!</f>
        <v>#REF!</v>
      </c>
    </row>
    <row r="45" spans="1:92" ht="8.1" customHeight="1" x14ac:dyDescent="0.15">
      <c r="A45" s="325"/>
      <c r="B45" s="404" t="str">
        <f>Bodemkwaliteit!F53</f>
        <v>PCB  138</v>
      </c>
      <c r="C45" s="410"/>
      <c r="D45" s="276"/>
      <c r="E45" s="267" t="str">
        <f>IF(AND(Bodemkwaliteit!H53="&lt;",Bodemkwaliteit!J53="&lt;"),"&lt;d",Bodemkwaliteit!Q53)</f>
        <v>&lt;d</v>
      </c>
      <c r="F45" s="267" t="str">
        <f t="shared" si="50"/>
        <v>&lt;d</v>
      </c>
      <c r="G45" s="477">
        <f t="shared" si="51"/>
        <v>1E-3</v>
      </c>
      <c r="I45" s="277">
        <f t="shared" si="52"/>
        <v>0</v>
      </c>
      <c r="J45" s="277">
        <f t="shared" si="53"/>
        <v>1E-3</v>
      </c>
      <c r="K45" s="295" t="str">
        <f>IF(Bodemkwaliteit!BJ53="","-",Bodemkwaliteit!BJ53)</f>
        <v>-</v>
      </c>
      <c r="L45" s="315">
        <f t="shared" si="54"/>
        <v>0</v>
      </c>
      <c r="M45" s="315" t="str">
        <f t="shared" si="55"/>
        <v/>
      </c>
      <c r="N45" s="315" t="str">
        <f t="shared" si="56"/>
        <v/>
      </c>
      <c r="O45" s="315" t="str">
        <f t="shared" si="57"/>
        <v/>
      </c>
      <c r="P45" s="315" t="str">
        <f t="shared" si="58"/>
        <v/>
      </c>
      <c r="Q45" s="315" t="str">
        <f t="shared" si="59"/>
        <v/>
      </c>
      <c r="R45" s="295" t="s">
        <v>214</v>
      </c>
      <c r="S45" s="315" t="str">
        <f t="shared" si="60"/>
        <v/>
      </c>
      <c r="T45" s="315"/>
      <c r="U45" s="315"/>
      <c r="V45" s="315" t="str">
        <f t="shared" si="61"/>
        <v/>
      </c>
      <c r="W45" s="315" t="str">
        <f t="shared" si="62"/>
        <v/>
      </c>
      <c r="X45" s="395" t="str">
        <f t="shared" si="63"/>
        <v/>
      </c>
      <c r="Y45" s="295" t="str">
        <f>IF(Bodemkwaliteit!BK53="","-",Bodemkwaliteit!BK53)</f>
        <v>-</v>
      </c>
      <c r="Z45" s="315" t="str">
        <f t="shared" si="64"/>
        <v/>
      </c>
      <c r="AA45" s="315">
        <f t="shared" si="65"/>
        <v>0</v>
      </c>
      <c r="AB45" s="294">
        <f>IF(D40="ug/kg",1000*0.027,IF(D40="mg/kg",0.027,"fout"))</f>
        <v>2.7E-2</v>
      </c>
      <c r="AC45" s="315" t="str">
        <f t="shared" si="66"/>
        <v/>
      </c>
      <c r="AD45" s="373">
        <f t="shared" si="67"/>
        <v>0</v>
      </c>
      <c r="AE45" s="294" t="s">
        <v>213</v>
      </c>
      <c r="AF45" s="268" t="str">
        <f t="shared" si="68"/>
        <v/>
      </c>
      <c r="AG45" s="296">
        <f t="shared" si="69"/>
        <v>0</v>
      </c>
      <c r="AH45" s="295" t="str">
        <f>IF(Bodemkwaliteit!BL53="","-",Bodemkwaliteit!BL53)</f>
        <v>-</v>
      </c>
      <c r="AI45" s="267" t="str">
        <f t="shared" si="70"/>
        <v/>
      </c>
      <c r="AJ45" s="267">
        <f t="shared" si="71"/>
        <v>0</v>
      </c>
      <c r="AK45" s="291" t="str">
        <f t="shared" si="72"/>
        <v>-</v>
      </c>
      <c r="AL45" s="267" t="str">
        <f t="shared" si="73"/>
        <v/>
      </c>
      <c r="AM45" s="292">
        <f t="shared" si="74"/>
        <v>0</v>
      </c>
      <c r="AN45" s="295" t="str">
        <f>IF(Bodemkwaliteit!BO53="","-",Bodemkwaliteit!BO53)</f>
        <v>-</v>
      </c>
      <c r="AO45" s="267" t="str">
        <f t="shared" si="75"/>
        <v/>
      </c>
      <c r="AP45" s="292">
        <f t="shared" si="76"/>
        <v>0</v>
      </c>
      <c r="AQ45" s="294" t="s">
        <v>213</v>
      </c>
      <c r="AR45" s="267" t="str">
        <f t="shared" si="77"/>
        <v/>
      </c>
      <c r="AS45" s="267" t="str">
        <f t="shared" si="78"/>
        <v/>
      </c>
      <c r="AT45" s="267">
        <f t="shared" si="79"/>
        <v>0</v>
      </c>
      <c r="AU45" s="267" t="str">
        <f t="shared" si="80"/>
        <v/>
      </c>
      <c r="AV45" s="292">
        <f t="shared" si="81"/>
        <v>0</v>
      </c>
      <c r="AW45" s="267"/>
      <c r="AX45" s="297" t="s">
        <v>108</v>
      </c>
      <c r="AY45" s="267"/>
      <c r="AZ45" s="306">
        <v>1</v>
      </c>
      <c r="BA45" s="279"/>
      <c r="BB45" s="279"/>
      <c r="BC45" s="279"/>
      <c r="BD45" s="279">
        <f t="shared" si="82"/>
        <v>0</v>
      </c>
      <c r="BE45" s="275">
        <f>IF(AND(Bodemkwaliteit!AF53=1,Bodemkwaliteit!AG53=1),MAX(BH45,IF($G$5=1,BF45,BG45)),IF($G$5=1,BF45,BG45))</f>
        <v>1E-3</v>
      </c>
      <c r="BF45" s="143">
        <f>Bodemkwaliteit!BE53</f>
        <v>1E-3</v>
      </c>
      <c r="BG45" s="280">
        <f>Bodemkwaliteit!BF53</f>
        <v>0</v>
      </c>
      <c r="BH45" s="143">
        <f>Bodemkwaliteit!BG53</f>
        <v>0.01</v>
      </c>
      <c r="BI45" s="280">
        <f>Bodemkwaliteit!BH53</f>
        <v>1.4E-2</v>
      </c>
      <c r="BJ45" s="279"/>
      <c r="BK45" s="279">
        <f t="shared" si="83"/>
        <v>1</v>
      </c>
      <c r="BL45" s="279">
        <f t="shared" si="83"/>
        <v>1</v>
      </c>
      <c r="BM45" s="279">
        <f t="shared" si="84"/>
        <v>1</v>
      </c>
      <c r="BN45" s="277">
        <f>Bodemkwaliteit!BS53</f>
        <v>0</v>
      </c>
      <c r="BO45" s="277">
        <f>Bodemkwaliteit!BT53</f>
        <v>0</v>
      </c>
      <c r="BP45" s="277">
        <f>Bodemkwaliteit!BU53</f>
        <v>1</v>
      </c>
      <c r="BR45" s="277" t="str">
        <f>B44</f>
        <v>PCB 118</v>
      </c>
    </row>
    <row r="46" spans="1:92" ht="8.1" customHeight="1" x14ac:dyDescent="0.15">
      <c r="A46" s="325"/>
      <c r="B46" s="404" t="str">
        <f>Bodemkwaliteit!F54</f>
        <v>PCB 153</v>
      </c>
      <c r="C46" s="410"/>
      <c r="D46" s="276"/>
      <c r="E46" s="267" t="str">
        <f>IF(AND(Bodemkwaliteit!H54="&lt;",Bodemkwaliteit!J54="&lt;"),"&lt;d",Bodemkwaliteit!Q54)</f>
        <v>&lt;d</v>
      </c>
      <c r="F46" s="267" t="str">
        <f t="shared" si="50"/>
        <v>&lt;d</v>
      </c>
      <c r="G46" s="477">
        <f t="shared" si="51"/>
        <v>1E-3</v>
      </c>
      <c r="I46" s="277">
        <f t="shared" si="52"/>
        <v>0</v>
      </c>
      <c r="J46" s="277">
        <f t="shared" si="53"/>
        <v>1E-3</v>
      </c>
      <c r="K46" s="295" t="str">
        <f>IF(Bodemkwaliteit!BJ54="","-",Bodemkwaliteit!BJ54)</f>
        <v>-</v>
      </c>
      <c r="L46" s="315">
        <f t="shared" si="54"/>
        <v>0</v>
      </c>
      <c r="M46" s="315" t="str">
        <f t="shared" si="55"/>
        <v/>
      </c>
      <c r="N46" s="315" t="str">
        <f t="shared" si="56"/>
        <v/>
      </c>
      <c r="O46" s="315" t="str">
        <f t="shared" si="57"/>
        <v/>
      </c>
      <c r="P46" s="315" t="str">
        <f t="shared" si="58"/>
        <v/>
      </c>
      <c r="Q46" s="315" t="str">
        <f t="shared" si="59"/>
        <v/>
      </c>
      <c r="R46" s="295" t="s">
        <v>214</v>
      </c>
      <c r="S46" s="315" t="str">
        <f t="shared" si="60"/>
        <v/>
      </c>
      <c r="T46" s="315"/>
      <c r="U46" s="315"/>
      <c r="V46" s="315" t="str">
        <f t="shared" si="61"/>
        <v/>
      </c>
      <c r="W46" s="315" t="str">
        <f t="shared" si="62"/>
        <v/>
      </c>
      <c r="X46" s="395" t="str">
        <f t="shared" si="63"/>
        <v/>
      </c>
      <c r="Y46" s="295" t="str">
        <f>IF(Bodemkwaliteit!BK54="","-",Bodemkwaliteit!BK54)</f>
        <v>-</v>
      </c>
      <c r="Z46" s="315" t="str">
        <f t="shared" si="64"/>
        <v/>
      </c>
      <c r="AA46" s="315">
        <f t="shared" si="65"/>
        <v>0</v>
      </c>
      <c r="AB46" s="294">
        <f>IF(D40="ug/kg",1000*0.033,IF(D40="mg/kg",0.033,"fout"))</f>
        <v>3.3000000000000002E-2</v>
      </c>
      <c r="AC46" s="315" t="str">
        <f t="shared" si="66"/>
        <v/>
      </c>
      <c r="AD46" s="373">
        <f t="shared" si="67"/>
        <v>0</v>
      </c>
      <c r="AE46" s="294" t="s">
        <v>213</v>
      </c>
      <c r="AF46" s="268" t="str">
        <f t="shared" si="68"/>
        <v/>
      </c>
      <c r="AG46" s="296">
        <f t="shared" si="69"/>
        <v>0</v>
      </c>
      <c r="AH46" s="295" t="str">
        <f>IF(Bodemkwaliteit!BL54="","-",Bodemkwaliteit!BL54)</f>
        <v>-</v>
      </c>
      <c r="AI46" s="267" t="str">
        <f t="shared" si="70"/>
        <v/>
      </c>
      <c r="AJ46" s="267">
        <f t="shared" si="71"/>
        <v>0</v>
      </c>
      <c r="AK46" s="291" t="str">
        <f t="shared" si="72"/>
        <v>-</v>
      </c>
      <c r="AL46" s="267" t="str">
        <f t="shared" si="73"/>
        <v/>
      </c>
      <c r="AM46" s="292">
        <f t="shared" si="74"/>
        <v>0</v>
      </c>
      <c r="AN46" s="295" t="str">
        <f>IF(Bodemkwaliteit!BO54="","-",Bodemkwaliteit!BO54)</f>
        <v>-</v>
      </c>
      <c r="AO46" s="267" t="str">
        <f t="shared" si="75"/>
        <v/>
      </c>
      <c r="AP46" s="292">
        <f t="shared" si="76"/>
        <v>0</v>
      </c>
      <c r="AQ46" s="294" t="s">
        <v>213</v>
      </c>
      <c r="AR46" s="267" t="str">
        <f t="shared" si="77"/>
        <v/>
      </c>
      <c r="AS46" s="267" t="str">
        <f t="shared" si="78"/>
        <v/>
      </c>
      <c r="AT46" s="267">
        <f t="shared" si="79"/>
        <v>0</v>
      </c>
      <c r="AU46" s="267" t="str">
        <f t="shared" si="80"/>
        <v/>
      </c>
      <c r="AV46" s="292">
        <f t="shared" si="81"/>
        <v>0</v>
      </c>
      <c r="AW46" s="267"/>
      <c r="AX46" s="297" t="s">
        <v>108</v>
      </c>
      <c r="AY46" s="267"/>
      <c r="AZ46" s="306">
        <v>1</v>
      </c>
      <c r="BA46" s="279"/>
      <c r="BB46" s="279"/>
      <c r="BC46" s="279"/>
      <c r="BD46" s="279">
        <f t="shared" si="82"/>
        <v>0</v>
      </c>
      <c r="BE46" s="275">
        <f>IF(AND(Bodemkwaliteit!AF54=1,Bodemkwaliteit!AG54=1),MAX(BH46,IF($G$5=1,BF46,BG46)),IF($G$5=1,BF46,BG46))</f>
        <v>1E-3</v>
      </c>
      <c r="BF46" s="143">
        <f>Bodemkwaliteit!BE54</f>
        <v>1E-3</v>
      </c>
      <c r="BG46" s="280">
        <f>Bodemkwaliteit!BF54</f>
        <v>0</v>
      </c>
      <c r="BH46" s="143">
        <f>Bodemkwaliteit!BG54</f>
        <v>0.01</v>
      </c>
      <c r="BI46" s="280">
        <f>Bodemkwaliteit!BH54</f>
        <v>1.4E-2</v>
      </c>
      <c r="BJ46" s="279"/>
      <c r="BK46" s="279">
        <f t="shared" si="83"/>
        <v>1</v>
      </c>
      <c r="BL46" s="279">
        <f t="shared" si="83"/>
        <v>1</v>
      </c>
      <c r="BM46" s="279">
        <f t="shared" si="84"/>
        <v>1</v>
      </c>
      <c r="BN46" s="277">
        <f>Bodemkwaliteit!BS54</f>
        <v>0</v>
      </c>
      <c r="BO46" s="277">
        <f>Bodemkwaliteit!BT54</f>
        <v>0</v>
      </c>
      <c r="BP46" s="277">
        <f>Bodemkwaliteit!BU54</f>
        <v>1</v>
      </c>
      <c r="BR46" s="277" t="str">
        <f>B45</f>
        <v>PCB  138</v>
      </c>
    </row>
    <row r="47" spans="1:92" ht="8.1" customHeight="1" x14ac:dyDescent="0.15">
      <c r="A47" s="325"/>
      <c r="B47" s="404" t="str">
        <f>Bodemkwaliteit!F55</f>
        <v>PCB 180</v>
      </c>
      <c r="C47" s="410"/>
      <c r="D47" s="276"/>
      <c r="E47" s="267" t="str">
        <f>IF(AND(Bodemkwaliteit!H55="&lt;",Bodemkwaliteit!J55="&lt;"),"&lt;d",Bodemkwaliteit!Q55)</f>
        <v>&lt;d</v>
      </c>
      <c r="F47" s="267" t="str">
        <f t="shared" si="50"/>
        <v>&lt;d</v>
      </c>
      <c r="G47" s="477">
        <f t="shared" si="51"/>
        <v>1E-3</v>
      </c>
      <c r="I47" s="277">
        <f t="shared" si="52"/>
        <v>0</v>
      </c>
      <c r="J47" s="277">
        <f t="shared" si="53"/>
        <v>1E-3</v>
      </c>
      <c r="K47" s="295" t="str">
        <f>IF(Bodemkwaliteit!BJ55="","-",Bodemkwaliteit!BJ55)</f>
        <v>-</v>
      </c>
      <c r="L47" s="315">
        <f t="shared" si="54"/>
        <v>0</v>
      </c>
      <c r="M47" s="315" t="str">
        <f t="shared" si="55"/>
        <v/>
      </c>
      <c r="N47" s="315" t="str">
        <f t="shared" si="56"/>
        <v/>
      </c>
      <c r="O47" s="315" t="str">
        <f t="shared" si="57"/>
        <v/>
      </c>
      <c r="P47" s="315" t="str">
        <f t="shared" si="58"/>
        <v/>
      </c>
      <c r="Q47" s="315" t="str">
        <f t="shared" si="59"/>
        <v/>
      </c>
      <c r="R47" s="295" t="s">
        <v>214</v>
      </c>
      <c r="S47" s="315" t="str">
        <f t="shared" si="60"/>
        <v/>
      </c>
      <c r="T47" s="315"/>
      <c r="U47" s="315"/>
      <c r="V47" s="315" t="str">
        <f t="shared" si="61"/>
        <v/>
      </c>
      <c r="W47" s="315" t="str">
        <f t="shared" si="62"/>
        <v/>
      </c>
      <c r="X47" s="395" t="str">
        <f t="shared" si="63"/>
        <v/>
      </c>
      <c r="Y47" s="295" t="str">
        <f>IF(Bodemkwaliteit!BK55="","-",Bodemkwaliteit!BK55)</f>
        <v>-</v>
      </c>
      <c r="Z47" s="315" t="str">
        <f t="shared" si="64"/>
        <v/>
      </c>
      <c r="AA47" s="315">
        <f t="shared" si="65"/>
        <v>0</v>
      </c>
      <c r="AB47" s="294">
        <f>IF(D40="ug/kg",1000*0.018,IF(D40="mg/kg",0.018,"fout"))</f>
        <v>1.7999999999999999E-2</v>
      </c>
      <c r="AC47" s="315" t="str">
        <f t="shared" si="66"/>
        <v/>
      </c>
      <c r="AD47" s="373">
        <f t="shared" si="67"/>
        <v>0</v>
      </c>
      <c r="AE47" s="294" t="s">
        <v>213</v>
      </c>
      <c r="AF47" s="268" t="str">
        <f t="shared" si="68"/>
        <v/>
      </c>
      <c r="AG47" s="296">
        <f t="shared" si="69"/>
        <v>0</v>
      </c>
      <c r="AH47" s="295" t="str">
        <f>IF(Bodemkwaliteit!BL55="","-",Bodemkwaliteit!BL55)</f>
        <v>-</v>
      </c>
      <c r="AI47" s="267" t="str">
        <f t="shared" si="70"/>
        <v/>
      </c>
      <c r="AJ47" s="267">
        <f t="shared" si="71"/>
        <v>0</v>
      </c>
      <c r="AK47" s="291" t="str">
        <f t="shared" si="72"/>
        <v>-</v>
      </c>
      <c r="AL47" s="267" t="str">
        <f t="shared" si="73"/>
        <v/>
      </c>
      <c r="AM47" s="292">
        <f t="shared" si="74"/>
        <v>0</v>
      </c>
      <c r="AN47" s="295" t="str">
        <f>IF(Bodemkwaliteit!BO55="","-",Bodemkwaliteit!BO55)</f>
        <v>-</v>
      </c>
      <c r="AO47" s="267" t="str">
        <f t="shared" si="75"/>
        <v/>
      </c>
      <c r="AP47" s="292">
        <f t="shared" si="76"/>
        <v>0</v>
      </c>
      <c r="AQ47" s="294" t="s">
        <v>213</v>
      </c>
      <c r="AR47" s="267" t="str">
        <f t="shared" si="77"/>
        <v/>
      </c>
      <c r="AS47" s="267" t="str">
        <f t="shared" si="78"/>
        <v/>
      </c>
      <c r="AT47" s="267">
        <f t="shared" si="79"/>
        <v>0</v>
      </c>
      <c r="AU47" s="267" t="str">
        <f t="shared" si="80"/>
        <v/>
      </c>
      <c r="AV47" s="292">
        <f t="shared" si="81"/>
        <v>0</v>
      </c>
      <c r="AW47" s="267"/>
      <c r="AX47" s="297" t="s">
        <v>108</v>
      </c>
      <c r="AY47" s="267"/>
      <c r="AZ47" s="306">
        <v>1</v>
      </c>
      <c r="BA47" s="279"/>
      <c r="BB47" s="279"/>
      <c r="BC47" s="279"/>
      <c r="BD47" s="279">
        <f t="shared" si="82"/>
        <v>0</v>
      </c>
      <c r="BE47" s="275">
        <f>IF(AND(Bodemkwaliteit!AF55=1,Bodemkwaliteit!AG55=1),MAX(BH47,IF($G$5=1,BF47,BG47)),IF($G$5=1,BF47,BG47))</f>
        <v>1E-3</v>
      </c>
      <c r="BF47" s="143">
        <f>Bodemkwaliteit!BE55</f>
        <v>1E-3</v>
      </c>
      <c r="BG47" s="280">
        <f>Bodemkwaliteit!BF55</f>
        <v>0</v>
      </c>
      <c r="BH47" s="143">
        <f>Bodemkwaliteit!BG55</f>
        <v>0.01</v>
      </c>
      <c r="BI47" s="280">
        <f>Bodemkwaliteit!BH55</f>
        <v>1.4E-2</v>
      </c>
      <c r="BJ47" s="279"/>
      <c r="BK47" s="279">
        <f t="shared" si="83"/>
        <v>1</v>
      </c>
      <c r="BL47" s="279">
        <f t="shared" si="83"/>
        <v>1</v>
      </c>
      <c r="BM47" s="279">
        <f t="shared" si="84"/>
        <v>1</v>
      </c>
      <c r="BN47" s="277">
        <f>Bodemkwaliteit!BS55</f>
        <v>0</v>
      </c>
      <c r="BO47" s="277">
        <f>Bodemkwaliteit!BT55</f>
        <v>0</v>
      </c>
      <c r="BP47" s="277">
        <f>Bodemkwaliteit!BU55</f>
        <v>1</v>
      </c>
      <c r="BR47" s="277" t="str">
        <f>B46</f>
        <v>PCB 153</v>
      </c>
    </row>
    <row r="48" spans="1:92" ht="8.1" customHeight="1" x14ac:dyDescent="0.15">
      <c r="A48" s="325"/>
      <c r="B48" s="404" t="str">
        <f>Bodemkwaliteit!F56</f>
        <v>PCB's (som 7) (0,7 factor)</v>
      </c>
      <c r="C48" s="410"/>
      <c r="D48" s="276"/>
      <c r="E48" s="267" t="str">
        <f>IF(AND(Bodemkwaliteit!H56="&lt;",Bodemkwaliteit!J56="&lt;"),"&lt;d",Bodemkwaliteit!Q56)</f>
        <v>&lt;d</v>
      </c>
      <c r="F48" s="267" t="str">
        <f t="shared" si="50"/>
        <v>&lt;d</v>
      </c>
      <c r="G48" s="477">
        <f t="shared" si="51"/>
        <v>7.0000000000000001E-3</v>
      </c>
      <c r="I48" s="277">
        <f t="shared" si="52"/>
        <v>1</v>
      </c>
      <c r="J48" s="277">
        <f t="shared" si="53"/>
        <v>7.0000000000000001E-3</v>
      </c>
      <c r="K48" s="295">
        <f>IF(Bodemkwaliteit!BJ56="","-",Bodemkwaliteit!BJ56)</f>
        <v>0.02</v>
      </c>
      <c r="L48" s="315">
        <f t="shared" si="54"/>
        <v>1</v>
      </c>
      <c r="M48" s="315" t="str">
        <f t="shared" si="55"/>
        <v/>
      </c>
      <c r="N48" s="315">
        <f t="shared" si="56"/>
        <v>0</v>
      </c>
      <c r="O48" s="315">
        <f t="shared" si="57"/>
        <v>0</v>
      </c>
      <c r="P48" s="315">
        <f t="shared" si="58"/>
        <v>0</v>
      </c>
      <c r="Q48" s="315">
        <f t="shared" si="59"/>
        <v>0</v>
      </c>
      <c r="R48" s="294" t="str">
        <f ca="1">IF(L56=0,"x","-")</f>
        <v>x</v>
      </c>
      <c r="S48" s="315" t="str">
        <f t="shared" si="60"/>
        <v/>
      </c>
      <c r="T48" s="315"/>
      <c r="U48" s="315"/>
      <c r="V48" s="315" t="str">
        <f t="shared" si="61"/>
        <v/>
      </c>
      <c r="W48" s="315" t="str">
        <f t="shared" si="62"/>
        <v/>
      </c>
      <c r="X48" s="395" t="str">
        <f t="shared" si="63"/>
        <v/>
      </c>
      <c r="Y48" s="295">
        <f>IF(Bodemkwaliteit!BK56="","-",Bodemkwaliteit!BK56)</f>
        <v>0.04</v>
      </c>
      <c r="Z48" s="315" t="str">
        <f t="shared" si="64"/>
        <v/>
      </c>
      <c r="AA48" s="315">
        <f t="shared" si="65"/>
        <v>0</v>
      </c>
      <c r="AB48" s="294">
        <f>IF(D40="ug/kg",1000*0.139,IF(D40="mg/kg",0.139,"fout"))</f>
        <v>0.13900000000000001</v>
      </c>
      <c r="AC48" s="315" t="str">
        <f t="shared" si="66"/>
        <v/>
      </c>
      <c r="AD48" s="373">
        <f t="shared" si="67"/>
        <v>0</v>
      </c>
      <c r="AE48" s="294">
        <f>IF(D40="ug/kg",1000*1,IF(D40="mg/kg",1,"fout"))</f>
        <v>1</v>
      </c>
      <c r="AF48" s="268" t="str">
        <f t="shared" si="68"/>
        <v/>
      </c>
      <c r="AG48" s="296">
        <f t="shared" si="69"/>
        <v>0</v>
      </c>
      <c r="AH48" s="295">
        <f>IF(Bodemkwaliteit!BL56="","-",Bodemkwaliteit!BL56)</f>
        <v>0.5</v>
      </c>
      <c r="AI48" s="267" t="str">
        <f t="shared" si="70"/>
        <v/>
      </c>
      <c r="AJ48" s="267">
        <f t="shared" si="71"/>
        <v>0</v>
      </c>
      <c r="AK48" s="291">
        <f t="shared" si="72"/>
        <v>0.5</v>
      </c>
      <c r="AL48" s="267" t="str">
        <f t="shared" si="73"/>
        <v/>
      </c>
      <c r="AM48" s="292">
        <f t="shared" si="74"/>
        <v>0</v>
      </c>
      <c r="AN48" s="295">
        <f>IF(Bodemkwaliteit!BO56="","-",Bodemkwaliteit!BO56)</f>
        <v>1</v>
      </c>
      <c r="AO48" s="267" t="str">
        <f t="shared" si="75"/>
        <v/>
      </c>
      <c r="AP48" s="292">
        <f t="shared" si="76"/>
        <v>0</v>
      </c>
      <c r="AQ48" s="294">
        <f>IF(D40="ug/kg",1000*0.1,IF(D40="mg/kg",0.1,"fout"))</f>
        <v>0.1</v>
      </c>
      <c r="AR48" s="267" t="str">
        <f t="shared" si="77"/>
        <v/>
      </c>
      <c r="AS48" s="267" t="str">
        <f t="shared" si="78"/>
        <v/>
      </c>
      <c r="AT48" s="267">
        <f t="shared" si="79"/>
        <v>0</v>
      </c>
      <c r="AU48" s="267" t="str">
        <f t="shared" si="80"/>
        <v/>
      </c>
      <c r="AV48" s="292">
        <f t="shared" si="81"/>
        <v>0</v>
      </c>
      <c r="AW48" s="267"/>
      <c r="AX48" s="297" t="s">
        <v>108</v>
      </c>
      <c r="AY48" s="267"/>
      <c r="AZ48" s="279">
        <v>1</v>
      </c>
      <c r="BA48" s="279">
        <v>1</v>
      </c>
      <c r="BB48" s="279"/>
      <c r="BC48" s="279"/>
      <c r="BD48" s="279">
        <f t="shared" si="82"/>
        <v>1</v>
      </c>
      <c r="BE48" s="275">
        <f>IF(AND(Bodemkwaliteit!AF56=1,Bodemkwaliteit!AG56=1),MAX(BH48,IF($G$5=1,BF48,BG48)),IF($G$5=1,BF48,BG48))</f>
        <v>7.0000000000000001E-3</v>
      </c>
      <c r="BF48" s="143">
        <f>Bodemkwaliteit!BE56</f>
        <v>7.0000000000000001E-3</v>
      </c>
      <c r="BG48" s="280">
        <f>Bodemkwaliteit!BF56</f>
        <v>0</v>
      </c>
      <c r="BH48" s="143">
        <f>Bodemkwaliteit!BG56</f>
        <v>0.01</v>
      </c>
      <c r="BI48" s="280">
        <f>Bodemkwaliteit!BH56</f>
        <v>1.4E-2</v>
      </c>
      <c r="BJ48" s="279"/>
      <c r="BK48" s="279">
        <f t="shared" si="83"/>
        <v>1</v>
      </c>
      <c r="BL48" s="279">
        <f t="shared" si="83"/>
        <v>1</v>
      </c>
      <c r="BM48" s="279">
        <f t="shared" si="84"/>
        <v>1</v>
      </c>
      <c r="BN48" s="277">
        <f>Bodemkwaliteit!BS56</f>
        <v>0</v>
      </c>
      <c r="BO48" s="277">
        <f>Bodemkwaliteit!BT56</f>
        <v>0</v>
      </c>
      <c r="BP48" s="277">
        <f>Bodemkwaliteit!BU56</f>
        <v>1</v>
      </c>
      <c r="BR48" s="277" t="str">
        <f t="shared" si="36"/>
        <v>PCB's (som 7) (0,7 factor)</v>
      </c>
    </row>
    <row r="49" spans="2:92" ht="8.1" customHeight="1" x14ac:dyDescent="0.15">
      <c r="B49" s="401" t="s">
        <v>218</v>
      </c>
      <c r="C49" s="402"/>
      <c r="D49" s="342"/>
      <c r="E49" s="299"/>
      <c r="F49" s="299"/>
      <c r="G49" s="300"/>
      <c r="H49" s="341"/>
      <c r="I49" s="341"/>
      <c r="J49" s="341"/>
      <c r="K49" s="301"/>
      <c r="L49" s="299"/>
      <c r="M49" s="299"/>
      <c r="N49" s="299"/>
      <c r="O49" s="299"/>
      <c r="P49" s="299"/>
      <c r="Q49" s="299"/>
      <c r="R49" s="301"/>
      <c r="S49" s="299"/>
      <c r="T49" s="299"/>
      <c r="U49" s="299"/>
      <c r="V49" s="299"/>
      <c r="W49" s="299"/>
      <c r="X49" s="304"/>
      <c r="Y49" s="301"/>
      <c r="Z49" s="299"/>
      <c r="AA49" s="299"/>
      <c r="AB49" s="301"/>
      <c r="AC49" s="299"/>
      <c r="AD49" s="306"/>
      <c r="AE49" s="301"/>
      <c r="AF49" s="302"/>
      <c r="AG49" s="303"/>
      <c r="AH49" s="301"/>
      <c r="AI49" s="299"/>
      <c r="AJ49" s="299"/>
      <c r="AK49" s="301"/>
      <c r="AL49" s="299"/>
      <c r="AM49" s="304"/>
      <c r="AN49" s="430"/>
      <c r="AO49" s="299"/>
      <c r="AP49" s="304"/>
      <c r="AQ49" s="301"/>
      <c r="AR49" s="299"/>
      <c r="AS49" s="299"/>
      <c r="AT49" s="299"/>
      <c r="AU49" s="299"/>
      <c r="AV49" s="304"/>
      <c r="AW49" s="267"/>
      <c r="AX49" s="305"/>
      <c r="AY49" s="267"/>
      <c r="AZ49" s="279"/>
      <c r="BA49" s="279"/>
      <c r="BB49" s="279"/>
      <c r="BC49" s="279"/>
      <c r="BD49" s="279"/>
      <c r="BE49" s="275"/>
      <c r="BF49" s="143"/>
      <c r="BH49" s="143"/>
      <c r="BJ49" s="279"/>
      <c r="BK49" s="279"/>
      <c r="BL49" s="279"/>
      <c r="BM49" s="279"/>
      <c r="BN49" s="280"/>
      <c r="BO49" s="280"/>
      <c r="BP49" s="280"/>
      <c r="BQ49" s="280"/>
      <c r="BR49" s="403" t="str">
        <f t="shared" ref="BR49:BR51" si="85">B49</f>
        <v>Overige stoffen</v>
      </c>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row>
    <row r="50" spans="2:92" ht="8.1" customHeight="1" x14ac:dyDescent="0.15">
      <c r="B50" s="404" t="str">
        <f>Bodemkwaliteit!F58</f>
        <v>minerale olie</v>
      </c>
      <c r="C50" s="339"/>
      <c r="D50" s="372"/>
      <c r="E50" s="267" t="str">
        <f>IF(AND(Bodemkwaliteit!H58="&lt;",Bodemkwaliteit!J58="&lt;"),"&lt;d",Bodemkwaliteit!Q58)</f>
        <v>&lt;d</v>
      </c>
      <c r="F50" s="267" t="str">
        <f t="shared" ref="F50" si="86">IF(E50="&lt;d","&lt;d",E50*$G$5)</f>
        <v>&lt;d</v>
      </c>
      <c r="G50" s="477">
        <f t="shared" ref="G50" si="87">IF(E50="&lt;d",J50,F50*(BN50+BO50*25+BP50*10)/(BN50+$M$10*BO50+BP50*$M$11))</f>
        <v>35</v>
      </c>
      <c r="H50" s="275"/>
      <c r="I50" s="277">
        <f t="shared" si="52"/>
        <v>1</v>
      </c>
      <c r="J50" s="277">
        <f t="shared" ref="J50" si="88">IF(BE50&lt;K50,BE50,K50)</f>
        <v>35</v>
      </c>
      <c r="K50" s="295">
        <f>IF(Bodemkwaliteit!BJ58="","-",Bodemkwaliteit!BJ58)</f>
        <v>190</v>
      </c>
      <c r="L50" s="315">
        <f t="shared" ref="L50" si="89">IF(K50="-",0,1)</f>
        <v>1</v>
      </c>
      <c r="M50" s="315" t="str">
        <f t="shared" si="55"/>
        <v/>
      </c>
      <c r="N50" s="315">
        <f t="shared" ref="N50" si="90">IF(K50="-","",IF(M50="&gt; agw",1,0))</f>
        <v>0</v>
      </c>
      <c r="O50" s="315">
        <f t="shared" si="57"/>
        <v>0</v>
      </c>
      <c r="P50" s="315">
        <f t="shared" ref="P50" si="91">IF(K50="-","",IF(AND(N50=1,O50=1),1,0))</f>
        <v>0</v>
      </c>
      <c r="Q50" s="315">
        <f t="shared" si="59"/>
        <v>0</v>
      </c>
      <c r="R50" s="295">
        <v>3000</v>
      </c>
      <c r="S50" s="315" t="str">
        <f t="shared" ref="S50" si="92">IF(M50="","",IF(AND(M50="&gt; agw",R50="x"),"ber. msPAF",IF(R50="-","",IF(G50&gt;R50,"nee","ja"))))</f>
        <v/>
      </c>
      <c r="T50" s="315"/>
      <c r="U50" s="315">
        <f>IF(G50&lt;R50,1,0)</f>
        <v>1</v>
      </c>
      <c r="V50" s="315" t="str">
        <f t="shared" si="61"/>
        <v/>
      </c>
      <c r="W50" s="315" t="str">
        <f t="shared" si="62"/>
        <v/>
      </c>
      <c r="X50" s="395" t="str">
        <f t="shared" si="63"/>
        <v/>
      </c>
      <c r="Y50" s="295">
        <f>IF(Bodemkwaliteit!BK58="","-",Bodemkwaliteit!BK58)</f>
        <v>190</v>
      </c>
      <c r="Z50" s="315" t="str">
        <f t="shared" ref="Z50" si="93">IF(G50&gt;Y50,"&gt; bkk w","")</f>
        <v/>
      </c>
      <c r="AA50" s="315">
        <f t="shared" ref="AA50" si="94">IF(Z50="&gt; bkk w",1,0)</f>
        <v>0</v>
      </c>
      <c r="AB50" s="295">
        <v>1250</v>
      </c>
      <c r="AC50" s="315" t="str">
        <f t="shared" ref="AC50" si="95">IF(G50&gt;AB50,"&gt; kkA","")</f>
        <v/>
      </c>
      <c r="AD50" s="373">
        <f t="shared" ref="AD50" si="96">IF(AC50="&gt; kkA",1,0)</f>
        <v>0</v>
      </c>
      <c r="AE50" s="295">
        <v>5000</v>
      </c>
      <c r="AF50" s="268" t="str">
        <f t="shared" ref="AF50" si="97">IF(G50&gt;AE50,"&gt; kkB","")</f>
        <v/>
      </c>
      <c r="AG50" s="296">
        <f t="shared" ref="AG50" si="98">IF(AF50="&gt; kkB",1,0)</f>
        <v>0</v>
      </c>
      <c r="AH50" s="295">
        <f>IF(Bodemkwaliteit!BL58="","-",Bodemkwaliteit!BL58)</f>
        <v>500</v>
      </c>
      <c r="AI50" s="267" t="str">
        <f t="shared" ref="AI50" si="99">IF(G50&gt;AH50,"&gt; bfk industrie","")</f>
        <v/>
      </c>
      <c r="AJ50" s="267">
        <f t="shared" ref="AJ50" si="100">IF(AI50="&gt; bfk industrie",1,0)</f>
        <v>0</v>
      </c>
      <c r="AK50" s="291">
        <f t="shared" ref="AK50" si="101">IF(AND(AE50="-",AH50="-"),"-",MIN(AE50,AH50))</f>
        <v>500</v>
      </c>
      <c r="AL50" s="267" t="str">
        <f t="shared" ref="AL50" si="102">IF(G50&gt;AK50,"&gt; min","")</f>
        <v/>
      </c>
      <c r="AM50" s="292">
        <f t="shared" ref="AM50" si="103">IF(AL50="&gt; min",1,0)</f>
        <v>0</v>
      </c>
      <c r="AN50" s="295">
        <f>IF(Bodemkwaliteit!BO58="","-",Bodemkwaliteit!BO58)</f>
        <v>5000</v>
      </c>
      <c r="AO50" s="267" t="str">
        <f t="shared" ref="AO50" si="104">IF(AN50="","",IF(G50&gt;AN50,"&gt; i-waarde",""))</f>
        <v/>
      </c>
      <c r="AP50" s="292">
        <f t="shared" ref="AP50" si="105">IF(AO50="&gt; i-waarde",1,0)</f>
        <v>0</v>
      </c>
      <c r="AQ50" s="295">
        <v>1250</v>
      </c>
      <c r="AR50" s="267" t="str">
        <f t="shared" ref="AR50" si="106">IF(OR(E50="&lt;d",AQ50="-"),"",IF(E50&gt;AQ50,"&gt; CCT",""))</f>
        <v/>
      </c>
      <c r="AS50" s="267" t="str">
        <f t="shared" si="78"/>
        <v/>
      </c>
      <c r="AT50" s="267">
        <f t="shared" si="79"/>
        <v>0</v>
      </c>
      <c r="AU50" s="267" t="str">
        <f t="shared" ref="AU50" si="107">IF(AX50="","",IF(AX50="ja","",IF(AS50="&gt; 1,5*CCT",1,0)))</f>
        <v/>
      </c>
      <c r="AV50" s="292">
        <f t="shared" ref="AV50" si="108">IF(AND(AT50=1,AU50=0),1,0)</f>
        <v>0</v>
      </c>
      <c r="AW50" s="267"/>
      <c r="AX50" s="297" t="s">
        <v>108</v>
      </c>
      <c r="AY50" s="267"/>
      <c r="AZ50" s="267">
        <v>1</v>
      </c>
      <c r="BA50" s="267"/>
      <c r="BB50" s="267"/>
      <c r="BC50" s="267"/>
      <c r="BD50" s="279">
        <f t="shared" si="82"/>
        <v>1</v>
      </c>
      <c r="BE50" s="275">
        <f>IF(AND(Bodemkwaliteit!AF58=1,Bodemkwaliteit!AG58=1),MAX(BH50,IF($G$5=1,BF50,BG50)),IF($G$5=1,BF50,BG50))</f>
        <v>35</v>
      </c>
      <c r="BF50" s="143">
        <f>Bodemkwaliteit!BE58</f>
        <v>35</v>
      </c>
      <c r="BG50" s="280">
        <f>Bodemkwaliteit!BF58</f>
        <v>17</v>
      </c>
      <c r="BH50" s="143">
        <f>Bodemkwaliteit!BG58</f>
        <v>20</v>
      </c>
      <c r="BI50" s="280">
        <f>Bodemkwaliteit!BH58</f>
        <v>20</v>
      </c>
      <c r="BJ50" s="279"/>
      <c r="BK50" s="279">
        <f t="shared" si="83"/>
        <v>1</v>
      </c>
      <c r="BL50" s="279">
        <f t="shared" si="83"/>
        <v>1</v>
      </c>
      <c r="BM50" s="279">
        <f t="shared" si="84"/>
        <v>1</v>
      </c>
      <c r="BN50" s="277">
        <f>Bodemkwaliteit!BS58</f>
        <v>0</v>
      </c>
      <c r="BO50" s="277">
        <f>Bodemkwaliteit!BT58</f>
        <v>0</v>
      </c>
      <c r="BP50" s="277">
        <f>Bodemkwaliteit!BU58</f>
        <v>1</v>
      </c>
      <c r="BR50" s="277" t="str">
        <f t="shared" si="85"/>
        <v>minerale olie</v>
      </c>
    </row>
    <row r="51" spans="2:92" ht="11.1" hidden="1" customHeight="1" x14ac:dyDescent="0.15">
      <c r="B51" s="339"/>
      <c r="C51" s="275"/>
      <c r="D51" s="275"/>
      <c r="E51" s="267"/>
      <c r="F51" s="267"/>
      <c r="G51" s="314"/>
      <c r="H51" s="275"/>
      <c r="I51" s="275"/>
      <c r="J51" s="275"/>
      <c r="K51" s="315"/>
      <c r="L51" s="315"/>
      <c r="M51" s="315"/>
      <c r="N51" s="392" t="s">
        <v>187</v>
      </c>
      <c r="O51" s="392" t="s">
        <v>391</v>
      </c>
      <c r="P51" s="392" t="s">
        <v>188</v>
      </c>
      <c r="Q51" s="392" t="s">
        <v>189</v>
      </c>
      <c r="R51" s="315" t="s">
        <v>392</v>
      </c>
      <c r="S51" s="315" t="s">
        <v>394</v>
      </c>
      <c r="T51" s="315"/>
      <c r="U51" s="315"/>
      <c r="V51" s="315"/>
      <c r="W51" s="315"/>
      <c r="X51" s="315"/>
      <c r="Y51" s="315"/>
      <c r="Z51" s="315"/>
      <c r="AA51" s="315"/>
      <c r="AB51" s="411"/>
      <c r="AC51" s="315"/>
      <c r="AD51" s="315"/>
      <c r="AE51" s="315"/>
      <c r="AF51" s="268"/>
      <c r="AG51" s="268"/>
      <c r="AH51" s="267"/>
      <c r="AI51" s="267"/>
      <c r="AJ51" s="267"/>
      <c r="AK51" s="267"/>
      <c r="AL51" s="267"/>
      <c r="AM51" s="267"/>
      <c r="AN51" s="267"/>
      <c r="AO51" s="267"/>
      <c r="AP51" s="267"/>
      <c r="AQ51" s="411"/>
      <c r="AR51" s="267"/>
      <c r="AS51" s="267"/>
      <c r="AT51" s="267"/>
      <c r="AU51" s="267"/>
      <c r="AV51" s="267"/>
      <c r="AW51" s="267"/>
      <c r="AX51" s="267"/>
      <c r="AY51" s="267"/>
      <c r="AZ51" s="267"/>
      <c r="BA51" s="267"/>
      <c r="BB51" s="267"/>
      <c r="BC51" s="267"/>
      <c r="BD51" s="279"/>
      <c r="BE51" s="275"/>
      <c r="BF51" s="143">
        <f>Bodemkwaliteit!BE60</f>
        <v>0</v>
      </c>
      <c r="BG51" s="280">
        <f>Bodemkwaliteit!BF60</f>
        <v>0</v>
      </c>
      <c r="BH51" s="143">
        <f>Bodemkwaliteit!BG60</f>
        <v>0</v>
      </c>
      <c r="BI51" s="280">
        <f>Bodemkwaliteit!BH60</f>
        <v>0</v>
      </c>
      <c r="BJ51" s="279"/>
      <c r="BK51" s="279"/>
      <c r="BL51" s="279"/>
      <c r="BM51" s="279"/>
      <c r="BR51" s="277">
        <f t="shared" si="85"/>
        <v>0</v>
      </c>
    </row>
    <row r="52" spans="2:92" ht="11.1" hidden="1" customHeight="1" x14ac:dyDescent="0.15">
      <c r="B52" s="339"/>
      <c r="C52" s="267"/>
      <c r="D52" s="267"/>
      <c r="E52" s="267"/>
      <c r="F52" s="267"/>
      <c r="G52" s="267"/>
      <c r="H52" s="267"/>
      <c r="I52" s="267">
        <f>SUM(I17:I50)</f>
        <v>12</v>
      </c>
      <c r="J52" s="267"/>
      <c r="K52" s="267"/>
      <c r="L52" s="267">
        <f>SUM(L17:L50)</f>
        <v>12</v>
      </c>
      <c r="M52" s="267"/>
      <c r="N52" s="267">
        <f>SUM(N17:N50)</f>
        <v>0</v>
      </c>
      <c r="O52" s="267">
        <f ca="1">SUM(O17:O50)</f>
        <v>0</v>
      </c>
      <c r="P52" s="267">
        <f ca="1">SUM(P17:P50)</f>
        <v>0</v>
      </c>
      <c r="Q52" s="267">
        <f ca="1">SUM(Q17:Q50)</f>
        <v>0</v>
      </c>
      <c r="R52" s="267">
        <f ca="1">COUNTIF(R17:R50,R15)</f>
        <v>27</v>
      </c>
      <c r="S52" s="267">
        <f>COUNTIF(S17:S50,S15)</f>
        <v>0</v>
      </c>
      <c r="T52" s="267">
        <f>SUM(T17:T50)</f>
        <v>1</v>
      </c>
      <c r="U52" s="267">
        <f>SUM(U17:U50)</f>
        <v>1</v>
      </c>
      <c r="V52" s="267">
        <f>SUM(V17:V50)</f>
        <v>0</v>
      </c>
      <c r="W52" s="267">
        <f>SUM(W17:W50)</f>
        <v>0</v>
      </c>
      <c r="X52" s="267">
        <f>SUM(X17:X50)</f>
        <v>0</v>
      </c>
      <c r="Y52" s="267"/>
      <c r="Z52" s="267"/>
      <c r="AA52" s="267">
        <f ca="1">SUM(AA17:AA50)</f>
        <v>0</v>
      </c>
      <c r="AB52" s="267"/>
      <c r="AC52" s="267"/>
      <c r="AD52" s="267">
        <f>SUM(AD17:AD50)</f>
        <v>0</v>
      </c>
      <c r="AE52" s="267"/>
      <c r="AF52" s="268"/>
      <c r="AG52" s="267">
        <f>SUM(AG17:AG50)</f>
        <v>0</v>
      </c>
      <c r="AH52" s="267"/>
      <c r="AI52" s="267"/>
      <c r="AJ52" s="267">
        <f>SUM(AJ17:AJ50)</f>
        <v>0</v>
      </c>
      <c r="AK52" s="267"/>
      <c r="AL52" s="267"/>
      <c r="AM52" s="267">
        <f>SUM(AM17:AM50)</f>
        <v>0</v>
      </c>
      <c r="AN52" s="267"/>
      <c r="AO52" s="267"/>
      <c r="AP52" s="267">
        <f>SUM(AP17:AP50)</f>
        <v>0</v>
      </c>
      <c r="AQ52" s="267"/>
      <c r="AR52" s="267">
        <f>COUNTIF(AR17:AR50,AR13)</f>
        <v>0</v>
      </c>
      <c r="AS52" s="267"/>
      <c r="AT52" s="267">
        <f>SUM(AT17:AT50)</f>
        <v>0</v>
      </c>
      <c r="AU52" s="267">
        <f>SUM(AU17:AU50)</f>
        <v>0</v>
      </c>
      <c r="AV52" s="267">
        <f>SUM(AV17:AV50)</f>
        <v>0</v>
      </c>
      <c r="AW52" s="267"/>
      <c r="AX52" s="267"/>
      <c r="AY52" s="267"/>
      <c r="AZ52" s="267">
        <f>SUM(AZ17:AZ50)</f>
        <v>19</v>
      </c>
      <c r="BA52" s="267">
        <f>SUM(BA17:BA50)</f>
        <v>1</v>
      </c>
      <c r="BB52" s="267"/>
      <c r="BC52" s="267"/>
      <c r="BD52" s="267">
        <f>SUM(BD17:BD50)</f>
        <v>12</v>
      </c>
      <c r="BE52" s="143"/>
      <c r="BJ52" s="279"/>
      <c r="BK52" s="279"/>
      <c r="BL52" s="279"/>
      <c r="BM52" s="279"/>
    </row>
    <row r="53" spans="2:92" ht="11.1" hidden="1" customHeight="1" x14ac:dyDescent="0.15">
      <c r="B53" s="339"/>
      <c r="C53" s="267"/>
      <c r="D53" s="267"/>
      <c r="E53" s="267"/>
      <c r="F53" s="267"/>
      <c r="G53" s="267"/>
      <c r="H53" s="267"/>
      <c r="I53" s="267"/>
      <c r="J53" s="267"/>
      <c r="K53" s="267"/>
      <c r="L53" s="267"/>
      <c r="M53" s="267"/>
      <c r="N53" s="267"/>
      <c r="O53" s="267"/>
      <c r="P53" s="267"/>
      <c r="Q53" s="267"/>
      <c r="R53" s="267"/>
      <c r="S53" s="267" t="s">
        <v>395</v>
      </c>
      <c r="T53" s="267"/>
      <c r="U53" s="267"/>
      <c r="V53" s="267"/>
      <c r="W53" s="267"/>
      <c r="X53" s="267"/>
      <c r="Y53" s="267"/>
      <c r="Z53" s="267"/>
      <c r="AA53" s="267"/>
      <c r="AB53" s="267"/>
      <c r="AC53" s="267"/>
      <c r="AD53" s="267"/>
      <c r="AE53" s="267"/>
      <c r="AF53" s="268"/>
      <c r="AG53" s="268"/>
      <c r="AH53" s="267"/>
      <c r="AI53" s="267"/>
      <c r="AJ53" s="267"/>
      <c r="AK53" s="267"/>
      <c r="AL53" s="267"/>
      <c r="AM53" s="267"/>
      <c r="AN53" s="267"/>
      <c r="AO53" s="267"/>
      <c r="AP53" s="267"/>
      <c r="AQ53" s="267"/>
      <c r="AR53" s="267"/>
      <c r="AS53" s="267"/>
      <c r="AT53" s="267"/>
      <c r="AU53" s="279"/>
      <c r="AV53" s="279"/>
      <c r="AW53" s="279"/>
      <c r="AX53" s="279"/>
      <c r="AY53" s="279"/>
      <c r="AZ53" s="267"/>
      <c r="BA53" s="267"/>
      <c r="BB53" s="267"/>
      <c r="BC53" s="267"/>
      <c r="BD53" s="267"/>
      <c r="BE53" s="143"/>
      <c r="BJ53" s="279"/>
      <c r="BK53" s="279"/>
      <c r="BL53" s="279"/>
      <c r="BM53" s="279"/>
    </row>
    <row r="54" spans="2:92" ht="11.1" hidden="1" customHeight="1" x14ac:dyDescent="0.15">
      <c r="B54" s="234"/>
      <c r="C54" s="234"/>
      <c r="D54" s="234"/>
      <c r="E54" s="234"/>
      <c r="F54" s="234"/>
      <c r="G54" s="234"/>
      <c r="H54" s="234"/>
      <c r="I54" s="234"/>
      <c r="J54" s="234"/>
      <c r="K54" s="234"/>
      <c r="L54" s="234"/>
      <c r="M54" s="234"/>
      <c r="N54" s="234"/>
      <c r="O54" s="234">
        <f ca="1">IF(AND(N52&gt;0,I52&gt;=37,O52&lt;=5,(N52-P52=0)),1,0)</f>
        <v>0</v>
      </c>
      <c r="P54" s="234"/>
      <c r="Q54" s="234"/>
      <c r="R54" s="234"/>
      <c r="S54" s="174">
        <f ca="1">R52-S52</f>
        <v>27</v>
      </c>
      <c r="T54" s="234"/>
      <c r="U54" s="234"/>
      <c r="X54" s="212" t="str">
        <f ca="1">IF(AND(O59=0,W52&gt;0),"mag niet",IF(AND(W52=0,X52&gt;0),"mag: ber msPAF",IF(OR(AND(X52=0,T52=1),AND(X52=0,U52=1),AND(X52=0,T52=1,U52=1)),"mag","")))</f>
        <v>mag</v>
      </c>
      <c r="Y54" s="234"/>
      <c r="Z54" s="234"/>
      <c r="AA54" s="212" t="str">
        <f ca="1">IF(AA52&gt;0,"mag niet","mag")</f>
        <v>mag</v>
      </c>
      <c r="AB54" s="234"/>
      <c r="AC54" s="174"/>
      <c r="AD54" s="212" t="str">
        <f ca="1">IF(AND(O59=0,AD52&gt;0),"mag niet","mag")</f>
        <v>mag</v>
      </c>
      <c r="AE54" s="234"/>
      <c r="AF54" s="234"/>
      <c r="AG54" s="212" t="str">
        <f>IF(AG52&gt;0,"mag niet","mag")</f>
        <v>mag</v>
      </c>
      <c r="AH54" s="234"/>
      <c r="AI54" s="174"/>
      <c r="AJ54" s="212" t="str">
        <f>IF(AJ52&gt;0,"mag niet","mag")</f>
        <v>mag</v>
      </c>
      <c r="AK54" s="234"/>
      <c r="AL54" s="174"/>
      <c r="AM54" s="212" t="str">
        <f>IF(AM52&gt;0,"mag niet","mag")</f>
        <v>mag</v>
      </c>
      <c r="AN54" s="212"/>
      <c r="AO54" s="212"/>
      <c r="AP54" s="212" t="str">
        <f>IF(AP52&gt;0,"mag niet","mag")</f>
        <v>mag</v>
      </c>
      <c r="AQ54" s="234"/>
      <c r="AR54" s="234"/>
      <c r="AS54" s="234"/>
      <c r="AT54" s="234"/>
      <c r="AU54" s="279"/>
      <c r="AV54" s="267" t="str">
        <f>IF(AND(AV52&lt;=2,AU52=0,(AT52-AV52=0)),"mag","mag niet")</f>
        <v>mag</v>
      </c>
      <c r="AW54" s="267"/>
      <c r="AX54" s="267"/>
      <c r="AY54" s="267"/>
      <c r="AZ54" s="234"/>
      <c r="BA54" s="234"/>
      <c r="BB54" s="234"/>
      <c r="BC54" s="234"/>
      <c r="BD54" s="234"/>
      <c r="BJ54" s="279"/>
      <c r="BK54" s="279"/>
      <c r="BL54" s="279"/>
      <c r="BM54" s="279"/>
    </row>
    <row r="55" spans="2:92" ht="11.1" hidden="1" customHeight="1" x14ac:dyDescent="0.15">
      <c r="B55" s="234"/>
      <c r="C55" s="234"/>
      <c r="D55" s="234"/>
      <c r="E55" s="234"/>
      <c r="F55" s="234"/>
      <c r="G55" s="234"/>
      <c r="H55" s="234"/>
      <c r="I55" s="234"/>
      <c r="J55" s="234"/>
      <c r="K55" s="234"/>
      <c r="L55" s="234"/>
      <c r="M55" s="234"/>
      <c r="N55" s="234"/>
      <c r="O55" s="234">
        <f ca="1">IF(AND(N52&gt;0,I52&gt;=27,O52&lt;=4,(N52-P52=0)),1,0)</f>
        <v>0</v>
      </c>
      <c r="P55" s="234"/>
      <c r="Q55" s="234"/>
      <c r="R55" s="234"/>
      <c r="S55" s="234"/>
      <c r="T55" s="234"/>
      <c r="U55" s="234"/>
      <c r="V55" s="234"/>
      <c r="W55" s="234"/>
      <c r="X55" s="234"/>
      <c r="Y55" s="234"/>
      <c r="Z55" s="234"/>
      <c r="AA55" s="234"/>
      <c r="AB55" s="234"/>
      <c r="AC55" s="174"/>
      <c r="AD55" s="174"/>
      <c r="AE55" s="234"/>
      <c r="AF55" s="234"/>
      <c r="AG55" s="234"/>
      <c r="AH55" s="234"/>
      <c r="AI55" s="174"/>
      <c r="AJ55" s="174"/>
      <c r="AK55" s="174"/>
      <c r="AL55" s="174"/>
      <c r="AM55" s="174"/>
      <c r="AN55" s="174"/>
      <c r="AO55" s="174"/>
      <c r="AP55" s="174"/>
      <c r="AQ55" s="234"/>
      <c r="AR55" s="234"/>
      <c r="AS55" s="234"/>
      <c r="AT55" s="234"/>
      <c r="AU55" s="234"/>
      <c r="AV55" s="234"/>
      <c r="AW55" s="234"/>
      <c r="AX55" s="234"/>
      <c r="AY55" s="223"/>
      <c r="AZ55" s="234"/>
      <c r="BA55" s="234"/>
      <c r="BB55" s="234"/>
      <c r="BC55" s="234"/>
      <c r="BD55" s="234"/>
      <c r="BJ55" s="279"/>
      <c r="BK55" s="279"/>
      <c r="BL55" s="279"/>
      <c r="BM55" s="279"/>
    </row>
    <row r="56" spans="2:92" ht="11.1" hidden="1" customHeight="1" x14ac:dyDescent="0.15">
      <c r="B56" s="234"/>
      <c r="C56" s="234"/>
      <c r="D56" s="234"/>
      <c r="E56" s="234"/>
      <c r="F56" s="234"/>
      <c r="G56" s="234"/>
      <c r="H56" s="234"/>
      <c r="I56" s="234"/>
      <c r="J56" s="234"/>
      <c r="K56" s="234" t="s">
        <v>396</v>
      </c>
      <c r="L56" s="234">
        <f ca="1">IF(Bodemkwaliteit!G72="N,T-AW2000",1,0)</f>
        <v>0</v>
      </c>
      <c r="M56" s="234"/>
      <c r="N56" s="234"/>
      <c r="O56" s="234">
        <f ca="1">IF(AND(N52&gt;0,I52&gt;=16,O52&lt;=3,(N52-P52=0)),1,0)</f>
        <v>0</v>
      </c>
      <c r="P56" s="234"/>
      <c r="Q56" s="234"/>
      <c r="R56" s="234"/>
      <c r="S56" s="234"/>
      <c r="T56" s="234"/>
      <c r="U56" s="234"/>
      <c r="V56" s="234"/>
      <c r="W56" s="234"/>
      <c r="X56" s="234"/>
      <c r="Y56" s="234"/>
      <c r="Z56" s="234"/>
      <c r="AA56" s="234"/>
      <c r="AB56" s="234"/>
      <c r="AC56" s="174"/>
      <c r="AD56" s="174"/>
      <c r="AE56" s="234"/>
      <c r="AF56" s="234"/>
      <c r="AG56" s="234"/>
      <c r="AH56" s="234"/>
      <c r="AI56" s="174"/>
      <c r="AJ56" s="174"/>
      <c r="AK56" s="174"/>
      <c r="AL56" s="174"/>
      <c r="AM56" s="174"/>
      <c r="AN56" s="174"/>
      <c r="AO56" s="174"/>
      <c r="AP56" s="174"/>
      <c r="AQ56" s="234"/>
      <c r="AR56" s="234"/>
      <c r="AS56" s="234"/>
      <c r="AT56" s="234"/>
      <c r="AU56" s="234"/>
      <c r="AV56" s="234"/>
      <c r="AW56" s="234"/>
      <c r="AX56" s="234"/>
      <c r="AY56" s="223"/>
      <c r="AZ56" s="234"/>
      <c r="BA56" s="234"/>
      <c r="BB56" s="234"/>
      <c r="BC56" s="234"/>
      <c r="BD56" s="234"/>
      <c r="BJ56" s="279"/>
      <c r="BK56" s="279"/>
      <c r="BL56" s="279"/>
      <c r="BM56" s="279"/>
    </row>
    <row r="57" spans="2:92" ht="11.1" hidden="1" customHeight="1" x14ac:dyDescent="0.15">
      <c r="B57" s="234"/>
      <c r="C57" s="234"/>
      <c r="D57" s="234"/>
      <c r="E57" s="234"/>
      <c r="F57" s="234"/>
      <c r="G57" s="234"/>
      <c r="H57" s="234"/>
      <c r="I57" s="234"/>
      <c r="J57" s="234"/>
      <c r="K57" s="234"/>
      <c r="L57" s="234"/>
      <c r="M57" s="234"/>
      <c r="N57" s="234"/>
      <c r="O57" s="234">
        <f ca="1">IF(AND(N52&gt;0,I52&gt;=7,O52&lt;=2,(N52-P52=0)),1,0)</f>
        <v>0</v>
      </c>
      <c r="P57" s="234"/>
      <c r="Q57" s="234"/>
      <c r="R57" s="234"/>
      <c r="S57" s="234"/>
      <c r="T57" s="234"/>
      <c r="U57" s="234"/>
      <c r="V57" s="234"/>
      <c r="W57" s="234"/>
      <c r="X57" s="234"/>
      <c r="Y57" s="234"/>
      <c r="Z57" s="234"/>
      <c r="AA57" s="234"/>
      <c r="AB57" s="234"/>
      <c r="AC57" s="174"/>
      <c r="AD57" s="174"/>
      <c r="AE57" s="234"/>
      <c r="AF57" s="212"/>
      <c r="AG57" s="234"/>
      <c r="AH57" s="234"/>
      <c r="AI57" s="174"/>
      <c r="AJ57" s="174"/>
      <c r="AK57" s="174"/>
      <c r="AL57" s="174"/>
      <c r="AM57" s="174"/>
      <c r="AN57" s="174"/>
      <c r="AO57" s="174"/>
      <c r="AP57" s="174"/>
      <c r="AQ57" s="234"/>
      <c r="AR57" s="234"/>
      <c r="AS57" s="234"/>
      <c r="AT57" s="234"/>
      <c r="AU57" s="234"/>
      <c r="AV57" s="234"/>
      <c r="AW57" s="234"/>
      <c r="AX57" s="234"/>
      <c r="AY57" s="223"/>
      <c r="AZ57" s="234"/>
      <c r="BA57" s="234"/>
      <c r="BB57" s="234"/>
      <c r="BC57" s="234"/>
      <c r="BD57" s="234"/>
      <c r="BJ57" s="279"/>
      <c r="BK57" s="279"/>
      <c r="BL57" s="279"/>
      <c r="BM57" s="279"/>
    </row>
    <row r="58" spans="2:92" ht="11.1" hidden="1" customHeight="1" x14ac:dyDescent="0.15">
      <c r="B58" s="234"/>
      <c r="C58" s="234"/>
      <c r="D58" s="234"/>
      <c r="E58" s="234"/>
      <c r="F58" s="234"/>
      <c r="G58" s="234"/>
      <c r="H58" s="234"/>
      <c r="I58" s="234"/>
      <c r="J58" s="234"/>
      <c r="K58" s="234"/>
      <c r="L58" s="234"/>
      <c r="M58" s="234"/>
      <c r="N58" s="234"/>
      <c r="O58" s="234">
        <f ca="1">IF(AND(N52&gt;0,I52&gt;=2,O52&lt;=1,(N52-P52=0)),1,0)</f>
        <v>0</v>
      </c>
      <c r="P58" s="234"/>
      <c r="Q58" s="234"/>
      <c r="R58" s="234"/>
      <c r="S58" s="234"/>
      <c r="T58" s="234"/>
      <c r="U58" s="234"/>
      <c r="V58" s="234"/>
      <c r="W58" s="234"/>
      <c r="X58" s="234"/>
      <c r="Y58" s="234"/>
      <c r="Z58" s="234"/>
      <c r="AA58" s="234"/>
      <c r="AB58" s="234"/>
      <c r="AC58" s="174"/>
      <c r="AD58" s="174"/>
      <c r="AE58" s="234"/>
      <c r="AF58" s="234"/>
      <c r="AG58" s="234"/>
      <c r="AH58" s="234"/>
      <c r="AI58" s="174"/>
      <c r="AJ58" s="174"/>
      <c r="AK58" s="174"/>
      <c r="AL58" s="174"/>
      <c r="AM58" s="174"/>
      <c r="AN58" s="174"/>
      <c r="AO58" s="174"/>
      <c r="AP58" s="174"/>
      <c r="AQ58" s="234"/>
      <c r="AR58" s="234"/>
      <c r="AS58" s="234"/>
      <c r="AT58" s="234"/>
      <c r="AU58" s="234"/>
      <c r="AV58" s="234"/>
      <c r="AW58" s="234"/>
      <c r="AX58" s="234"/>
      <c r="AY58" s="223"/>
      <c r="AZ58" s="234"/>
      <c r="BA58" s="234"/>
      <c r="BB58" s="234"/>
      <c r="BC58" s="234"/>
      <c r="BD58" s="234"/>
      <c r="BJ58" s="279"/>
      <c r="BK58" s="279"/>
      <c r="BL58" s="279"/>
      <c r="BM58" s="279"/>
    </row>
    <row r="59" spans="2:92" ht="11.1" hidden="1" customHeight="1" x14ac:dyDescent="0.15">
      <c r="B59" s="223"/>
      <c r="C59" s="234"/>
      <c r="D59" s="234"/>
      <c r="E59" s="234"/>
      <c r="F59" s="234"/>
      <c r="G59" s="234"/>
      <c r="H59" s="234"/>
      <c r="I59" s="234"/>
      <c r="J59" s="234"/>
      <c r="K59" s="234"/>
      <c r="L59" s="234"/>
      <c r="M59" s="234"/>
      <c r="N59" s="234"/>
      <c r="O59" s="174">
        <f ca="1">MAX(O54:O58)</f>
        <v>0</v>
      </c>
      <c r="P59" s="234"/>
      <c r="Q59" s="234"/>
      <c r="R59" s="234"/>
      <c r="S59" s="234"/>
      <c r="T59" s="234"/>
      <c r="U59" s="234"/>
      <c r="V59" s="234"/>
      <c r="W59" s="234"/>
      <c r="X59" s="234"/>
      <c r="Y59" s="234"/>
      <c r="Z59" s="234"/>
      <c r="AA59" s="234"/>
      <c r="AB59" s="234"/>
      <c r="AC59" s="174"/>
      <c r="AD59" s="174"/>
      <c r="AE59" s="234"/>
      <c r="AF59" s="234"/>
      <c r="AG59" s="234"/>
      <c r="AH59" s="234"/>
      <c r="AI59" s="174"/>
      <c r="AJ59" s="174"/>
      <c r="AK59" s="174"/>
      <c r="AL59" s="174"/>
      <c r="AM59" s="174"/>
      <c r="AN59" s="174"/>
      <c r="AO59" s="174"/>
      <c r="AP59" s="174"/>
      <c r="AQ59" s="234"/>
      <c r="AR59" s="234"/>
      <c r="AS59" s="234"/>
      <c r="AT59" s="234"/>
      <c r="AU59" s="234"/>
      <c r="AV59" s="234"/>
      <c r="AW59" s="234"/>
      <c r="AX59" s="234"/>
      <c r="AY59" s="223"/>
      <c r="AZ59" s="234"/>
      <c r="BA59" s="234"/>
      <c r="BB59" s="234"/>
      <c r="BC59" s="234"/>
      <c r="BD59" s="234"/>
      <c r="BJ59" s="279"/>
      <c r="BK59" s="279"/>
      <c r="BL59" s="279"/>
      <c r="BM59" s="279"/>
    </row>
    <row r="60" spans="2:92" ht="3.95" customHeight="1" x14ac:dyDescent="0.15">
      <c r="B60" s="412"/>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7"/>
      <c r="AD60" s="317"/>
      <c r="AE60" s="316"/>
      <c r="AF60" s="316"/>
      <c r="AG60" s="316"/>
      <c r="AH60" s="316"/>
      <c r="AI60" s="317"/>
      <c r="AJ60" s="317"/>
      <c r="AK60" s="317"/>
      <c r="AL60" s="317"/>
      <c r="AM60" s="317"/>
      <c r="AN60" s="317"/>
      <c r="AO60" s="317"/>
      <c r="AP60" s="317"/>
      <c r="AQ60" s="316"/>
      <c r="AR60" s="316"/>
      <c r="AS60" s="316"/>
      <c r="AT60" s="316"/>
      <c r="AU60" s="316"/>
      <c r="AV60" s="316"/>
      <c r="AW60" s="316"/>
      <c r="AX60" s="318"/>
      <c r="AY60" s="238"/>
      <c r="AZ60" s="234"/>
      <c r="BA60" s="234"/>
      <c r="BB60" s="234"/>
      <c r="BC60" s="234"/>
      <c r="BD60" s="234"/>
      <c r="BJ60" s="279"/>
      <c r="BK60" s="279"/>
      <c r="BL60" s="279"/>
      <c r="BM60" s="279"/>
    </row>
    <row r="61" spans="2:92" ht="8.1" customHeight="1" x14ac:dyDescent="0.15">
      <c r="B61" s="413" t="s">
        <v>219</v>
      </c>
      <c r="C61" s="414"/>
      <c r="D61" s="414"/>
      <c r="E61" s="414"/>
      <c r="F61" s="414"/>
      <c r="G61" s="414"/>
      <c r="H61" s="414"/>
      <c r="I61" s="414"/>
      <c r="J61" s="414"/>
      <c r="K61" s="414"/>
      <c r="L61" s="414"/>
      <c r="M61" s="415"/>
      <c r="N61" s="415"/>
      <c r="O61" s="415"/>
      <c r="P61" s="415"/>
      <c r="Q61" s="415"/>
      <c r="R61" s="415"/>
      <c r="S61" s="415"/>
      <c r="T61" s="206"/>
      <c r="U61" s="206"/>
      <c r="V61" s="275"/>
      <c r="W61" s="249"/>
      <c r="X61" s="249"/>
      <c r="Y61" s="249"/>
      <c r="Z61" s="249"/>
      <c r="AA61" s="249"/>
      <c r="AB61" s="249"/>
      <c r="AC61" s="206"/>
      <c r="AD61" s="206"/>
      <c r="AE61" s="249"/>
      <c r="AF61" s="249"/>
      <c r="AG61" s="249"/>
      <c r="AH61" s="249"/>
      <c r="AI61" s="206"/>
      <c r="AJ61" s="206"/>
      <c r="AK61" s="206"/>
      <c r="AL61" s="444">
        <f>IF(N52=0,1,0)</f>
        <v>1</v>
      </c>
      <c r="AM61" s="445">
        <f ca="1">IF(AND(N52&gt;0,OR(X54="mag",X54="mag: ber msPAF")),2,0)</f>
        <v>0</v>
      </c>
      <c r="AN61" s="233">
        <f ca="1">IF(AND(N52&gt;0,O59=0,X54="mag"),3,0)</f>
        <v>0</v>
      </c>
      <c r="AO61" s="445">
        <f ca="1">IF(AND(N52&gt;=1,X54="mag: ber msPAF",AP54="mag"),4,0)</f>
        <v>0</v>
      </c>
      <c r="AP61" s="444">
        <f ca="1">IF(AND(X54="mag niet",AP54="mag"),5,0)</f>
        <v>0</v>
      </c>
      <c r="AQ61" s="444">
        <f>IF(AP54="mag niet",6,0)</f>
        <v>0</v>
      </c>
      <c r="AR61" s="444">
        <f ca="1">MAX(AL61:AQ61)</f>
        <v>1</v>
      </c>
      <c r="AS61" s="206"/>
      <c r="AT61" s="249"/>
      <c r="AU61" s="249"/>
      <c r="AV61" s="249"/>
      <c r="AW61" s="249"/>
      <c r="AX61" s="319"/>
      <c r="AY61" s="238"/>
      <c r="AZ61" s="234"/>
      <c r="BA61" s="234"/>
      <c r="BB61" s="234"/>
      <c r="BC61" s="234"/>
      <c r="BD61" s="234"/>
      <c r="BJ61" s="279"/>
      <c r="BK61" s="279"/>
      <c r="BL61" s="279"/>
      <c r="BM61" s="279"/>
    </row>
    <row r="62" spans="2:92" ht="8.1" customHeight="1" x14ac:dyDescent="0.15">
      <c r="B62" s="416" t="str">
        <f ca="1">IF(AR61=6,"nooit verspreiden/toepassen",IF(AR61=5,"niet verspreiden",IF(AR61=4,"verspreidbaar op aangrenzend perceel mits msPAF voldoet",IF(AR61=3,"verspreidbaar op aangrenzend perceel",IF(AR61=2,"vrij toepasbaar (voldoet aan Rbk, art 4.2.2-4 [N,T-toets])",IF(OR(AR61=1,AR61=0),"vrij toepasbaar","fout"))))))</f>
        <v>vrij toepasbaar</v>
      </c>
      <c r="C62" s="414"/>
      <c r="D62" s="414"/>
      <c r="E62" s="414"/>
      <c r="F62" s="414"/>
      <c r="G62" s="414"/>
      <c r="H62" s="414"/>
      <c r="I62" s="414"/>
      <c r="J62" s="414"/>
      <c r="K62" s="414"/>
      <c r="L62" s="414"/>
      <c r="M62" s="415"/>
      <c r="N62" s="414"/>
      <c r="O62" s="414"/>
      <c r="P62" s="414"/>
      <c r="Q62" s="414"/>
      <c r="R62" s="414"/>
      <c r="S62" s="414"/>
      <c r="T62" s="249"/>
      <c r="U62" s="249"/>
      <c r="V62" s="249"/>
      <c r="W62" s="249"/>
      <c r="X62" s="249"/>
      <c r="Y62" s="249"/>
      <c r="Z62" s="249"/>
      <c r="AA62" s="249"/>
      <c r="AB62" s="249"/>
      <c r="AC62" s="206"/>
      <c r="AD62" s="206"/>
      <c r="AE62" s="249"/>
      <c r="AF62" s="249"/>
      <c r="AG62" s="249"/>
      <c r="AH62" s="249"/>
      <c r="AI62" s="206"/>
      <c r="AJ62" s="206"/>
      <c r="AK62" s="206"/>
      <c r="AL62" s="206"/>
      <c r="AM62" s="206"/>
      <c r="AN62" s="206"/>
      <c r="AO62" s="206"/>
      <c r="AP62" s="206"/>
      <c r="AQ62" s="249"/>
      <c r="AR62" s="249"/>
      <c r="AS62" s="249"/>
      <c r="AT62" s="249"/>
      <c r="AU62" s="249"/>
      <c r="AV62" s="249"/>
      <c r="AW62" s="249"/>
      <c r="AX62" s="319"/>
      <c r="AY62" s="238"/>
      <c r="AZ62" s="234"/>
      <c r="BA62" s="234"/>
      <c r="BB62" s="234"/>
      <c r="BC62" s="234"/>
      <c r="BD62" s="234"/>
      <c r="BJ62" s="279"/>
      <c r="BK62" s="279"/>
      <c r="BL62" s="279"/>
      <c r="BM62" s="279"/>
    </row>
    <row r="63" spans="2:92" ht="3.95" customHeight="1" x14ac:dyDescent="0.15">
      <c r="B63" s="417"/>
      <c r="C63" s="249"/>
      <c r="D63" s="249"/>
      <c r="E63" s="249"/>
      <c r="F63" s="249"/>
      <c r="G63" s="249"/>
      <c r="H63" s="249"/>
      <c r="I63" s="249"/>
      <c r="J63" s="249"/>
      <c r="K63" s="249"/>
      <c r="L63" s="249"/>
      <c r="M63" s="275"/>
      <c r="N63" s="249"/>
      <c r="O63" s="249"/>
      <c r="P63" s="249"/>
      <c r="Q63" s="249"/>
      <c r="R63" s="249"/>
      <c r="S63" s="249"/>
      <c r="T63" s="249"/>
      <c r="U63" s="249"/>
      <c r="V63" s="249"/>
      <c r="W63" s="249"/>
      <c r="X63" s="249"/>
      <c r="Y63" s="249"/>
      <c r="Z63" s="249"/>
      <c r="AA63" s="249"/>
      <c r="AB63" s="249"/>
      <c r="AC63" s="206"/>
      <c r="AD63" s="206"/>
      <c r="AE63" s="249"/>
      <c r="AF63" s="249"/>
      <c r="AG63" s="249"/>
      <c r="AH63" s="249"/>
      <c r="AI63" s="206"/>
      <c r="AJ63" s="206"/>
      <c r="AK63" s="206"/>
      <c r="AL63" s="206"/>
      <c r="AM63" s="206"/>
      <c r="AN63" s="206"/>
      <c r="AO63" s="206"/>
      <c r="AP63" s="206"/>
      <c r="AQ63" s="249"/>
      <c r="AR63" s="249"/>
      <c r="AS63" s="249"/>
      <c r="AT63" s="249"/>
      <c r="AU63" s="249"/>
      <c r="AV63" s="249"/>
      <c r="AW63" s="249"/>
      <c r="AX63" s="319"/>
      <c r="AY63" s="238"/>
      <c r="AZ63" s="234"/>
      <c r="BA63" s="234"/>
      <c r="BB63" s="234"/>
      <c r="BC63" s="234"/>
      <c r="BD63" s="234"/>
      <c r="BJ63" s="279"/>
      <c r="BK63" s="279"/>
      <c r="BL63" s="279"/>
      <c r="BM63" s="279"/>
    </row>
    <row r="64" spans="2:92" ht="8.1" customHeight="1" x14ac:dyDescent="0.15">
      <c r="B64" s="288" t="s">
        <v>220</v>
      </c>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315"/>
      <c r="AD64" s="315"/>
      <c r="AE64" s="275"/>
      <c r="AF64" s="268"/>
      <c r="AG64" s="268"/>
      <c r="AH64" s="267"/>
      <c r="AI64" s="267"/>
      <c r="AJ64" s="267"/>
      <c r="AK64" s="275" t="s">
        <v>221</v>
      </c>
      <c r="AL64" s="267"/>
      <c r="AM64" s="267"/>
      <c r="AN64" s="267"/>
      <c r="AO64" s="267"/>
      <c r="AP64" s="267"/>
      <c r="AQ64" s="267"/>
      <c r="AR64" s="267"/>
      <c r="AS64" s="267"/>
      <c r="AT64" s="267"/>
      <c r="AU64" s="267"/>
      <c r="AV64" s="267"/>
      <c r="AW64" s="267"/>
      <c r="AX64" s="292"/>
      <c r="AY64" s="267"/>
      <c r="AZ64" s="280"/>
      <c r="BA64" s="280"/>
      <c r="BB64" s="280"/>
      <c r="BC64" s="280"/>
      <c r="BD64" s="280"/>
      <c r="BJ64" s="279"/>
      <c r="BK64" s="279"/>
      <c r="BL64" s="279"/>
      <c r="BM64" s="279"/>
    </row>
    <row r="65" spans="2:65" ht="3.95" customHeight="1" x14ac:dyDescent="0.15">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82"/>
      <c r="AD65" s="282"/>
      <c r="AE65" s="263"/>
      <c r="AF65" s="265"/>
      <c r="AG65" s="265"/>
      <c r="AH65" s="266"/>
      <c r="AI65" s="266"/>
      <c r="AJ65" s="266"/>
      <c r="AK65" s="266"/>
      <c r="AL65" s="266"/>
      <c r="AM65" s="266"/>
      <c r="AN65" s="266"/>
      <c r="AO65" s="266"/>
      <c r="AP65" s="266"/>
      <c r="AQ65" s="266"/>
      <c r="AR65" s="266"/>
      <c r="AS65" s="266"/>
      <c r="AT65" s="266"/>
      <c r="AU65" s="266"/>
      <c r="AV65" s="266"/>
      <c r="AW65" s="266"/>
      <c r="AX65" s="312"/>
      <c r="AY65" s="267"/>
      <c r="AZ65" s="280"/>
      <c r="BA65" s="280"/>
      <c r="BB65" s="280"/>
      <c r="BC65" s="280"/>
      <c r="BD65" s="280"/>
      <c r="BJ65" s="279"/>
      <c r="BK65" s="279"/>
      <c r="BL65" s="279"/>
      <c r="BM65" s="279"/>
    </row>
    <row r="66" spans="2:65" ht="3.95" customHeight="1" x14ac:dyDescent="0.15">
      <c r="B66" s="418"/>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419"/>
      <c r="AD66" s="419"/>
      <c r="AE66" s="320"/>
      <c r="AF66" s="321"/>
      <c r="AG66" s="321"/>
      <c r="AH66" s="322"/>
      <c r="AI66" s="322"/>
      <c r="AJ66" s="322"/>
      <c r="AK66" s="322"/>
      <c r="AL66" s="322"/>
      <c r="AM66" s="322"/>
      <c r="AN66" s="322"/>
      <c r="AO66" s="322"/>
      <c r="AP66" s="322"/>
      <c r="AQ66" s="322"/>
      <c r="AR66" s="322"/>
      <c r="AS66" s="322"/>
      <c r="AT66" s="322"/>
      <c r="AU66" s="322"/>
      <c r="AV66" s="322"/>
      <c r="AW66" s="322"/>
      <c r="AX66" s="323"/>
      <c r="AY66" s="267"/>
      <c r="AZ66" s="280"/>
      <c r="BA66" s="280"/>
      <c r="BB66" s="280"/>
      <c r="BC66" s="280"/>
      <c r="BD66" s="280"/>
      <c r="BJ66" s="279"/>
      <c r="BK66" s="279"/>
      <c r="BL66" s="279"/>
      <c r="BM66" s="279"/>
    </row>
    <row r="67" spans="2:65" ht="8.1" customHeight="1" x14ac:dyDescent="0.15">
      <c r="B67" s="420" t="s">
        <v>222</v>
      </c>
      <c r="C67" s="415"/>
      <c r="D67" s="415"/>
      <c r="E67" s="415"/>
      <c r="F67" s="415"/>
      <c r="G67" s="415"/>
      <c r="H67" s="415"/>
      <c r="I67" s="415"/>
      <c r="J67" s="415"/>
      <c r="K67" s="415"/>
      <c r="L67" s="415"/>
      <c r="M67" s="415"/>
      <c r="N67" s="415"/>
      <c r="O67" s="415"/>
      <c r="P67" s="415"/>
      <c r="Q67" s="415"/>
      <c r="R67" s="415"/>
      <c r="S67" s="415"/>
      <c r="T67" s="315"/>
      <c r="U67" s="315"/>
      <c r="V67" s="275"/>
      <c r="W67" s="275"/>
      <c r="X67" s="275"/>
      <c r="Y67" s="275"/>
      <c r="Z67" s="275"/>
      <c r="AA67" s="275"/>
      <c r="AB67" s="275"/>
      <c r="AC67" s="315"/>
      <c r="AD67" s="315"/>
      <c r="AE67" s="275"/>
      <c r="AF67" s="268"/>
      <c r="AG67" s="268"/>
      <c r="AH67" s="267"/>
      <c r="AI67" s="267"/>
      <c r="AJ67" s="267"/>
      <c r="AK67" s="267"/>
      <c r="AL67" s="267"/>
      <c r="AM67" s="315">
        <f>IF(N52=0,1,0)</f>
        <v>1</v>
      </c>
      <c r="AN67" s="445">
        <f ca="1">IF(O59=1,2,0)</f>
        <v>0</v>
      </c>
      <c r="AO67" s="445">
        <f ca="1">IF(AND(N52&gt;0,O59=0,AD54="mag",OR(X54="mag",X54="mag: ber msPAF"),AG54="mag"),3,0)</f>
        <v>0</v>
      </c>
      <c r="AP67" s="445">
        <f ca="1">IF(AND(AD54="mag niet",AG54="mag"),4,0)</f>
        <v>0</v>
      </c>
      <c r="AQ67" s="445">
        <f>IF(AG54="mag niet",5,0)</f>
        <v>0</v>
      </c>
      <c r="AR67" s="444">
        <f ca="1">MAX(AM67:AQ67)</f>
        <v>1</v>
      </c>
      <c r="AS67" s="206"/>
      <c r="AT67" s="267"/>
      <c r="AU67" s="267"/>
      <c r="AV67" s="267"/>
      <c r="AW67" s="267"/>
      <c r="AX67" s="292"/>
      <c r="AY67" s="267"/>
      <c r="AZ67" s="280"/>
      <c r="BA67" s="280"/>
      <c r="BB67" s="280"/>
      <c r="BC67" s="280"/>
      <c r="BD67" s="280"/>
      <c r="BJ67" s="279"/>
      <c r="BK67" s="279"/>
      <c r="BL67" s="279"/>
      <c r="BM67" s="279"/>
    </row>
    <row r="68" spans="2:65" ht="8.1" customHeight="1" x14ac:dyDescent="0.15">
      <c r="B68" s="421" t="str">
        <f ca="1">IF(AR67=5,"nooit verspreiden/toepassen",IF(AR67=4,"niet verspreidbaar",IF(AR67=3,"verspreidbaar in zoet water",IF(AR67=2,"vrij toepasbaar (voldoet aan Rbk, 4.2.2-4 [N,T-toets])",IF(OR(AR67=1,AR67=0),"vrij toepasbaar","fout")))))</f>
        <v>vrij toepasbaar</v>
      </c>
      <c r="C68" s="415"/>
      <c r="D68" s="415"/>
      <c r="E68" s="415"/>
      <c r="F68" s="415"/>
      <c r="G68" s="415"/>
      <c r="H68" s="415"/>
      <c r="I68" s="415"/>
      <c r="J68" s="415"/>
      <c r="K68" s="415"/>
      <c r="L68" s="415"/>
      <c r="M68" s="415"/>
      <c r="N68" s="415"/>
      <c r="O68" s="415"/>
      <c r="P68" s="415"/>
      <c r="Q68" s="415"/>
      <c r="R68" s="415"/>
      <c r="S68" s="415"/>
      <c r="T68" s="275"/>
      <c r="U68" s="275"/>
      <c r="V68" s="275"/>
      <c r="W68" s="275"/>
      <c r="X68" s="275"/>
      <c r="Y68" s="275"/>
      <c r="Z68" s="275"/>
      <c r="AA68" s="275"/>
      <c r="AB68" s="275"/>
      <c r="AC68" s="315"/>
      <c r="AD68" s="315"/>
      <c r="AE68" s="275"/>
      <c r="AF68" s="268"/>
      <c r="AG68" s="268"/>
      <c r="AH68" s="267"/>
      <c r="AI68" s="267"/>
      <c r="AJ68" s="267"/>
      <c r="AK68" s="267"/>
      <c r="AL68" s="267"/>
      <c r="AM68" s="267"/>
      <c r="AN68" s="267"/>
      <c r="AO68" s="267"/>
      <c r="AP68" s="267"/>
      <c r="AQ68" s="267"/>
      <c r="AR68" s="267"/>
      <c r="AS68" s="267"/>
      <c r="AT68" s="267"/>
      <c r="AU68" s="267"/>
      <c r="AV68" s="267"/>
      <c r="AW68" s="267"/>
      <c r="AX68" s="292"/>
      <c r="AY68" s="267"/>
      <c r="AZ68" s="280"/>
      <c r="BA68" s="280"/>
      <c r="BB68" s="280"/>
      <c r="BC68" s="280"/>
      <c r="BD68" s="280"/>
      <c r="BJ68" s="279"/>
      <c r="BK68" s="279"/>
      <c r="BL68" s="279"/>
      <c r="BM68" s="279"/>
    </row>
    <row r="69" spans="2:65" ht="3.95" customHeight="1" x14ac:dyDescent="0.15">
      <c r="B69" s="422"/>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82"/>
      <c r="AD69" s="282"/>
      <c r="AE69" s="263"/>
      <c r="AF69" s="265"/>
      <c r="AG69" s="265"/>
      <c r="AH69" s="266"/>
      <c r="AI69" s="266"/>
      <c r="AJ69" s="266"/>
      <c r="AK69" s="266"/>
      <c r="AL69" s="266"/>
      <c r="AM69" s="266"/>
      <c r="AN69" s="266"/>
      <c r="AO69" s="266"/>
      <c r="AP69" s="266"/>
      <c r="AQ69" s="266"/>
      <c r="AR69" s="266"/>
      <c r="AS69" s="266"/>
      <c r="AT69" s="266"/>
      <c r="AU69" s="266"/>
      <c r="AV69" s="266"/>
      <c r="AW69" s="266"/>
      <c r="AX69" s="312"/>
      <c r="AY69" s="267"/>
      <c r="AZ69" s="280"/>
      <c r="BA69" s="280"/>
      <c r="BB69" s="280"/>
      <c r="BC69" s="280"/>
      <c r="BD69" s="280"/>
      <c r="BJ69" s="279"/>
      <c r="BK69" s="279"/>
      <c r="BL69" s="279"/>
      <c r="BM69" s="279"/>
    </row>
    <row r="70" spans="2:65" ht="3.95" customHeight="1" x14ac:dyDescent="0.15">
      <c r="B70" s="423"/>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419"/>
      <c r="AD70" s="419"/>
      <c r="AE70" s="320"/>
      <c r="AF70" s="321"/>
      <c r="AG70" s="321"/>
      <c r="AH70" s="322"/>
      <c r="AI70" s="322"/>
      <c r="AJ70" s="322"/>
      <c r="AK70" s="322"/>
      <c r="AL70" s="322"/>
      <c r="AM70" s="322"/>
      <c r="AN70" s="322"/>
      <c r="AO70" s="322"/>
      <c r="AP70" s="322"/>
      <c r="AQ70" s="322"/>
      <c r="AR70" s="322"/>
      <c r="AS70" s="322"/>
      <c r="AT70" s="322"/>
      <c r="AU70" s="322"/>
      <c r="AV70" s="322"/>
      <c r="AW70" s="322"/>
      <c r="AX70" s="323"/>
      <c r="AY70" s="267"/>
      <c r="AZ70" s="280"/>
      <c r="BA70" s="280"/>
      <c r="BB70" s="280"/>
      <c r="BC70" s="280"/>
      <c r="BD70" s="280"/>
      <c r="BJ70" s="279"/>
      <c r="BK70" s="279"/>
      <c r="BL70" s="279"/>
      <c r="BM70" s="279"/>
    </row>
    <row r="71" spans="2:65" ht="8.1" customHeight="1" x14ac:dyDescent="0.15">
      <c r="B71" s="420" t="s">
        <v>223</v>
      </c>
      <c r="C71" s="415"/>
      <c r="D71" s="415"/>
      <c r="E71" s="415"/>
      <c r="F71" s="415"/>
      <c r="G71" s="415"/>
      <c r="H71" s="415"/>
      <c r="I71" s="415"/>
      <c r="J71" s="415"/>
      <c r="K71" s="415"/>
      <c r="L71" s="415"/>
      <c r="M71" s="415"/>
      <c r="N71" s="415"/>
      <c r="O71" s="415"/>
      <c r="P71" s="415"/>
      <c r="Q71" s="415"/>
      <c r="R71" s="415"/>
      <c r="S71" s="415"/>
      <c r="T71" s="315"/>
      <c r="U71" s="315"/>
      <c r="V71" s="275"/>
      <c r="W71" s="275"/>
      <c r="X71" s="275"/>
      <c r="Y71" s="275"/>
      <c r="Z71" s="275"/>
      <c r="AA71" s="275"/>
      <c r="AB71" s="275"/>
      <c r="AC71" s="315"/>
      <c r="AD71" s="315"/>
      <c r="AE71" s="275"/>
      <c r="AF71" s="268"/>
      <c r="AG71" s="268"/>
      <c r="AH71" s="267"/>
      <c r="AI71" s="267"/>
      <c r="AJ71" s="267"/>
      <c r="AK71" s="267"/>
      <c r="AL71" s="267"/>
      <c r="AM71" s="315">
        <f>IF(N52=0,1,0)</f>
        <v>1</v>
      </c>
      <c r="AN71" s="445">
        <f ca="1">IF(O59=1,2,0)</f>
        <v>0</v>
      </c>
      <c r="AO71" s="445">
        <f ca="1">IF(AND(N52&gt;0,O59=0,AD54="mag",IF(Y72=0,AG54="mag",AM54="mag")),3,0)</f>
        <v>0</v>
      </c>
      <c r="AP71" s="445">
        <f ca="1">IF(AND(AD54="mag niet",IF(Y72=0,AG54="mag",AM54="mag")),4,0)</f>
        <v>0</v>
      </c>
      <c r="AQ71" s="445">
        <f>IF(IF(Y72=0,AG54="mag niet",AM54="mag niet"),5,0)</f>
        <v>0</v>
      </c>
      <c r="AR71" s="444">
        <f ca="1">MAX(AM71:AQ71)</f>
        <v>1</v>
      </c>
      <c r="AS71" s="206"/>
      <c r="AT71" s="267"/>
      <c r="AU71" s="267"/>
      <c r="AV71" s="267"/>
      <c r="AW71" s="267"/>
      <c r="AX71" s="292"/>
      <c r="AY71" s="267"/>
      <c r="AZ71" s="280"/>
      <c r="BA71" s="280"/>
      <c r="BB71" s="280"/>
      <c r="BC71" s="280"/>
      <c r="BD71" s="280"/>
      <c r="BJ71" s="279"/>
      <c r="BK71" s="279"/>
      <c r="BL71" s="279"/>
      <c r="BM71" s="279"/>
    </row>
    <row r="72" spans="2:65" ht="8.1" customHeight="1" x14ac:dyDescent="0.15">
      <c r="B72" s="288" t="s">
        <v>224</v>
      </c>
      <c r="C72" s="275"/>
      <c r="D72" s="275"/>
      <c r="E72" s="275"/>
      <c r="F72" s="275"/>
      <c r="G72" s="275"/>
      <c r="H72" s="275"/>
      <c r="I72" s="275"/>
      <c r="J72" s="275"/>
      <c r="K72" s="275"/>
      <c r="L72" s="275"/>
      <c r="M72" s="275"/>
      <c r="N72" s="275"/>
      <c r="O72" s="275"/>
      <c r="P72" s="275"/>
      <c r="Q72" s="275"/>
      <c r="R72" s="275"/>
      <c r="S72" s="315"/>
      <c r="T72" s="315"/>
      <c r="U72" s="315"/>
      <c r="V72" s="206"/>
      <c r="W72" s="275"/>
      <c r="X72" s="275"/>
      <c r="Y72" s="424">
        <v>0</v>
      </c>
      <c r="Z72" s="372" t="s">
        <v>225</v>
      </c>
      <c r="AA72" s="315"/>
      <c r="AB72" s="315"/>
      <c r="AC72" s="315"/>
      <c r="AD72" s="315"/>
      <c r="AE72" s="275"/>
      <c r="AF72" s="268"/>
      <c r="AG72" s="268"/>
      <c r="AH72" s="267"/>
      <c r="AI72" s="267"/>
      <c r="AJ72" s="267"/>
      <c r="AK72" s="267"/>
      <c r="AL72" s="267"/>
      <c r="AM72" s="267"/>
      <c r="AN72" s="267"/>
      <c r="AO72" s="267"/>
      <c r="AP72" s="267"/>
      <c r="AQ72" s="267"/>
      <c r="AR72" s="267"/>
      <c r="AS72" s="267"/>
      <c r="AT72" s="267"/>
      <c r="AU72" s="267"/>
      <c r="AV72" s="267"/>
      <c r="AW72" s="267"/>
      <c r="AX72" s="292"/>
      <c r="AY72" s="267"/>
      <c r="AZ72" s="280"/>
      <c r="BA72" s="280"/>
      <c r="BB72" s="280"/>
      <c r="BC72" s="280"/>
      <c r="BD72" s="280"/>
      <c r="BJ72" s="279"/>
      <c r="BK72" s="279"/>
      <c r="BL72" s="279"/>
      <c r="BM72" s="279"/>
    </row>
    <row r="73" spans="2:65" ht="8.1" customHeight="1" x14ac:dyDescent="0.15">
      <c r="B73" s="421" t="str">
        <f ca="1">IF(AR71=5,"nooit verspreiden/toepassen",IF(AR71=4,"toepasbaar bodemkwaliteitsklasse B",IF(AR71=3,"toepasbaar bodemkwaliteitsklasse A",IF(AR71=2,"vrij toepasbaar (voldoet aan Rbk, 4.2.2-4 [N,T-toets])",IF(OR(AR71=1,AR71=0),"vrij toepasbaar","fout")))))</f>
        <v>vrij toepasbaar</v>
      </c>
      <c r="C73" s="415"/>
      <c r="D73" s="415"/>
      <c r="E73" s="415"/>
      <c r="F73" s="415"/>
      <c r="G73" s="415"/>
      <c r="H73" s="415"/>
      <c r="I73" s="415"/>
      <c r="J73" s="415"/>
      <c r="K73" s="415"/>
      <c r="L73" s="415"/>
      <c r="M73" s="415"/>
      <c r="N73" s="415"/>
      <c r="O73" s="415"/>
      <c r="P73" s="415"/>
      <c r="Q73" s="415"/>
      <c r="R73" s="415"/>
      <c r="S73" s="415"/>
      <c r="T73" s="275"/>
      <c r="U73" s="275"/>
      <c r="V73" s="275"/>
      <c r="W73" s="275"/>
      <c r="X73" s="275"/>
      <c r="Y73" s="275"/>
      <c r="Z73" s="275"/>
      <c r="AA73" s="275"/>
      <c r="AB73" s="275"/>
      <c r="AC73" s="315"/>
      <c r="AD73" s="315"/>
      <c r="AE73" s="275"/>
      <c r="AF73" s="268"/>
      <c r="AG73" s="268"/>
      <c r="AH73" s="267"/>
      <c r="AI73" s="267"/>
      <c r="AJ73" s="267"/>
      <c r="AK73" s="267"/>
      <c r="AL73" s="267"/>
      <c r="AM73" s="267"/>
      <c r="AN73" s="267"/>
      <c r="AO73" s="267"/>
      <c r="AP73" s="267"/>
      <c r="AQ73" s="267"/>
      <c r="AR73" s="267"/>
      <c r="AS73" s="267"/>
      <c r="AT73" s="267"/>
      <c r="AU73" s="267"/>
      <c r="AV73" s="267"/>
      <c r="AW73" s="267"/>
      <c r="AX73" s="292"/>
      <c r="AY73" s="267"/>
      <c r="AZ73" s="280"/>
      <c r="BA73" s="280"/>
      <c r="BB73" s="280"/>
      <c r="BC73" s="280"/>
      <c r="BD73" s="280"/>
      <c r="BJ73" s="279"/>
      <c r="BK73" s="279"/>
      <c r="BL73" s="279"/>
      <c r="BM73" s="279"/>
    </row>
    <row r="74" spans="2:65" ht="3.95" customHeight="1" x14ac:dyDescent="0.15">
      <c r="B74" s="425"/>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82"/>
      <c r="AD74" s="282"/>
      <c r="AE74" s="263"/>
      <c r="AF74" s="265"/>
      <c r="AG74" s="265"/>
      <c r="AH74" s="266"/>
      <c r="AI74" s="266"/>
      <c r="AJ74" s="266"/>
      <c r="AK74" s="266"/>
      <c r="AL74" s="266"/>
      <c r="AM74" s="266"/>
      <c r="AN74" s="266"/>
      <c r="AO74" s="266"/>
      <c r="AP74" s="266"/>
      <c r="AQ74" s="266"/>
      <c r="AR74" s="266"/>
      <c r="AS74" s="266"/>
      <c r="AT74" s="266"/>
      <c r="AU74" s="266"/>
      <c r="AV74" s="266"/>
      <c r="AW74" s="266"/>
      <c r="AX74" s="312"/>
      <c r="AY74" s="267"/>
      <c r="AZ74" s="280"/>
      <c r="BA74" s="280"/>
      <c r="BB74" s="280"/>
      <c r="BC74" s="280"/>
      <c r="BD74" s="280"/>
      <c r="BJ74" s="279"/>
      <c r="BK74" s="279"/>
      <c r="BL74" s="279"/>
      <c r="BM74" s="279"/>
    </row>
    <row r="75" spans="2:65" ht="3.95" customHeight="1" x14ac:dyDescent="0.15">
      <c r="B75" s="423"/>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419"/>
      <c r="AD75" s="419"/>
      <c r="AE75" s="320"/>
      <c r="AF75" s="321"/>
      <c r="AG75" s="321"/>
      <c r="AH75" s="322"/>
      <c r="AI75" s="322"/>
      <c r="AJ75" s="322"/>
      <c r="AK75" s="322"/>
      <c r="AL75" s="322"/>
      <c r="AM75" s="322"/>
      <c r="AN75" s="322"/>
      <c r="AO75" s="322"/>
      <c r="AP75" s="322"/>
      <c r="AQ75" s="322"/>
      <c r="AR75" s="322"/>
      <c r="AS75" s="322"/>
      <c r="AT75" s="322"/>
      <c r="AU75" s="322"/>
      <c r="AV75" s="322"/>
      <c r="AW75" s="322"/>
      <c r="AX75" s="323"/>
      <c r="AY75" s="267"/>
      <c r="AZ75" s="280"/>
      <c r="BA75" s="280"/>
      <c r="BB75" s="280"/>
      <c r="BC75" s="280"/>
      <c r="BD75" s="280"/>
      <c r="BJ75" s="279"/>
      <c r="BK75" s="279"/>
      <c r="BL75" s="279"/>
      <c r="BM75" s="279"/>
    </row>
    <row r="76" spans="2:65" ht="8.1" customHeight="1" x14ac:dyDescent="0.15">
      <c r="B76" s="420" t="s">
        <v>226</v>
      </c>
      <c r="C76" s="415"/>
      <c r="D76" s="415"/>
      <c r="E76" s="415"/>
      <c r="F76" s="415"/>
      <c r="G76" s="415"/>
      <c r="H76" s="415"/>
      <c r="I76" s="415"/>
      <c r="J76" s="415"/>
      <c r="K76" s="415"/>
      <c r="L76" s="415"/>
      <c r="M76" s="415"/>
      <c r="N76" s="415"/>
      <c r="O76" s="415"/>
      <c r="P76" s="415"/>
      <c r="Q76" s="415"/>
      <c r="R76" s="415"/>
      <c r="S76" s="415"/>
      <c r="T76" s="275"/>
      <c r="U76" s="275"/>
      <c r="V76" s="275"/>
      <c r="W76" s="275"/>
      <c r="X76" s="275"/>
      <c r="Y76" s="275"/>
      <c r="Z76" s="275"/>
      <c r="AA76" s="275"/>
      <c r="AB76" s="275"/>
      <c r="AC76" s="315"/>
      <c r="AD76" s="315"/>
      <c r="AE76" s="275"/>
      <c r="AF76" s="268"/>
      <c r="AG76" s="268"/>
      <c r="AH76" s="267"/>
      <c r="AI76" s="267"/>
      <c r="AJ76" s="267"/>
      <c r="AK76" s="267"/>
      <c r="AL76" s="267"/>
      <c r="AM76" s="315">
        <f>IF(N52=0,1,0)</f>
        <v>1</v>
      </c>
      <c r="AN76" s="445">
        <f ca="1">IF(O59=1,2,0)</f>
        <v>0</v>
      </c>
      <c r="AO76" s="445">
        <f ca="1">IF(AND(N52&gt;0,O59=0,AV54="mag"),3,0)</f>
        <v>0</v>
      </c>
      <c r="AP76" s="445">
        <f>IF(AV54="mag niet",4,0)</f>
        <v>0</v>
      </c>
      <c r="AQ76" s="446"/>
      <c r="AR76" s="444">
        <f ca="1">MAX(AM76:AQ76)</f>
        <v>1</v>
      </c>
      <c r="AS76" s="206"/>
      <c r="AT76" s="267"/>
      <c r="AU76" s="267"/>
      <c r="AV76" s="267"/>
      <c r="AW76" s="267"/>
      <c r="AX76" s="292"/>
      <c r="AY76" s="267"/>
      <c r="AZ76" s="280"/>
      <c r="BA76" s="280"/>
      <c r="BB76" s="280"/>
      <c r="BC76" s="280"/>
      <c r="BD76" s="280"/>
      <c r="BJ76" s="279"/>
      <c r="BK76" s="279"/>
      <c r="BL76" s="279"/>
      <c r="BM76" s="279"/>
    </row>
    <row r="77" spans="2:65" ht="8.1" customHeight="1" x14ac:dyDescent="0.15">
      <c r="B77" s="421" t="str">
        <f ca="1">IF(AR76=4,"nooit verspreiden/toepassen",IF(AR76=3,"verspreidbaar in zeewater",IF(AR76=2,"vrij toepasbaar (voldoet aan Rbk, art. 4.2.2-4 [N,T-toets])",IF(OR(AR76=1,AR76=0),"vrij toepasbaar","fout"))))</f>
        <v>vrij toepasbaar</v>
      </c>
      <c r="C77" s="415"/>
      <c r="D77" s="415"/>
      <c r="E77" s="415"/>
      <c r="F77" s="415"/>
      <c r="G77" s="415"/>
      <c r="H77" s="415"/>
      <c r="I77" s="415"/>
      <c r="J77" s="415"/>
      <c r="K77" s="415"/>
      <c r="L77" s="415"/>
      <c r="M77" s="415"/>
      <c r="N77" s="415"/>
      <c r="O77" s="415"/>
      <c r="P77" s="415"/>
      <c r="Q77" s="415"/>
      <c r="R77" s="415"/>
      <c r="S77" s="415"/>
      <c r="T77" s="275"/>
      <c r="U77" s="275"/>
      <c r="V77" s="275"/>
      <c r="W77" s="275"/>
      <c r="X77" s="275"/>
      <c r="Y77" s="275"/>
      <c r="Z77" s="275"/>
      <c r="AA77" s="275"/>
      <c r="AB77" s="275"/>
      <c r="AC77" s="315"/>
      <c r="AD77" s="315"/>
      <c r="AE77" s="275"/>
      <c r="AF77" s="268"/>
      <c r="AG77" s="268"/>
      <c r="AH77" s="267"/>
      <c r="AI77" s="267"/>
      <c r="AJ77" s="267"/>
      <c r="AK77" s="267"/>
      <c r="AL77" s="267"/>
      <c r="AM77" s="267"/>
      <c r="AN77" s="267"/>
      <c r="AO77" s="267"/>
      <c r="AP77" s="267"/>
      <c r="AQ77" s="267"/>
      <c r="AR77" s="267"/>
      <c r="AS77" s="267"/>
      <c r="AT77" s="267"/>
      <c r="AU77" s="267"/>
      <c r="AV77" s="267"/>
      <c r="AW77" s="267"/>
      <c r="AX77" s="292"/>
      <c r="AY77" s="267"/>
      <c r="AZ77" s="280"/>
      <c r="BA77" s="280"/>
      <c r="BB77" s="280"/>
      <c r="BC77" s="280"/>
      <c r="BD77" s="280"/>
      <c r="BJ77" s="279"/>
      <c r="BK77" s="279"/>
      <c r="BL77" s="279"/>
      <c r="BM77" s="279"/>
    </row>
    <row r="78" spans="2:65" ht="2.25" customHeight="1" x14ac:dyDescent="0.15">
      <c r="B78" s="422"/>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82"/>
      <c r="AD78" s="282"/>
      <c r="AE78" s="263"/>
      <c r="AF78" s="265"/>
      <c r="AG78" s="265"/>
      <c r="AH78" s="266"/>
      <c r="AI78" s="266"/>
      <c r="AJ78" s="266"/>
      <c r="AK78" s="266"/>
      <c r="AL78" s="266"/>
      <c r="AM78" s="266"/>
      <c r="AN78" s="266"/>
      <c r="AO78" s="266"/>
      <c r="AP78" s="266"/>
      <c r="AQ78" s="266"/>
      <c r="AR78" s="266"/>
      <c r="AS78" s="266"/>
      <c r="AT78" s="266"/>
      <c r="AU78" s="266"/>
      <c r="AV78" s="266"/>
      <c r="AW78" s="266"/>
      <c r="AX78" s="312"/>
      <c r="AY78" s="267"/>
      <c r="AZ78" s="280"/>
      <c r="BA78" s="280"/>
      <c r="BB78" s="280" t="s">
        <v>265</v>
      </c>
      <c r="BC78" s="280" t="s">
        <v>266</v>
      </c>
      <c r="BD78" s="280"/>
      <c r="BJ78" s="279"/>
      <c r="BK78" s="279"/>
      <c r="BL78" s="279"/>
      <c r="BM78" s="279"/>
    </row>
    <row r="79" spans="2:65" ht="8.1" customHeight="1" x14ac:dyDescent="0.15">
      <c r="B79" s="277" t="str">
        <f>IF(BB79=0,"",IF(#REF!="&gt; agw","Bij overschrijding van de agw voor cyanide-vrij moet cyanide in de bodemlucht worden gemetem en getoetst aan de )Toxicologisch Toelaatbare Concentratie in lucht.",""))</f>
        <v/>
      </c>
      <c r="AB79" s="275"/>
      <c r="AC79" s="373"/>
      <c r="AD79" s="373"/>
      <c r="AF79" s="278"/>
      <c r="AG79" s="278"/>
      <c r="AH79" s="279"/>
      <c r="AI79" s="279"/>
      <c r="AJ79" s="279"/>
      <c r="AK79" s="279"/>
      <c r="AL79" s="279"/>
      <c r="AM79" s="279"/>
      <c r="AN79" s="279"/>
      <c r="AO79" s="279"/>
      <c r="AP79" s="279"/>
      <c r="AQ79" s="279"/>
      <c r="AR79" s="279"/>
      <c r="AS79" s="279"/>
      <c r="AT79" s="279"/>
      <c r="AU79" s="279"/>
      <c r="AV79" s="279"/>
      <c r="AW79" s="279"/>
      <c r="AX79" s="279"/>
      <c r="AY79" s="279"/>
      <c r="AZ79" s="280"/>
      <c r="BA79" s="280"/>
      <c r="BB79" s="280">
        <f>SUM(BB17:BB50)</f>
        <v>0</v>
      </c>
      <c r="BD79" s="280"/>
      <c r="BJ79" s="279"/>
      <c r="BK79" s="279"/>
      <c r="BL79" s="279"/>
      <c r="BM79" s="279"/>
    </row>
    <row r="80" spans="2:65" ht="8.1" customHeight="1" x14ac:dyDescent="0.15">
      <c r="B80" s="275" t="str">
        <f>IF(BC80=0,"",IF(#REF!="&gt; agw","Bij waarden van vynilchloride boven de bepalingsgrens (0,1) moet het grondwater worden onderzocht.",""))</f>
        <v/>
      </c>
      <c r="C80" s="276"/>
      <c r="D80" s="276"/>
      <c r="E80" s="276"/>
      <c r="F80" s="276"/>
      <c r="G80" s="276"/>
      <c r="H80" s="276"/>
      <c r="I80" s="276"/>
      <c r="J80" s="276"/>
      <c r="K80" s="276"/>
      <c r="L80" s="276"/>
      <c r="M80" s="276"/>
      <c r="N80" s="280"/>
      <c r="AC80" s="373"/>
      <c r="AD80" s="373"/>
      <c r="AF80" s="278"/>
      <c r="AG80" s="278"/>
      <c r="AH80" s="279"/>
      <c r="AI80" s="279"/>
      <c r="AJ80" s="279"/>
      <c r="AK80" s="279"/>
      <c r="AL80" s="279"/>
      <c r="AM80" s="279"/>
      <c r="AN80" s="279"/>
      <c r="AO80" s="279"/>
      <c r="AP80" s="279"/>
      <c r="AQ80" s="279"/>
      <c r="AR80" s="279"/>
      <c r="AS80" s="279"/>
      <c r="AT80" s="279"/>
      <c r="AU80" s="279"/>
      <c r="AV80" s="279"/>
      <c r="AW80" s="279"/>
      <c r="AX80" s="279"/>
      <c r="AY80" s="279"/>
      <c r="AZ80" s="280"/>
      <c r="BA80" s="280"/>
      <c r="BB80" s="280"/>
      <c r="BC80" s="280">
        <f>SUM(BC17:BC50)</f>
        <v>0</v>
      </c>
      <c r="BD80" s="280"/>
      <c r="BJ80" s="279"/>
      <c r="BK80" s="279"/>
      <c r="BL80" s="279"/>
      <c r="BM80" s="279"/>
    </row>
    <row r="81" spans="2:65" ht="8.1" customHeight="1" x14ac:dyDescent="0.15">
      <c r="B81" s="423" t="s">
        <v>93</v>
      </c>
      <c r="C81" s="367"/>
      <c r="D81" s="367"/>
      <c r="E81" s="367"/>
      <c r="F81" s="367"/>
      <c r="G81" s="367"/>
      <c r="H81" s="367"/>
      <c r="I81" s="367"/>
      <c r="J81" s="367"/>
      <c r="K81" s="367"/>
      <c r="L81" s="367"/>
      <c r="M81" s="367"/>
      <c r="N81" s="324"/>
      <c r="O81" s="320"/>
      <c r="P81" s="320"/>
      <c r="Q81" s="320"/>
      <c r="R81" s="320"/>
      <c r="S81" s="320"/>
      <c r="T81" s="320"/>
      <c r="U81" s="320"/>
      <c r="V81" s="320"/>
      <c r="W81" s="320"/>
      <c r="X81" s="320"/>
      <c r="Y81" s="320"/>
      <c r="Z81" s="320"/>
      <c r="AA81" s="320"/>
      <c r="AB81" s="426"/>
      <c r="AC81" s="423"/>
      <c r="AD81" s="367"/>
      <c r="AE81" s="367"/>
      <c r="AF81" s="320"/>
      <c r="AG81" s="367"/>
      <c r="AH81" s="367"/>
      <c r="AI81" s="320"/>
      <c r="AJ81" s="367"/>
      <c r="AK81" s="367"/>
      <c r="AL81" s="367"/>
      <c r="AM81" s="367"/>
      <c r="AN81" s="367"/>
      <c r="AO81" s="324"/>
      <c r="AP81" s="320"/>
      <c r="AQ81" s="320"/>
      <c r="AR81" s="320"/>
      <c r="AS81" s="320"/>
      <c r="AT81" s="320"/>
      <c r="AU81" s="320"/>
      <c r="AV81" s="320"/>
      <c r="AW81" s="320"/>
      <c r="AX81" s="426"/>
      <c r="AY81" s="275"/>
      <c r="AZ81" s="372"/>
      <c r="BA81" s="275"/>
      <c r="BB81" s="275"/>
      <c r="BC81" s="275"/>
      <c r="BD81" s="143"/>
      <c r="BJ81" s="279"/>
      <c r="BK81" s="279"/>
      <c r="BL81" s="279"/>
      <c r="BM81" s="279"/>
    </row>
    <row r="82" spans="2:65" ht="8.1" customHeight="1" x14ac:dyDescent="0.15">
      <c r="B82" s="288"/>
      <c r="C82" s="372"/>
      <c r="D82" s="372"/>
      <c r="E82" s="372"/>
      <c r="F82" s="372"/>
      <c r="G82" s="372"/>
      <c r="H82" s="372"/>
      <c r="I82" s="372"/>
      <c r="J82" s="372"/>
      <c r="K82" s="372"/>
      <c r="L82" s="372"/>
      <c r="M82" s="372"/>
      <c r="N82" s="143"/>
      <c r="O82" s="275"/>
      <c r="P82" s="275"/>
      <c r="Q82" s="275"/>
      <c r="R82" s="275"/>
      <c r="S82" s="275"/>
      <c r="T82" s="275"/>
      <c r="U82" s="275"/>
      <c r="V82" s="275"/>
      <c r="W82" s="275"/>
      <c r="X82" s="275"/>
      <c r="Y82" s="275"/>
      <c r="Z82" s="275"/>
      <c r="AA82" s="275"/>
      <c r="AB82" s="325"/>
      <c r="AC82" s="275"/>
      <c r="AD82" s="275"/>
      <c r="AE82" s="275"/>
      <c r="AF82" s="275"/>
      <c r="AG82" s="275"/>
      <c r="AH82" s="275"/>
      <c r="AI82" s="275"/>
      <c r="AJ82" s="275"/>
      <c r="AK82" s="275"/>
      <c r="AL82" s="275"/>
      <c r="AM82" s="275"/>
      <c r="AN82" s="275"/>
      <c r="AO82" s="143"/>
      <c r="AP82" s="275"/>
      <c r="AQ82" s="275"/>
      <c r="AR82" s="275"/>
      <c r="AS82" s="275"/>
      <c r="AT82" s="275"/>
      <c r="AU82" s="275"/>
      <c r="AV82" s="275"/>
      <c r="AW82" s="275"/>
      <c r="AX82" s="325"/>
      <c r="AY82" s="275"/>
      <c r="AZ82" s="275"/>
      <c r="BA82" s="275"/>
      <c r="BB82" s="275"/>
      <c r="BC82" s="275"/>
      <c r="BD82" s="143"/>
      <c r="BJ82" s="279"/>
      <c r="BK82" s="279"/>
      <c r="BL82" s="279"/>
      <c r="BM82" s="279"/>
    </row>
    <row r="83" spans="2:65" ht="8.1" customHeight="1" x14ac:dyDescent="0.15">
      <c r="B83" s="422" t="s">
        <v>45</v>
      </c>
      <c r="C83" s="281"/>
      <c r="D83" s="281"/>
      <c r="E83" s="263"/>
      <c r="F83" s="281"/>
      <c r="G83" s="281"/>
      <c r="H83" s="263"/>
      <c r="I83" s="281"/>
      <c r="J83" s="281"/>
      <c r="K83" s="281" t="s">
        <v>42</v>
      </c>
      <c r="L83" s="281"/>
      <c r="M83" s="281"/>
      <c r="N83" s="327"/>
      <c r="O83" s="263"/>
      <c r="P83" s="263"/>
      <c r="Q83" s="263"/>
      <c r="R83" s="263"/>
      <c r="S83" s="263"/>
      <c r="T83" s="263"/>
      <c r="U83" s="263"/>
      <c r="V83" s="263"/>
      <c r="W83" s="263"/>
      <c r="X83" s="263"/>
      <c r="Y83" s="281" t="s">
        <v>43</v>
      </c>
      <c r="Z83" s="263"/>
      <c r="AA83" s="263"/>
      <c r="AB83" s="328"/>
      <c r="AC83" s="422" t="s">
        <v>44</v>
      </c>
      <c r="AD83" s="263"/>
      <c r="AE83" s="263"/>
      <c r="AF83" s="263"/>
      <c r="AG83" s="263"/>
      <c r="AH83" s="263"/>
      <c r="AI83" s="263" t="s">
        <v>42</v>
      </c>
      <c r="AJ83" s="263"/>
      <c r="AK83" s="263"/>
      <c r="AL83" s="263"/>
      <c r="AM83" s="263"/>
      <c r="AN83" s="263" t="s">
        <v>43</v>
      </c>
      <c r="AO83" s="327"/>
      <c r="AP83" s="263"/>
      <c r="AQ83" s="263"/>
      <c r="AR83" s="263"/>
      <c r="AS83" s="263"/>
      <c r="AT83" s="263"/>
      <c r="AU83" s="263"/>
      <c r="AV83" s="263"/>
      <c r="AW83" s="263"/>
      <c r="AX83" s="328"/>
      <c r="AY83" s="275"/>
      <c r="AZ83" s="275"/>
      <c r="BA83" s="275"/>
      <c r="BB83" s="275"/>
      <c r="BC83" s="275"/>
      <c r="BD83" s="143"/>
      <c r="BJ83" s="279"/>
      <c r="BK83" s="279"/>
      <c r="BL83" s="279"/>
      <c r="BM83" s="279"/>
    </row>
    <row r="84" spans="2:65" ht="8.1" customHeight="1" x14ac:dyDescent="0.15">
      <c r="AC84" s="373"/>
      <c r="AD84" s="373"/>
      <c r="AF84" s="278"/>
      <c r="AG84" s="278"/>
      <c r="AH84" s="279"/>
      <c r="AI84" s="279"/>
      <c r="AJ84" s="279"/>
      <c r="AK84" s="279"/>
      <c r="AL84" s="279"/>
      <c r="AM84" s="279"/>
      <c r="AN84" s="279"/>
      <c r="AO84" s="279"/>
      <c r="AP84" s="279"/>
      <c r="AQ84" s="279"/>
      <c r="AR84" s="279"/>
      <c r="AS84" s="279"/>
      <c r="AT84" s="279"/>
      <c r="AU84" s="279"/>
      <c r="AV84" s="279"/>
      <c r="AW84" s="279"/>
      <c r="AX84" s="279"/>
      <c r="AY84" s="267"/>
      <c r="AZ84" s="143"/>
      <c r="BA84" s="143"/>
      <c r="BB84" s="143"/>
      <c r="BC84" s="143"/>
      <c r="BD84" s="143"/>
      <c r="BJ84" s="279"/>
      <c r="BK84" s="279"/>
      <c r="BL84" s="279"/>
      <c r="BM84" s="279"/>
    </row>
    <row r="85" spans="2:65" ht="8.1" customHeight="1" x14ac:dyDescent="0.15">
      <c r="AC85" s="373"/>
      <c r="AD85" s="373"/>
      <c r="AF85" s="278"/>
      <c r="AG85" s="278"/>
      <c r="AH85" s="279"/>
      <c r="AI85" s="279"/>
      <c r="AJ85" s="279"/>
      <c r="AK85" s="279"/>
      <c r="AL85" s="279"/>
      <c r="AM85" s="279"/>
      <c r="AN85" s="279"/>
      <c r="AO85" s="279"/>
      <c r="AP85" s="279"/>
      <c r="AQ85" s="279"/>
      <c r="AR85" s="279"/>
      <c r="AS85" s="279"/>
      <c r="AT85" s="279"/>
      <c r="AU85" s="279"/>
      <c r="AV85" s="279"/>
      <c r="AW85" s="279"/>
      <c r="AX85" s="279"/>
      <c r="AY85" s="267"/>
      <c r="AZ85" s="143"/>
      <c r="BA85" s="143"/>
      <c r="BB85" s="143"/>
      <c r="BC85" s="143"/>
      <c r="BD85" s="143"/>
      <c r="BJ85" s="279"/>
      <c r="BK85" s="279"/>
      <c r="BL85" s="279"/>
      <c r="BM85" s="279"/>
    </row>
    <row r="86" spans="2:65" ht="8.1" customHeight="1" x14ac:dyDescent="0.15">
      <c r="AC86" s="373"/>
      <c r="AD86" s="373"/>
      <c r="AF86" s="278"/>
      <c r="AG86" s="278"/>
      <c r="AH86" s="279"/>
      <c r="AI86" s="279"/>
      <c r="AJ86" s="279"/>
      <c r="AK86" s="279"/>
      <c r="AL86" s="279"/>
      <c r="AM86" s="279"/>
      <c r="AN86" s="279"/>
      <c r="AO86" s="279"/>
      <c r="AP86" s="279"/>
      <c r="AQ86" s="279"/>
      <c r="AR86" s="279"/>
      <c r="AS86" s="279"/>
      <c r="AT86" s="279"/>
      <c r="AU86" s="279"/>
      <c r="AV86" s="279"/>
      <c r="AW86" s="279"/>
      <c r="AX86" s="279"/>
      <c r="AY86" s="267"/>
      <c r="AZ86" s="143"/>
      <c r="BA86" s="143"/>
      <c r="BB86" s="143"/>
      <c r="BC86" s="143"/>
      <c r="BD86" s="143"/>
      <c r="BJ86" s="279"/>
      <c r="BK86" s="279"/>
      <c r="BL86" s="279"/>
      <c r="BM86" s="279"/>
    </row>
    <row r="87" spans="2:65" ht="8.1" customHeight="1" x14ac:dyDescent="0.15">
      <c r="B87" s="234"/>
      <c r="C87" s="234"/>
      <c r="D87" s="234"/>
      <c r="E87" s="234"/>
      <c r="F87" s="234"/>
      <c r="G87" s="234"/>
      <c r="H87" s="234"/>
      <c r="I87" s="234"/>
      <c r="J87" s="234"/>
      <c r="K87" s="234"/>
      <c r="L87" s="234"/>
      <c r="M87" s="234"/>
      <c r="N87" s="234"/>
      <c r="AC87" s="373"/>
      <c r="AD87" s="373"/>
      <c r="AF87" s="278"/>
      <c r="AG87" s="278"/>
      <c r="AH87" s="279"/>
      <c r="AI87" s="279"/>
      <c r="AJ87" s="279"/>
      <c r="AK87" s="279"/>
      <c r="AL87" s="279"/>
      <c r="AM87" s="279"/>
      <c r="AN87" s="279"/>
      <c r="AO87" s="279"/>
      <c r="AP87" s="279"/>
      <c r="AQ87" s="279"/>
      <c r="AR87" s="279"/>
      <c r="AS87" s="279"/>
      <c r="AT87" s="279"/>
      <c r="AU87" s="279"/>
      <c r="AV87" s="279"/>
      <c r="AW87" s="279"/>
      <c r="AX87" s="279"/>
      <c r="AY87" s="279"/>
      <c r="AZ87" s="280"/>
      <c r="BA87" s="280"/>
      <c r="BB87" s="280"/>
      <c r="BC87" s="280"/>
      <c r="BD87" s="280"/>
      <c r="BJ87" s="279"/>
      <c r="BK87" s="279"/>
      <c r="BL87" s="279"/>
      <c r="BM87" s="279"/>
    </row>
    <row r="88" spans="2:65" ht="8.1" customHeight="1" x14ac:dyDescent="0.15">
      <c r="AC88" s="373"/>
      <c r="AD88" s="373"/>
      <c r="AF88" s="278"/>
      <c r="AG88" s="278"/>
      <c r="AH88" s="279"/>
      <c r="AI88" s="279"/>
      <c r="AJ88" s="279"/>
      <c r="AK88" s="279"/>
      <c r="AL88" s="279"/>
      <c r="AM88" s="279"/>
      <c r="AN88" s="279"/>
      <c r="AO88" s="279"/>
      <c r="AP88" s="279"/>
      <c r="AQ88" s="279"/>
      <c r="AR88" s="279"/>
      <c r="AS88" s="279"/>
      <c r="AT88" s="279"/>
      <c r="AU88" s="279"/>
      <c r="AV88" s="279"/>
      <c r="AW88" s="279"/>
      <c r="AX88" s="279"/>
      <c r="AY88" s="279"/>
      <c r="AZ88" s="280"/>
      <c r="BA88" s="280"/>
      <c r="BB88" s="280"/>
      <c r="BC88" s="280"/>
      <c r="BD88" s="280"/>
      <c r="BJ88" s="279"/>
      <c r="BK88" s="279"/>
      <c r="BL88" s="279"/>
      <c r="BM88" s="279"/>
    </row>
    <row r="89" spans="2:65" ht="8.1" customHeight="1" x14ac:dyDescent="0.15">
      <c r="AC89" s="373"/>
      <c r="AD89" s="373"/>
      <c r="AF89" s="278"/>
      <c r="AG89" s="278"/>
      <c r="AH89" s="279"/>
      <c r="AI89" s="279"/>
      <c r="AJ89" s="279"/>
      <c r="AK89" s="279"/>
      <c r="AL89" s="279"/>
      <c r="AM89" s="279"/>
      <c r="AN89" s="279"/>
      <c r="AO89" s="279"/>
      <c r="AP89" s="279"/>
      <c r="AQ89" s="279"/>
      <c r="AR89" s="279"/>
      <c r="AS89" s="279"/>
      <c r="AT89" s="279"/>
      <c r="AU89" s="279"/>
      <c r="AV89" s="279"/>
      <c r="AW89" s="279"/>
      <c r="AX89" s="279"/>
      <c r="AY89" s="279"/>
      <c r="AZ89" s="280"/>
      <c r="BA89" s="280"/>
      <c r="BB89" s="280"/>
      <c r="BC89" s="280"/>
      <c r="BD89" s="280"/>
      <c r="BJ89" s="279"/>
      <c r="BK89" s="279"/>
      <c r="BL89" s="279"/>
      <c r="BM89" s="279"/>
    </row>
    <row r="90" spans="2:65" ht="8.1" customHeight="1" x14ac:dyDescent="0.15">
      <c r="AC90" s="373"/>
      <c r="AD90" s="373"/>
      <c r="AF90" s="278"/>
      <c r="AG90" s="278"/>
      <c r="AH90" s="279"/>
      <c r="AI90" s="279"/>
      <c r="AJ90" s="279"/>
      <c r="AK90" s="279"/>
      <c r="AL90" s="279"/>
      <c r="AM90" s="279"/>
      <c r="AN90" s="279"/>
      <c r="AO90" s="279"/>
      <c r="AP90" s="279"/>
      <c r="AQ90" s="279"/>
      <c r="AR90" s="279"/>
      <c r="AS90" s="279"/>
      <c r="AT90" s="279"/>
      <c r="AU90" s="279"/>
      <c r="AV90" s="279"/>
      <c r="AW90" s="279"/>
      <c r="AX90" s="279"/>
      <c r="AY90" s="279"/>
      <c r="AZ90" s="280"/>
      <c r="BA90" s="280"/>
      <c r="BB90" s="280"/>
      <c r="BC90" s="280"/>
      <c r="BD90" s="280"/>
      <c r="BJ90" s="279"/>
      <c r="BK90" s="279"/>
      <c r="BL90" s="279"/>
      <c r="BM90" s="279"/>
    </row>
    <row r="91" spans="2:65" ht="8.1" customHeight="1" x14ac:dyDescent="0.15">
      <c r="AC91" s="373"/>
      <c r="AD91" s="373"/>
      <c r="AF91" s="278"/>
      <c r="AG91" s="278"/>
      <c r="AH91" s="279"/>
      <c r="AI91" s="279"/>
      <c r="AJ91" s="279"/>
      <c r="AK91" s="279"/>
      <c r="AL91" s="279"/>
      <c r="AM91" s="279"/>
      <c r="AN91" s="279"/>
      <c r="AO91" s="279"/>
      <c r="AP91" s="279"/>
      <c r="AQ91" s="279"/>
      <c r="AR91" s="279"/>
      <c r="AS91" s="279"/>
      <c r="AT91" s="279"/>
      <c r="AU91" s="279"/>
      <c r="AV91" s="279"/>
      <c r="AW91" s="279"/>
      <c r="AX91" s="279"/>
      <c r="AY91" s="279"/>
      <c r="AZ91" s="280"/>
      <c r="BA91" s="280"/>
      <c r="BB91" s="280"/>
      <c r="BC91" s="280"/>
      <c r="BD91" s="280"/>
      <c r="BJ91" s="279"/>
      <c r="BK91" s="279"/>
      <c r="BL91" s="279"/>
      <c r="BM91" s="279"/>
    </row>
    <row r="92" spans="2:65" ht="8.1" customHeight="1" x14ac:dyDescent="0.15">
      <c r="AC92" s="373"/>
      <c r="AD92" s="373"/>
      <c r="AF92" s="278"/>
      <c r="AG92" s="278"/>
      <c r="AH92" s="279"/>
      <c r="AI92" s="279"/>
      <c r="AJ92" s="279"/>
      <c r="AK92" s="279"/>
      <c r="AL92" s="279"/>
      <c r="AM92" s="279"/>
      <c r="AN92" s="279"/>
      <c r="AO92" s="279"/>
      <c r="AP92" s="279"/>
      <c r="AQ92" s="279"/>
      <c r="AR92" s="279"/>
      <c r="AS92" s="279"/>
      <c r="AT92" s="279"/>
      <c r="AU92" s="279"/>
      <c r="AV92" s="279"/>
      <c r="AW92" s="279"/>
      <c r="AX92" s="279"/>
      <c r="AY92" s="279"/>
      <c r="AZ92" s="280"/>
      <c r="BA92" s="280"/>
      <c r="BB92" s="280"/>
      <c r="BC92" s="280"/>
      <c r="BD92" s="280"/>
      <c r="BJ92" s="279"/>
      <c r="BK92" s="279"/>
      <c r="BL92" s="279"/>
      <c r="BM92" s="279"/>
    </row>
    <row r="93" spans="2:65" ht="8.1" customHeight="1" x14ac:dyDescent="0.15">
      <c r="AC93" s="373"/>
      <c r="AD93" s="373"/>
      <c r="AF93" s="278"/>
      <c r="AG93" s="278"/>
      <c r="AH93" s="279"/>
      <c r="AI93" s="279"/>
      <c r="AJ93" s="279"/>
      <c r="AK93" s="279"/>
      <c r="AL93" s="279"/>
      <c r="AM93" s="279"/>
      <c r="AN93" s="279"/>
      <c r="AO93" s="279"/>
      <c r="AP93" s="279"/>
      <c r="AQ93" s="279"/>
      <c r="AR93" s="279"/>
      <c r="AS93" s="279"/>
      <c r="AT93" s="279"/>
      <c r="AU93" s="279"/>
      <c r="AV93" s="279"/>
      <c r="AW93" s="279"/>
      <c r="AX93" s="279"/>
      <c r="AY93" s="279"/>
      <c r="AZ93" s="280"/>
      <c r="BA93" s="280"/>
      <c r="BB93" s="280"/>
      <c r="BC93" s="280"/>
      <c r="BD93" s="280"/>
      <c r="BJ93" s="279"/>
      <c r="BK93" s="279"/>
      <c r="BL93" s="279"/>
      <c r="BM93" s="279"/>
    </row>
  </sheetData>
  <mergeCells count="25">
    <mergeCell ref="G12:G13"/>
    <mergeCell ref="E12:E13"/>
    <mergeCell ref="AX12:AX13"/>
    <mergeCell ref="AQ12:AV12"/>
    <mergeCell ref="R13:S13"/>
    <mergeCell ref="Y13:Z13"/>
    <mergeCell ref="AB13:AC13"/>
    <mergeCell ref="AE13:AF13"/>
    <mergeCell ref="AH13:AI13"/>
    <mergeCell ref="G5:J5"/>
    <mergeCell ref="J3:AC3"/>
    <mergeCell ref="J4:AC4"/>
    <mergeCell ref="AK13:AL13"/>
    <mergeCell ref="AN13:AO13"/>
    <mergeCell ref="AE12:AG12"/>
    <mergeCell ref="AH12:AJ12"/>
    <mergeCell ref="AK12:AM12"/>
    <mergeCell ref="AN12:AP12"/>
    <mergeCell ref="K13:M13"/>
    <mergeCell ref="AE3:AR3"/>
    <mergeCell ref="AE4:AR4"/>
    <mergeCell ref="K12:Q12"/>
    <mergeCell ref="R12:X12"/>
    <mergeCell ref="Y12:AA12"/>
    <mergeCell ref="AB12:AD12"/>
  </mergeCells>
  <phoneticPr fontId="0" type="noConversion"/>
  <conditionalFormatting sqref="M10:M11">
    <cfRule type="cellIs" dxfId="124" priority="1" stopIfTrue="1" operator="greaterThan">
      <formula>2</formula>
    </cfRule>
  </conditionalFormatting>
  <conditionalFormatting sqref="AQ27:AQ36 AE27:AE36 AH27:AH37 AN27:AN37 AQ17 AQ19 AQ23 AN41:AN48 AB41:AB48 AE41:AE48 AN17:AN25 AH17:AH25 AH39:AH48 AQ39:AQ48 AH50 AN50 P17:Q50 K17:N50 S17:AA50 R16:R50">
    <cfRule type="cellIs" dxfId="123" priority="2" stopIfTrue="1" operator="equal">
      <formula>"&gt;Eis nsg"</formula>
    </cfRule>
  </conditionalFormatting>
  <conditionalFormatting sqref="G27:G37 G17:G25 G39:G48 G50">
    <cfRule type="expression" dxfId="122" priority="3" stopIfTrue="1">
      <formula>E17="&lt;d"</formula>
    </cfRule>
  </conditionalFormatting>
  <conditionalFormatting sqref="D40">
    <cfRule type="expression" dxfId="121" priority="4" stopIfTrue="1">
      <formula>D40="ug/kg"</formula>
    </cfRule>
  </conditionalFormatting>
  <pageMargins left="0.39370078740157483" right="0.19685039370078741" top="0.51181102362204722" bottom="0.19685039370078741" header="0.31496062992125984" footer="0.51181102362204722"/>
  <pageSetup paperSize="9" orientation="landscape" r:id="rId1"/>
  <headerFooter alignWithMargins="0">
    <oddHeader>&amp;L&amp;8Sheet: &amp;F&amp;R&amp;8Blad: &amp;A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dimension ref="B2:Z50"/>
  <sheetViews>
    <sheetView zoomScale="140" workbookViewId="0">
      <selection activeCell="K10" sqref="K10"/>
    </sheetView>
  </sheetViews>
  <sheetFormatPr defaultRowHeight="8.25" x14ac:dyDescent="0.15"/>
  <cols>
    <col min="1" max="1" width="2.140625" style="277" customWidth="1"/>
    <col min="2" max="2" width="2" style="277" customWidth="1"/>
    <col min="3" max="6" width="9.140625" style="277"/>
    <col min="7" max="7" width="3.28515625" style="277" customWidth="1"/>
    <col min="8" max="8" width="3.5703125" style="277" customWidth="1"/>
    <col min="9" max="9" width="0.7109375" style="277" hidden="1" customWidth="1"/>
    <col min="10" max="10" width="8" style="277" customWidth="1"/>
    <col min="11" max="11" width="3.42578125" style="277" customWidth="1"/>
    <col min="12" max="12" width="8" style="277" customWidth="1"/>
    <col min="13" max="13" width="0.28515625" style="277" hidden="1" customWidth="1"/>
    <col min="14" max="14" width="0.5703125" style="277" hidden="1" customWidth="1"/>
    <col min="15" max="15" width="3.7109375" style="277" customWidth="1"/>
    <col min="16" max="16" width="9.42578125" style="277" bestFit="1" customWidth="1"/>
    <col min="17" max="17" width="0.7109375" style="277" customWidth="1"/>
    <col min="18" max="18" width="16.5703125" style="277" customWidth="1"/>
    <col min="19" max="21" width="1.7109375" style="277" hidden="1" customWidth="1"/>
    <col min="22" max="22" width="5.85546875" style="277" hidden="1" customWidth="1"/>
    <col min="23" max="23" width="0.28515625" style="277" hidden="1" customWidth="1"/>
    <col min="24" max="24" width="1.7109375" style="277" hidden="1" customWidth="1"/>
    <col min="25" max="26" width="0" style="277" hidden="1" customWidth="1"/>
    <col min="27" max="16384" width="9.140625" style="277"/>
  </cols>
  <sheetData>
    <row r="2" spans="2:16" ht="12" customHeight="1" x14ac:dyDescent="0.2">
      <c r="B2" s="484" t="s">
        <v>19</v>
      </c>
      <c r="C2" s="484"/>
      <c r="D2" s="780" t="str">
        <f>Bodemkwaliteit!H3</f>
        <v>&lt; code &gt;</v>
      </c>
      <c r="E2" s="781"/>
      <c r="F2" s="781"/>
      <c r="G2" s="781"/>
      <c r="H2" s="784" t="str">
        <f>Bodemkwaliteit!L3</f>
        <v>Partij &lt; partijnaam &gt;</v>
      </c>
      <c r="I2" s="784"/>
      <c r="J2" s="784"/>
      <c r="K2" s="784"/>
      <c r="L2" s="784"/>
      <c r="M2" s="784"/>
      <c r="N2" s="784"/>
      <c r="O2" s="784"/>
      <c r="P2" s="784"/>
    </row>
    <row r="3" spans="2:16" ht="12.75" x14ac:dyDescent="0.2">
      <c r="B3" s="485" t="s">
        <v>29</v>
      </c>
      <c r="C3" s="485"/>
      <c r="D3" s="782" t="str">
        <f>Bodemkwaliteit!H4</f>
        <v>&lt;datum&gt;</v>
      </c>
      <c r="E3" s="783"/>
      <c r="F3" s="783"/>
      <c r="G3" s="783"/>
      <c r="H3" s="784" t="str">
        <f>IF(Bodemkwaliteit!L4="","",Bodemkwaliteit!L4)</f>
        <v>&lt; meldnummer &gt;</v>
      </c>
      <c r="I3" s="784"/>
      <c r="J3" s="784"/>
      <c r="K3" s="784"/>
      <c r="L3" s="784"/>
      <c r="M3" s="784"/>
      <c r="N3" s="784"/>
      <c r="O3" s="784"/>
      <c r="P3" s="784"/>
    </row>
    <row r="5" spans="2:16" x14ac:dyDescent="0.15">
      <c r="B5" s="365" t="s">
        <v>344</v>
      </c>
    </row>
    <row r="6" spans="2:16" ht="3.75" customHeight="1" x14ac:dyDescent="0.15">
      <c r="C6" s="365"/>
      <c r="I6" s="275"/>
    </row>
    <row r="7" spans="2:16" ht="3.75" customHeight="1" x14ac:dyDescent="0.15"/>
    <row r="8" spans="2:16" ht="12.75" customHeight="1" x14ac:dyDescent="0.15">
      <c r="B8" s="365" t="s">
        <v>337</v>
      </c>
    </row>
    <row r="9" spans="2:16" x14ac:dyDescent="0.15">
      <c r="B9" s="423" t="s">
        <v>312</v>
      </c>
      <c r="C9" s="320"/>
      <c r="D9" s="320"/>
      <c r="E9" s="320"/>
      <c r="F9" s="320"/>
      <c r="G9" s="320"/>
      <c r="H9" s="320"/>
      <c r="I9" s="320"/>
      <c r="J9" s="320"/>
      <c r="K9" s="320"/>
      <c r="L9" s="320"/>
      <c r="M9" s="320"/>
      <c r="N9" s="320"/>
      <c r="O9" s="320"/>
      <c r="P9" s="426"/>
    </row>
    <row r="10" spans="2:16" x14ac:dyDescent="0.15">
      <c r="B10" s="486" t="s">
        <v>316</v>
      </c>
      <c r="C10" s="275" t="s">
        <v>325</v>
      </c>
      <c r="D10" s="275"/>
      <c r="E10" s="275"/>
      <c r="F10" s="275"/>
      <c r="G10" s="275"/>
      <c r="H10" s="275"/>
      <c r="I10" s="275"/>
      <c r="J10" s="275"/>
      <c r="K10" s="424">
        <v>0</v>
      </c>
      <c r="L10" s="275" t="s">
        <v>157</v>
      </c>
      <c r="M10" s="275"/>
      <c r="N10" s="275"/>
      <c r="O10" s="275"/>
      <c r="P10" s="325"/>
    </row>
    <row r="11" spans="2:16" x14ac:dyDescent="0.15">
      <c r="B11" s="486" t="s">
        <v>317</v>
      </c>
      <c r="C11" s="275" t="s">
        <v>332</v>
      </c>
      <c r="D11" s="275"/>
      <c r="E11" s="275"/>
      <c r="F11" s="275"/>
      <c r="G11" s="275"/>
      <c r="H11" s="275"/>
      <c r="I11" s="275"/>
      <c r="J11" s="275"/>
      <c r="K11" s="424">
        <v>1</v>
      </c>
      <c r="L11" s="275" t="s">
        <v>157</v>
      </c>
      <c r="M11" s="275"/>
      <c r="N11" s="275"/>
      <c r="O11" s="275"/>
      <c r="P11" s="325"/>
    </row>
    <row r="12" spans="2:16" x14ac:dyDescent="0.15">
      <c r="B12" s="486" t="s">
        <v>318</v>
      </c>
      <c r="C12" s="275" t="s">
        <v>326</v>
      </c>
      <c r="D12" s="275"/>
      <c r="E12" s="275"/>
      <c r="F12" s="275"/>
      <c r="G12" s="275"/>
      <c r="H12" s="275"/>
      <c r="I12" s="275"/>
      <c r="J12" s="275"/>
      <c r="K12" s="424">
        <v>0</v>
      </c>
      <c r="L12" s="275" t="s">
        <v>157</v>
      </c>
      <c r="M12" s="275"/>
      <c r="N12" s="275"/>
      <c r="O12" s="275"/>
      <c r="P12" s="325"/>
    </row>
    <row r="13" spans="2:16" x14ac:dyDescent="0.15">
      <c r="B13" s="486" t="s">
        <v>319</v>
      </c>
      <c r="C13" s="275" t="s">
        <v>327</v>
      </c>
      <c r="D13" s="275"/>
      <c r="E13" s="275"/>
      <c r="F13" s="275"/>
      <c r="G13" s="275"/>
      <c r="H13" s="275"/>
      <c r="I13" s="275"/>
      <c r="J13" s="275"/>
      <c r="K13" s="424">
        <v>0</v>
      </c>
      <c r="L13" s="275" t="s">
        <v>157</v>
      </c>
      <c r="M13" s="275"/>
      <c r="N13" s="275"/>
      <c r="O13" s="275"/>
      <c r="P13" s="325"/>
    </row>
    <row r="14" spans="2:16" x14ac:dyDescent="0.15">
      <c r="B14" s="486" t="s">
        <v>320</v>
      </c>
      <c r="C14" s="275" t="s">
        <v>328</v>
      </c>
      <c r="D14" s="275"/>
      <c r="E14" s="275"/>
      <c r="F14" s="275"/>
      <c r="G14" s="275"/>
      <c r="H14" s="275"/>
      <c r="I14" s="275"/>
      <c r="J14" s="275"/>
      <c r="K14" s="424">
        <v>0</v>
      </c>
      <c r="L14" s="275" t="s">
        <v>157</v>
      </c>
      <c r="M14" s="275"/>
      <c r="N14" s="275"/>
      <c r="O14" s="275"/>
      <c r="P14" s="325"/>
    </row>
    <row r="15" spans="2:16" x14ac:dyDescent="0.15">
      <c r="B15" s="486" t="s">
        <v>321</v>
      </c>
      <c r="C15" s="275" t="s">
        <v>329</v>
      </c>
      <c r="D15" s="275"/>
      <c r="E15" s="275"/>
      <c r="F15" s="275"/>
      <c r="G15" s="275"/>
      <c r="H15" s="275"/>
      <c r="I15" s="275"/>
      <c r="J15" s="275"/>
      <c r="K15" s="424">
        <v>0</v>
      </c>
      <c r="L15" s="275" t="s">
        <v>157</v>
      </c>
      <c r="M15" s="275"/>
      <c r="N15" s="275"/>
      <c r="O15" s="275"/>
      <c r="P15" s="325"/>
    </row>
    <row r="16" spans="2:16" x14ac:dyDescent="0.15">
      <c r="B16" s="486" t="s">
        <v>322</v>
      </c>
      <c r="C16" s="275" t="s">
        <v>330</v>
      </c>
      <c r="D16" s="275"/>
      <c r="E16" s="275"/>
      <c r="F16" s="275"/>
      <c r="G16" s="275"/>
      <c r="H16" s="275"/>
      <c r="I16" s="275"/>
      <c r="J16" s="275"/>
      <c r="K16" s="424">
        <v>0</v>
      </c>
      <c r="L16" s="275" t="s">
        <v>157</v>
      </c>
      <c r="M16" s="275"/>
      <c r="N16" s="275"/>
      <c r="O16" s="275"/>
      <c r="P16" s="325"/>
    </row>
    <row r="17" spans="2:21" x14ac:dyDescent="0.15">
      <c r="B17" s="486" t="s">
        <v>323</v>
      </c>
      <c r="C17" s="275" t="s">
        <v>331</v>
      </c>
      <c r="D17" s="275"/>
      <c r="E17" s="275"/>
      <c r="F17" s="275"/>
      <c r="G17" s="275"/>
      <c r="H17" s="275"/>
      <c r="I17" s="275"/>
      <c r="J17" s="275"/>
      <c r="K17" s="424">
        <v>0</v>
      </c>
      <c r="L17" s="275" t="s">
        <v>157</v>
      </c>
      <c r="M17" s="275"/>
      <c r="N17" s="275"/>
      <c r="O17" s="275"/>
      <c r="P17" s="325"/>
    </row>
    <row r="18" spans="2:21" x14ac:dyDescent="0.15">
      <c r="B18" s="486"/>
      <c r="C18" s="275" t="s">
        <v>313</v>
      </c>
      <c r="D18" s="275"/>
      <c r="E18" s="275"/>
      <c r="F18" s="275"/>
      <c r="G18" s="424">
        <v>1</v>
      </c>
      <c r="H18" s="275" t="s">
        <v>315</v>
      </c>
      <c r="I18" s="275"/>
      <c r="J18" s="275"/>
      <c r="K18" s="275"/>
      <c r="L18" s="275"/>
      <c r="M18" s="275"/>
      <c r="N18" s="275"/>
      <c r="O18" s="275"/>
      <c r="P18" s="325"/>
    </row>
    <row r="19" spans="2:21" x14ac:dyDescent="0.15">
      <c r="B19" s="486"/>
      <c r="C19" s="275" t="s">
        <v>314</v>
      </c>
      <c r="D19" s="275"/>
      <c r="E19" s="275"/>
      <c r="F19" s="275"/>
      <c r="G19" s="424">
        <v>1</v>
      </c>
      <c r="H19" s="275" t="str">
        <f>IF(G18=1,"(&lt;6 maanden=1; 6 mnd - 3 jaar=2; langer=3)",IF(G18=2,"(6 maanden =1; 10 jaar=2; langer=3)",""))</f>
        <v>(&lt;6 maanden=1; 6 mnd - 3 jaar=2; langer=3)</v>
      </c>
      <c r="I19" s="275"/>
      <c r="J19" s="275"/>
      <c r="K19" s="275"/>
      <c r="L19" s="275"/>
      <c r="M19" s="275"/>
      <c r="N19" s="275"/>
      <c r="O19" s="275"/>
      <c r="P19" s="325"/>
      <c r="S19" s="277">
        <f>IF(OR(AND(K17=1,G19=1),AND(I21=1,G21=1)),1,0)</f>
        <v>0</v>
      </c>
    </row>
    <row r="20" spans="2:21" x14ac:dyDescent="0.15">
      <c r="B20" s="486" t="s">
        <v>324</v>
      </c>
      <c r="C20" s="275" t="s">
        <v>333</v>
      </c>
      <c r="D20" s="275"/>
      <c r="E20" s="275"/>
      <c r="F20" s="275"/>
      <c r="G20" s="275"/>
      <c r="H20" s="275"/>
      <c r="I20" s="275"/>
      <c r="J20" s="275"/>
      <c r="K20" s="424">
        <v>0</v>
      </c>
      <c r="L20" s="275" t="s">
        <v>157</v>
      </c>
      <c r="M20" s="275"/>
      <c r="N20" s="275"/>
      <c r="O20" s="275"/>
      <c r="P20" s="325"/>
      <c r="S20" s="277">
        <f>SUM(K10:K17)+K20+K23</f>
        <v>1</v>
      </c>
      <c r="T20" s="277">
        <f>IF(OR(S20=0,S20&gt;1),1,0)</f>
        <v>0</v>
      </c>
    </row>
    <row r="21" spans="2:21" x14ac:dyDescent="0.15">
      <c r="B21" s="288"/>
      <c r="C21" s="275" t="s">
        <v>313</v>
      </c>
      <c r="D21" s="275"/>
      <c r="E21" s="275"/>
      <c r="F21" s="275"/>
      <c r="G21" s="424">
        <v>2</v>
      </c>
      <c r="H21" s="275" t="s">
        <v>315</v>
      </c>
      <c r="I21" s="275"/>
      <c r="J21" s="275"/>
      <c r="K21" s="275"/>
      <c r="L21" s="275"/>
      <c r="M21" s="275"/>
      <c r="N21" s="275"/>
      <c r="O21" s="275"/>
      <c r="P21" s="325"/>
      <c r="S21" s="277">
        <f>IF(OR(AND(K17=1,G19=3),AND(K20=1,G22=3)),1,0)</f>
        <v>0</v>
      </c>
      <c r="T21" s="277">
        <f>IF(OR(AND(K17=1,G19=2),AND(K20=1,G22=2)),1,0)</f>
        <v>0</v>
      </c>
    </row>
    <row r="22" spans="2:21" x14ac:dyDescent="0.15">
      <c r="B22" s="288"/>
      <c r="C22" s="275" t="s">
        <v>314</v>
      </c>
      <c r="D22" s="275"/>
      <c r="E22" s="275"/>
      <c r="F22" s="275"/>
      <c r="G22" s="424">
        <v>2</v>
      </c>
      <c r="H22" s="275" t="str">
        <f>IF(G21=1,"(&lt;6 maanden=1; 6mnd - 3 jaar=2; langer=3)",IF(G21=2,"(&lt;6 maanden =1; 6 mnd - 10 jaar=2; langer=3)",""))</f>
        <v>(&lt;6 maanden =1; 6 mnd - 10 jaar=2; langer=3)</v>
      </c>
      <c r="I22" s="275"/>
      <c r="J22" s="275"/>
      <c r="K22" s="275"/>
      <c r="L22" s="275"/>
      <c r="M22" s="275"/>
      <c r="N22" s="275"/>
      <c r="O22" s="275"/>
      <c r="P22" s="325"/>
    </row>
    <row r="23" spans="2:21" x14ac:dyDescent="0.15">
      <c r="B23" s="288" t="s">
        <v>345</v>
      </c>
      <c r="C23" s="275"/>
      <c r="D23" s="275"/>
      <c r="E23" s="275"/>
      <c r="F23" s="275"/>
      <c r="G23" s="275"/>
      <c r="H23" s="275"/>
      <c r="I23" s="275"/>
      <c r="J23" s="275"/>
      <c r="K23" s="424">
        <v>0</v>
      </c>
      <c r="L23" s="275" t="s">
        <v>157</v>
      </c>
      <c r="M23" s="275"/>
      <c r="N23" s="275"/>
      <c r="O23" s="275"/>
      <c r="P23" s="325"/>
      <c r="S23" s="277">
        <f ca="1">IF(Bodemkwaliteit!F76="",0,IF(Bodemkwaliteit!F76="Let op: voor grootschalige toepassing uitloging uitvoeren en emissie bepalen!",1,2))</f>
        <v>0</v>
      </c>
      <c r="T23" s="277">
        <f ca="1">IF(AND(S23=0,K23=1),1,0)</f>
        <v>0</v>
      </c>
      <c r="U23" s="277">
        <f ca="1">IF(AND(S23=1,K23=1),1,0)</f>
        <v>0</v>
      </c>
    </row>
    <row r="24" spans="2:21" x14ac:dyDescent="0.15">
      <c r="B24" s="288"/>
      <c r="C24" s="275" t="str">
        <f ca="1">IF(AND(K23=1,S23=1),"Is er een uitloogproef L/S=10 uitgevoerd?","")</f>
        <v/>
      </c>
      <c r="D24" s="275"/>
      <c r="E24" s="275"/>
      <c r="F24" s="275"/>
      <c r="G24" s="424">
        <v>0</v>
      </c>
      <c r="H24" s="275" t="s">
        <v>157</v>
      </c>
      <c r="I24" s="275"/>
      <c r="J24" s="275"/>
      <c r="K24" s="267"/>
      <c r="L24" s="275"/>
      <c r="M24" s="275"/>
      <c r="N24" s="275"/>
      <c r="O24" s="275"/>
      <c r="P24" s="325"/>
      <c r="S24" s="277">
        <f ca="1">IF(C24="Is er een uitloogproef L/S=10 uitgevoerd?",1,0)</f>
        <v>0</v>
      </c>
    </row>
    <row r="25" spans="2:21" x14ac:dyDescent="0.15">
      <c r="B25" s="288"/>
      <c r="C25" s="275" t="s">
        <v>334</v>
      </c>
      <c r="D25" s="275"/>
      <c r="E25" s="275"/>
      <c r="F25" s="275"/>
      <c r="G25" s="424">
        <v>0</v>
      </c>
      <c r="H25" s="275" t="s">
        <v>157</v>
      </c>
      <c r="I25" s="275"/>
      <c r="J25" s="275"/>
      <c r="K25" s="267"/>
      <c r="L25" s="275"/>
      <c r="M25" s="275"/>
      <c r="N25" s="275"/>
      <c r="O25" s="275"/>
      <c r="P25" s="325"/>
      <c r="S25" s="277">
        <f>IF(C26="Voldoen de minimale eisen Bbk, art. 63 GBT?",1,0)</f>
        <v>1</v>
      </c>
    </row>
    <row r="26" spans="2:21" x14ac:dyDescent="0.15">
      <c r="B26" s="422"/>
      <c r="C26" s="263" t="s">
        <v>335</v>
      </c>
      <c r="D26" s="263"/>
      <c r="E26" s="263"/>
      <c r="F26" s="263"/>
      <c r="G26" s="266">
        <f>IF(OR(AND('Grootschalige toepassing'!F8=1,'Grootschalige toepassing'!F9=1,'Grootschalige toepassing'!F10=0),AND('Grootschalige toepassing'!F13=1,'Grootschalige toepassing'!F14=1)),1,0)</f>
        <v>1</v>
      </c>
      <c r="H26" s="263" t="s">
        <v>157</v>
      </c>
      <c r="I26" s="263"/>
      <c r="J26" s="263"/>
      <c r="K26" s="266"/>
      <c r="L26" s="263"/>
      <c r="M26" s="263"/>
      <c r="N26" s="263"/>
      <c r="O26" s="263"/>
      <c r="P26" s="328"/>
      <c r="S26" s="277">
        <f>IF(AND(K23=1,G24=1,G25=1,G26=1),1,0)</f>
        <v>0</v>
      </c>
    </row>
    <row r="27" spans="2:21" ht="3.75" customHeight="1" x14ac:dyDescent="0.15">
      <c r="B27" s="275"/>
      <c r="C27" s="275"/>
      <c r="D27" s="275"/>
      <c r="E27" s="275"/>
      <c r="F27" s="275"/>
      <c r="G27" s="275"/>
      <c r="H27" s="424"/>
      <c r="I27" s="275"/>
      <c r="J27" s="275"/>
      <c r="K27" s="275"/>
      <c r="L27" s="275"/>
      <c r="M27" s="275"/>
      <c r="N27" s="275"/>
      <c r="O27" s="275"/>
      <c r="P27" s="275"/>
    </row>
    <row r="28" spans="2:21" x14ac:dyDescent="0.15">
      <c r="B28" s="487" t="s">
        <v>336</v>
      </c>
      <c r="C28" s="275"/>
      <c r="D28" s="275"/>
      <c r="E28" s="275"/>
      <c r="F28" s="275"/>
      <c r="G28" s="275"/>
      <c r="H28" s="424"/>
      <c r="I28" s="275"/>
      <c r="J28" s="275"/>
      <c r="K28" s="275"/>
      <c r="L28" s="275"/>
      <c r="M28" s="275"/>
      <c r="N28" s="275"/>
      <c r="O28" s="275"/>
      <c r="P28" s="275"/>
    </row>
    <row r="29" spans="2:21" x14ac:dyDescent="0.15">
      <c r="B29" s="488" t="s">
        <v>311</v>
      </c>
      <c r="C29" s="489"/>
      <c r="D29" s="489"/>
      <c r="E29" s="489"/>
      <c r="F29" s="489"/>
      <c r="G29" s="489"/>
      <c r="H29" s="489"/>
      <c r="I29" s="489"/>
      <c r="J29" s="490">
        <v>1</v>
      </c>
      <c r="K29" s="489" t="s">
        <v>157</v>
      </c>
      <c r="L29" s="489"/>
      <c r="M29" s="489"/>
      <c r="N29" s="489"/>
      <c r="O29" s="489"/>
      <c r="P29" s="491"/>
    </row>
    <row r="30" spans="2:21" ht="3.75" customHeight="1" x14ac:dyDescent="0.15">
      <c r="B30" s="275"/>
      <c r="C30" s="275"/>
      <c r="D30" s="275"/>
      <c r="E30" s="275"/>
      <c r="F30" s="275"/>
      <c r="G30" s="275"/>
      <c r="H30" s="275"/>
      <c r="I30" s="275"/>
      <c r="J30" s="267"/>
      <c r="K30" s="275"/>
      <c r="L30" s="275"/>
      <c r="M30" s="275"/>
      <c r="N30" s="275"/>
      <c r="O30" s="275"/>
      <c r="P30" s="275"/>
    </row>
    <row r="31" spans="2:21" x14ac:dyDescent="0.15">
      <c r="B31" s="365" t="s">
        <v>338</v>
      </c>
    </row>
    <row r="32" spans="2:21" x14ac:dyDescent="0.15">
      <c r="B32" s="423" t="s">
        <v>309</v>
      </c>
      <c r="C32" s="320"/>
      <c r="D32" s="320"/>
      <c r="E32" s="320"/>
      <c r="F32" s="320"/>
      <c r="G32" s="320"/>
      <c r="H32" s="320"/>
      <c r="I32" s="426"/>
      <c r="J32" s="492">
        <v>0</v>
      </c>
      <c r="K32" s="423" t="s">
        <v>157</v>
      </c>
      <c r="L32" s="320"/>
      <c r="M32" s="320"/>
      <c r="N32" s="320"/>
      <c r="O32" s="320"/>
      <c r="P32" s="426"/>
    </row>
    <row r="33" spans="2:26" x14ac:dyDescent="0.15">
      <c r="B33" s="288"/>
      <c r="C33" s="275"/>
      <c r="D33" s="275"/>
      <c r="E33" s="275"/>
      <c r="F33" s="275"/>
      <c r="G33" s="275"/>
      <c r="H33" s="275"/>
      <c r="I33" s="325"/>
      <c r="J33" s="297">
        <v>2</v>
      </c>
      <c r="K33" s="288" t="str">
        <f>IF(J32=0,"",IF(OR(J31=1,J32=1),"(0=niet bekend; 1=AW2000; 2=wonen; 3=industrie)",""))</f>
        <v/>
      </c>
      <c r="L33" s="275"/>
      <c r="M33" s="275"/>
      <c r="N33" s="275"/>
      <c r="O33" s="275"/>
      <c r="P33" s="395" t="str">
        <f>IF(J32=0,"AW2000",IF(AND(J32=1,J33=1),"AW2000",IF(AND(J32=1,J33=2),"wonen",IF(AND(J32=1,J33=3),"industrie",""))))</f>
        <v>AW2000</v>
      </c>
      <c r="S33" s="277">
        <f>IF(J32=0,1,J33)</f>
        <v>1</v>
      </c>
    </row>
    <row r="34" spans="2:26" x14ac:dyDescent="0.15">
      <c r="B34" s="288" t="str">
        <f>IF(J32=1,"Heeft de gemeente waar de toepassingslocatie is een bodemkwaliteitklassenkaart?","")</f>
        <v/>
      </c>
      <c r="C34" s="275"/>
      <c r="D34" s="275"/>
      <c r="E34" s="275"/>
      <c r="F34" s="275"/>
      <c r="G34" s="275"/>
      <c r="H34" s="275"/>
      <c r="I34" s="325"/>
      <c r="J34" s="297">
        <v>0</v>
      </c>
      <c r="K34" s="288" t="str">
        <f>IF(J32=1,"(1=ja;0=nee)","")</f>
        <v/>
      </c>
      <c r="L34" s="275"/>
      <c r="M34" s="275"/>
      <c r="N34" s="275"/>
      <c r="O34" s="275"/>
      <c r="P34" s="325"/>
    </row>
    <row r="35" spans="2:26" x14ac:dyDescent="0.15">
      <c r="B35" s="288" t="str">
        <f>IF(AND(J32=1,J34=0),"Is de bodemkwaliteit ter plekke vastgesteld conform Rbk, art. 4.3.4-1?","")</f>
        <v/>
      </c>
      <c r="C35" s="275"/>
      <c r="D35" s="275"/>
      <c r="E35" s="275"/>
      <c r="F35" s="275"/>
      <c r="G35" s="275"/>
      <c r="H35" s="275"/>
      <c r="I35" s="325"/>
      <c r="J35" s="297">
        <v>0</v>
      </c>
      <c r="K35" s="288" t="str">
        <f>IF(AND(J32=1,J34=0),"(1=ja;0=nee)","")</f>
        <v/>
      </c>
      <c r="L35" s="275"/>
      <c r="M35" s="275"/>
      <c r="N35" s="275"/>
      <c r="O35" s="275"/>
      <c r="P35" s="325"/>
    </row>
    <row r="36" spans="2:26" x14ac:dyDescent="0.15">
      <c r="B36" s="422" t="str">
        <f>IF(J32=0,"",IF(OR(J34=1,J35=1),"Wat is de kwaliteitklasse ter plekke?",""))</f>
        <v/>
      </c>
      <c r="C36" s="263"/>
      <c r="D36" s="263"/>
      <c r="E36" s="263"/>
      <c r="F36" s="263"/>
      <c r="G36" s="263"/>
      <c r="H36" s="263"/>
      <c r="I36" s="328"/>
      <c r="J36" s="313">
        <v>1</v>
      </c>
      <c r="K36" s="422" t="str">
        <f>IF(J32=0,"",IF(OR(J34=1,J35=1),"(0=niet bekend; 1=AW2000; 2=wonen; 3=industrie)",""))</f>
        <v/>
      </c>
      <c r="L36" s="263"/>
      <c r="M36" s="263"/>
      <c r="N36" s="263"/>
      <c r="O36" s="263"/>
      <c r="P36" s="391" t="str">
        <f>IF(AND(J32=1,OR(J34=1,J35=1),J36=1),"AW2000",IF(AND(J32=1,OR(J34=1,J35=1),J36=2),"wonen",IF(AND(J32=1,OR(J34=1,J35=1),J36=3),"industrie","")))</f>
        <v/>
      </c>
      <c r="S36" s="277">
        <f>IF(OR(J32=0,AND(J34=0,J35=0)),1,J36)</f>
        <v>1</v>
      </c>
      <c r="U36" s="277">
        <f>MIN(S33:S36)</f>
        <v>1</v>
      </c>
    </row>
    <row r="37" spans="2:26" ht="6" customHeight="1" x14ac:dyDescent="0.15"/>
    <row r="38" spans="2:26" x14ac:dyDescent="0.15">
      <c r="B38" s="487" t="s">
        <v>339</v>
      </c>
      <c r="C38" s="275"/>
      <c r="D38" s="275"/>
      <c r="E38" s="275"/>
      <c r="F38" s="275"/>
      <c r="G38" s="275"/>
      <c r="H38" s="275"/>
      <c r="I38" s="275"/>
      <c r="J38" s="275"/>
      <c r="K38" s="275"/>
      <c r="L38" s="275"/>
      <c r="M38" s="275"/>
      <c r="N38" s="275"/>
      <c r="O38" s="275"/>
      <c r="P38" s="275"/>
    </row>
    <row r="39" spans="2:26" x14ac:dyDescent="0.15">
      <c r="B39" s="488" t="s">
        <v>343</v>
      </c>
      <c r="C39" s="489"/>
      <c r="D39" s="489"/>
      <c r="E39" s="489"/>
      <c r="F39" s="493" t="str">
        <f>IF(U36=1,"AW2000",IF(U36=2,"wonen",IF(U36=3,"industrie","")))</f>
        <v>AW2000</v>
      </c>
      <c r="G39" s="489"/>
      <c r="H39" s="489"/>
      <c r="I39" s="489"/>
      <c r="J39" s="489"/>
      <c r="K39" s="489"/>
      <c r="L39" s="489"/>
      <c r="M39" s="489"/>
      <c r="N39" s="489"/>
      <c r="O39" s="489"/>
      <c r="P39" s="491"/>
    </row>
    <row r="40" spans="2:26" ht="6" customHeight="1" x14ac:dyDescent="0.15"/>
    <row r="41" spans="2:26" x14ac:dyDescent="0.15">
      <c r="B41" s="365" t="s">
        <v>342</v>
      </c>
    </row>
    <row r="42" spans="2:26" x14ac:dyDescent="0.15">
      <c r="B42" s="423" t="s">
        <v>310</v>
      </c>
      <c r="C42" s="320"/>
      <c r="D42" s="320"/>
      <c r="E42" s="320"/>
      <c r="F42" s="367" t="str">
        <f ca="1">IF(AND(Bodemkwaliteit!L71="Let op: Deze kwaliteit is beter dan voor samenvoeging",Bodemkwaliteit!H7=1),Bodemkwaliteit!BE8,IF(OR(Bodemkwaliteit!AY71=1,Bodemkwaliteit!AX71=1,Bodemkwaliteit!AX72=5),"niet toepasbaar",IF(OR(Bodemkwaliteit!AY71=2,Bodemkwaliteit!AX72=1),"industrie",IF(Bodemkwaliteit!AX72=2,"wonen",IF(OR(Bodemkwaliteit!AX72=3,Bodemkwaliteit!AX72=4),"AW2000","")))))</f>
        <v>AW2000</v>
      </c>
      <c r="G42" s="320"/>
      <c r="H42" s="320"/>
      <c r="I42" s="320" t="str">
        <f>IF(AND(K23=1,G24=1,G25=1),"die voldoet aan de emissie toetswaarden","")</f>
        <v/>
      </c>
      <c r="J42" s="320"/>
      <c r="K42" s="320"/>
      <c r="L42" s="320"/>
      <c r="M42" s="320"/>
      <c r="N42" s="320"/>
      <c r="O42" s="320"/>
      <c r="P42" s="426"/>
      <c r="S42" s="277">
        <f ca="1">IF(F42="AW2000",1,IF(F42="wonen",2,IF(F42="industrie",3,IF(F42="niet toepasbaar","4",0))))</f>
        <v>1</v>
      </c>
    </row>
    <row r="43" spans="2:26" x14ac:dyDescent="0.15">
      <c r="B43" s="288"/>
      <c r="C43" s="275"/>
      <c r="D43" s="275"/>
      <c r="E43" s="275"/>
      <c r="F43" s="275"/>
      <c r="G43" s="275"/>
      <c r="H43" s="275"/>
      <c r="I43" s="275"/>
      <c r="J43" s="275"/>
      <c r="K43" s="275"/>
      <c r="L43" s="275"/>
      <c r="M43" s="275"/>
      <c r="N43" s="275"/>
      <c r="O43" s="275"/>
      <c r="P43" s="325"/>
    </row>
    <row r="44" spans="2:26" x14ac:dyDescent="0.15">
      <c r="B44" s="288" t="s">
        <v>340</v>
      </c>
      <c r="C44" s="275"/>
      <c r="D44" s="275"/>
      <c r="E44" s="275"/>
      <c r="F44" s="372" t="str">
        <f>IF(U36=1,"AW2000",IF(U36=2,"wonen",IF(U36=3,"industrie","niet bekend")))</f>
        <v>AW2000</v>
      </c>
      <c r="G44" s="275"/>
      <c r="H44" s="275"/>
      <c r="I44" s="275"/>
      <c r="J44" s="275"/>
      <c r="K44" s="275"/>
      <c r="L44" s="275"/>
      <c r="M44" s="275"/>
      <c r="N44" s="275"/>
      <c r="O44" s="275"/>
      <c r="P44" s="325"/>
      <c r="S44" s="277">
        <f>IF(F44="AW2000",1,IF(F44="wonen",2,IF(F44="industrie",3,IF(F44="niet bekend",4,0))))</f>
        <v>1</v>
      </c>
    </row>
    <row r="45" spans="2:26" x14ac:dyDescent="0.15">
      <c r="B45" s="288"/>
      <c r="C45" s="275"/>
      <c r="D45" s="275"/>
      <c r="E45" s="275"/>
      <c r="F45" s="275"/>
      <c r="G45" s="275"/>
      <c r="H45" s="275"/>
      <c r="I45" s="275"/>
      <c r="J45" s="275"/>
      <c r="K45" s="275"/>
      <c r="L45" s="275"/>
      <c r="M45" s="275"/>
      <c r="N45" s="275"/>
      <c r="O45" s="275"/>
      <c r="P45" s="325"/>
      <c r="X45" s="277">
        <f ca="1">IF(AND(S42&lt;=S44,S44=1),1,0)</f>
        <v>1</v>
      </c>
    </row>
    <row r="46" spans="2:26" ht="16.5" customHeight="1" x14ac:dyDescent="0.15">
      <c r="B46" s="776" t="s">
        <v>341</v>
      </c>
      <c r="C46" s="777"/>
      <c r="D46" s="777"/>
      <c r="E46" s="275"/>
      <c r="F46" s="778" t="str">
        <f ca="1">IF(T20=1,"invoerkeuze a. t/m i. en GBT beperken tot 1 mogelijkheid",IF(OR(T23=1,AND(SUM(K10:K17)+K20=0,S26=1,J29=1)),"De partij kan in de GBT toegepast worden (mits voldaan wordt aan de eisen Bbk, art. 63).",IF(OR(S21=1,S42=4,AND(K23=1,S26=0,SUM(K10:K17)+K20=0),J29=0,AND(X45=0,X46=0,X47=0),OR(G19=2,G19=3)),"De toepassing is niet mogelijk",IF(S19=1,"Bij tijdelijke opslag tot 6 maanden geen toepassingseis",IF(X45=1,"De toepassing is mogelijk",IF(X46=1,"De toepassing is mogelijk",IF(X47=1,"De toepassing is mogelijk","")))))))</f>
        <v>De toepassing is mogelijk</v>
      </c>
      <c r="G46" s="778"/>
      <c r="H46" s="778"/>
      <c r="I46" s="778"/>
      <c r="J46" s="778"/>
      <c r="K46" s="778"/>
      <c r="L46" s="778"/>
      <c r="M46" s="778"/>
      <c r="N46" s="778"/>
      <c r="O46" s="778"/>
      <c r="P46" s="779"/>
      <c r="S46" s="277">
        <f ca="1">MIN(S42:S44)</f>
        <v>1</v>
      </c>
      <c r="T46" s="277">
        <f ca="1">IF(F46="Bij tijdelijke opslag tot 6 maanden geen toepassingseis",1,IF(F46="invoerkeuze a. t/m i. en GBT beperken tot 1 mogelijkheid",2,IF(F46="de toepassing is niet mogelijk",3,IF(F46="AW2000",4,IF(F46="wonen",5,IF(F46="industrie",6,IF(F46="De partij kan in de GBT toegepast worden (mits voldaan wordt aan de eisen bbk, art. 63).",7,0)))))))</f>
        <v>0</v>
      </c>
      <c r="U46" s="277">
        <f ca="1">IF(AND(S21=0,OR(J32=0,S46=1)),1,0)</f>
        <v>1</v>
      </c>
      <c r="X46" s="277">
        <f ca="1">IF(AND(S42&lt;=S44, S44=2),1,0)</f>
        <v>0</v>
      </c>
    </row>
    <row r="47" spans="2:26" x14ac:dyDescent="0.15">
      <c r="B47" s="288" t="str">
        <f ca="1">IF(T46=7,"Kwaliteit van de leeflaag moet zijn:","")</f>
        <v/>
      </c>
      <c r="C47" s="275"/>
      <c r="D47" s="275"/>
      <c r="E47" s="275"/>
      <c r="F47" s="315" t="str">
        <f ca="1">IF(T46=7,V47,"")</f>
        <v/>
      </c>
      <c r="G47" s="275"/>
      <c r="H47" s="275"/>
      <c r="I47" s="275"/>
      <c r="J47" s="275"/>
      <c r="K47" s="275"/>
      <c r="L47" s="275"/>
      <c r="M47" s="275"/>
      <c r="N47" s="275"/>
      <c r="O47" s="275"/>
      <c r="P47" s="325"/>
      <c r="V47" s="277" t="str">
        <f ca="1">IF(U46=1,"AW2000",IF(S46=2,"wonen",IF(AND(S46=3,K23=1),"industrie",IF(OR(S21=3,S42=4,S26=0),"de toepassing is niet mogelijk",""))))</f>
        <v>AW2000</v>
      </c>
      <c r="X47" s="277">
        <f ca="1">IF(AND(S42&lt;=S44,S44=3,K23=0),1,0)</f>
        <v>0</v>
      </c>
      <c r="Z47" s="277" t="str">
        <f>IF(T20=1,"invoerkeuze a. t/m i. en GBT beperken tot 1 mogelijkheid","invoerkeuze aantal is o.k.")</f>
        <v>invoerkeuze aantal is o.k.</v>
      </c>
    </row>
    <row r="48" spans="2:26" x14ac:dyDescent="0.15">
      <c r="B48" s="288"/>
      <c r="C48" s="275"/>
      <c r="D48" s="275"/>
      <c r="E48" s="275"/>
      <c r="F48" s="275" t="str">
        <f>IF(K23=1,Bodemkwaliteit!F76,"")</f>
        <v/>
      </c>
      <c r="G48" s="275"/>
      <c r="H48" s="275"/>
      <c r="I48" s="275"/>
      <c r="J48" s="275"/>
      <c r="K48" s="275"/>
      <c r="L48" s="275"/>
      <c r="M48" s="275"/>
      <c r="N48" s="275"/>
      <c r="O48" s="275"/>
      <c r="P48" s="325"/>
      <c r="Z48" s="277" t="str">
        <f ca="1">IF(OR(T23=1,AND(SUM(K10+K17)+K20=0,S26=1,J29=1)),"De partij kan in de GBT toegepast worden (mits voldaan wordt aan de eisen Bbk, art. 63).","niet in GBT")</f>
        <v>niet in GBT</v>
      </c>
    </row>
    <row r="49" spans="2:26" x14ac:dyDescent="0.15">
      <c r="B49" s="288" t="str">
        <f ca="1">IF(OR(T46=1,T46=4,T46=5,T46=6,T46=7),"De toepassing dient ten minste 5 werkdagen voor aanvang gemeld te worden.","")</f>
        <v/>
      </c>
      <c r="C49" s="275"/>
      <c r="D49" s="275"/>
      <c r="E49" s="275"/>
      <c r="F49" s="275"/>
      <c r="G49" s="275"/>
      <c r="H49" s="275"/>
      <c r="I49" s="275"/>
      <c r="J49" s="275"/>
      <c r="K49" s="275"/>
      <c r="L49" s="275"/>
      <c r="M49" s="275"/>
      <c r="N49" s="275"/>
      <c r="O49" s="275"/>
      <c r="P49" s="325"/>
      <c r="Z49" s="277" t="str">
        <f ca="1">IF(OR(S21=1,S42=4,AND(K23=1,S26=0,SUM(K10:K17)+K20=0),J29=0,AND(X45=0,X46=0,X47=0),OR(G19=2,G19=3)),"De toepassing is niet mogelijk","anders")</f>
        <v>anders</v>
      </c>
    </row>
    <row r="50" spans="2:26" x14ac:dyDescent="0.15">
      <c r="B50" s="422" t="str">
        <f>IF(T21=1,"Tevens voor afloop van de 6 maanden melden: eindbestemming en de kwaliteit van de bodem onder de tijdelijke opslag.","")</f>
        <v/>
      </c>
      <c r="C50" s="263"/>
      <c r="D50" s="263"/>
      <c r="E50" s="263"/>
      <c r="F50" s="263"/>
      <c r="G50" s="263"/>
      <c r="H50" s="263"/>
      <c r="I50" s="263"/>
      <c r="J50" s="263"/>
      <c r="K50" s="263"/>
      <c r="L50" s="263"/>
      <c r="M50" s="263"/>
      <c r="N50" s="263"/>
      <c r="O50" s="263"/>
      <c r="P50" s="328"/>
    </row>
  </sheetData>
  <mergeCells count="6">
    <mergeCell ref="B46:D46"/>
    <mergeCell ref="F46:P46"/>
    <mergeCell ref="D2:G2"/>
    <mergeCell ref="D3:G3"/>
    <mergeCell ref="H2:P2"/>
    <mergeCell ref="H3:P3"/>
  </mergeCells>
  <phoneticPr fontId="23" type="noConversion"/>
  <conditionalFormatting sqref="J34">
    <cfRule type="expression" dxfId="120" priority="1" stopIfTrue="1">
      <formula>J32=0</formula>
    </cfRule>
  </conditionalFormatting>
  <conditionalFormatting sqref="J35">
    <cfRule type="expression" dxfId="119" priority="2" stopIfTrue="1">
      <formula>AND(J32=1,J34=1)</formula>
    </cfRule>
    <cfRule type="expression" dxfId="118" priority="3" stopIfTrue="1">
      <formula>J32=0</formula>
    </cfRule>
  </conditionalFormatting>
  <conditionalFormatting sqref="J36">
    <cfRule type="expression" dxfId="117" priority="4" stopIfTrue="1">
      <formula>AND(J34=0,J35=0)</formula>
    </cfRule>
    <cfRule type="expression" dxfId="116" priority="5" stopIfTrue="1">
      <formula>J32=0</formula>
    </cfRule>
  </conditionalFormatting>
  <conditionalFormatting sqref="F44 F42">
    <cfRule type="expression" dxfId="115" priority="6" stopIfTrue="1">
      <formula>F42="AW2000"</formula>
    </cfRule>
    <cfRule type="expression" dxfId="114" priority="7" stopIfTrue="1">
      <formula>F42="wonen"</formula>
    </cfRule>
    <cfRule type="expression" dxfId="113" priority="8" stopIfTrue="1">
      <formula>F42="industrie"</formula>
    </cfRule>
  </conditionalFormatting>
  <conditionalFormatting sqref="C18 C21">
    <cfRule type="expression" dxfId="112" priority="9" stopIfTrue="1">
      <formula>K17=0</formula>
    </cfRule>
  </conditionalFormatting>
  <conditionalFormatting sqref="E23:E28">
    <cfRule type="expression" dxfId="111" priority="10" stopIfTrue="1">
      <formula>K21=0</formula>
    </cfRule>
  </conditionalFormatting>
  <conditionalFormatting sqref="H21 H18">
    <cfRule type="expression" dxfId="110" priority="11" stopIfTrue="1">
      <formula>K17=0</formula>
    </cfRule>
  </conditionalFormatting>
  <conditionalFormatting sqref="H22 H19">
    <cfRule type="expression" dxfId="109" priority="12" stopIfTrue="1">
      <formula>K17=0</formula>
    </cfRule>
  </conditionalFormatting>
  <conditionalFormatting sqref="G21 G18">
    <cfRule type="expression" dxfId="108" priority="13" stopIfTrue="1">
      <formula>K17=0</formula>
    </cfRule>
  </conditionalFormatting>
  <conditionalFormatting sqref="G22 G19">
    <cfRule type="expression" dxfId="107" priority="14" stopIfTrue="1">
      <formula>K17=0</formula>
    </cfRule>
  </conditionalFormatting>
  <conditionalFormatting sqref="C22">
    <cfRule type="expression" dxfId="106" priority="15" stopIfTrue="1">
      <formula>J20=0</formula>
    </cfRule>
  </conditionalFormatting>
  <conditionalFormatting sqref="H27:H28">
    <cfRule type="expression" dxfId="105" priority="16" stopIfTrue="1">
      <formula>I22=0</formula>
    </cfRule>
  </conditionalFormatting>
  <conditionalFormatting sqref="I27:I28">
    <cfRule type="expression" dxfId="104" priority="17" stopIfTrue="1">
      <formula>I22=0</formula>
    </cfRule>
  </conditionalFormatting>
  <conditionalFormatting sqref="C19">
    <cfRule type="expression" dxfId="103" priority="18" stopIfTrue="1">
      <formula>K17=0</formula>
    </cfRule>
  </conditionalFormatting>
  <conditionalFormatting sqref="F47:F48">
    <cfRule type="expression" dxfId="102" priority="19" stopIfTrue="1">
      <formula>F47="AW2000"</formula>
    </cfRule>
    <cfRule type="expression" dxfId="101" priority="20" stopIfTrue="1">
      <formula>F47="wonen"</formula>
    </cfRule>
    <cfRule type="expression" dxfId="100" priority="21" stopIfTrue="1">
      <formula>F47="industrie"</formula>
    </cfRule>
  </conditionalFormatting>
  <conditionalFormatting sqref="J33">
    <cfRule type="expression" dxfId="99" priority="22" stopIfTrue="1">
      <formula>J32=0</formula>
    </cfRule>
  </conditionalFormatting>
  <conditionalFormatting sqref="P33">
    <cfRule type="expression" dxfId="98" priority="23" stopIfTrue="1">
      <formula>OR(J32=0,AND(J32=1,J33=1))</formula>
    </cfRule>
    <cfRule type="expression" dxfId="97" priority="24" stopIfTrue="1">
      <formula>AND(J32=1,J33=2)</formula>
    </cfRule>
    <cfRule type="expression" dxfId="96" priority="25" stopIfTrue="1">
      <formula>AND(J32=1,J33=3)</formula>
    </cfRule>
  </conditionalFormatting>
  <conditionalFormatting sqref="F39">
    <cfRule type="expression" dxfId="95" priority="26" stopIfTrue="1">
      <formula>U36=1</formula>
    </cfRule>
    <cfRule type="expression" dxfId="94" priority="27" stopIfTrue="1">
      <formula>U36=2</formula>
    </cfRule>
    <cfRule type="expression" dxfId="93" priority="28" stopIfTrue="1">
      <formula>U36=3</formula>
    </cfRule>
  </conditionalFormatting>
  <conditionalFormatting sqref="P36">
    <cfRule type="expression" dxfId="92" priority="29" stopIfTrue="1">
      <formula>AND(J32=1,OR(J34=1,J35=1),J36=1)</formula>
    </cfRule>
    <cfRule type="expression" dxfId="91" priority="30" stopIfTrue="1">
      <formula>AND(J32=1,OR(J34=1,J35=1),J36=2)</formula>
    </cfRule>
    <cfRule type="expression" dxfId="90" priority="31" stopIfTrue="1">
      <formula>AND(J32=1,OR(J34=1,J35=1),J36=3)</formula>
    </cfRule>
  </conditionalFormatting>
  <conditionalFormatting sqref="C24">
    <cfRule type="expression" dxfId="89" priority="32" stopIfTrue="1">
      <formula>U23=0</formula>
    </cfRule>
  </conditionalFormatting>
  <conditionalFormatting sqref="C25">
    <cfRule type="expression" dxfId="88" priority="33" stopIfTrue="1">
      <formula>U23=0</formula>
    </cfRule>
  </conditionalFormatting>
  <conditionalFormatting sqref="C26">
    <cfRule type="expression" dxfId="87" priority="34" stopIfTrue="1">
      <formula>U23=0</formula>
    </cfRule>
  </conditionalFormatting>
  <conditionalFormatting sqref="G24">
    <cfRule type="expression" dxfId="86" priority="35" stopIfTrue="1">
      <formula>U23=0</formula>
    </cfRule>
  </conditionalFormatting>
  <conditionalFormatting sqref="G25">
    <cfRule type="expression" dxfId="85" priority="36" stopIfTrue="1">
      <formula>U23=0</formula>
    </cfRule>
  </conditionalFormatting>
  <conditionalFormatting sqref="G26">
    <cfRule type="expression" dxfId="84" priority="37" stopIfTrue="1">
      <formula>U23=0</formula>
    </cfRule>
  </conditionalFormatting>
  <conditionalFormatting sqref="H24">
    <cfRule type="expression" dxfId="83" priority="38" stopIfTrue="1">
      <formula>U23=0</formula>
    </cfRule>
  </conditionalFormatting>
  <conditionalFormatting sqref="H25">
    <cfRule type="expression" dxfId="82" priority="39" stopIfTrue="1">
      <formula>U23=0</formula>
    </cfRule>
  </conditionalFormatting>
  <conditionalFormatting sqref="H26">
    <cfRule type="expression" dxfId="81" priority="40" stopIfTrue="1">
      <formula>U23=0</formula>
    </cfRule>
  </conditionalFormatting>
  <pageMargins left="0.78740157480314965" right="0.78740157480314965" top="0.59055118110236227" bottom="0.59055118110236227" header="0.51181102362204722" footer="0.5118110236220472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dimension ref="A1:W63"/>
  <sheetViews>
    <sheetView zoomScale="140" workbookViewId="0">
      <selection activeCell="J24" sqref="J24"/>
    </sheetView>
  </sheetViews>
  <sheetFormatPr defaultRowHeight="8.25" x14ac:dyDescent="0.15"/>
  <cols>
    <col min="1" max="2" width="0.7109375" style="132" customWidth="1"/>
    <col min="3" max="10" width="9.140625" style="134"/>
    <col min="11" max="11" width="10.5703125" style="134" customWidth="1"/>
    <col min="12" max="12" width="0.7109375" style="190" customWidth="1"/>
    <col min="13" max="13" width="3.7109375" style="190" customWidth="1"/>
    <col min="14" max="14" width="11" style="190" customWidth="1"/>
    <col min="15" max="15" width="9.140625" style="134"/>
    <col min="16" max="23" width="2.7109375" style="134" customWidth="1"/>
    <col min="24" max="16384" width="9.140625" style="134"/>
  </cols>
  <sheetData>
    <row r="1" spans="1:19" x14ac:dyDescent="0.15">
      <c r="A1" s="135"/>
      <c r="B1" s="140"/>
      <c r="C1" s="137"/>
      <c r="D1" s="137"/>
      <c r="E1" s="137"/>
      <c r="F1" s="137"/>
      <c r="G1" s="137"/>
      <c r="H1" s="137"/>
      <c r="I1" s="137"/>
      <c r="J1" s="137"/>
      <c r="K1" s="137"/>
      <c r="L1" s="137"/>
    </row>
    <row r="2" spans="1:19" s="190" customFormat="1" x14ac:dyDescent="0.15">
      <c r="A2" s="135"/>
      <c r="B2" s="135"/>
      <c r="C2" s="274" t="s">
        <v>19</v>
      </c>
      <c r="D2" s="274"/>
      <c r="E2" s="786" t="str">
        <f>Bodemkwaliteit!H3</f>
        <v>&lt; code &gt;</v>
      </c>
      <c r="F2" s="786"/>
      <c r="G2" s="786"/>
      <c r="H2" s="787" t="str">
        <f>Bodemkwaliteit!L3</f>
        <v>Partij &lt; partijnaam &gt;</v>
      </c>
      <c r="I2" s="787"/>
      <c r="J2" s="787"/>
      <c r="K2" s="787"/>
      <c r="L2" s="450"/>
      <c r="M2" s="478"/>
      <c r="N2" s="449"/>
      <c r="O2" s="449"/>
      <c r="P2" s="449"/>
      <c r="Q2" s="449"/>
      <c r="R2" s="449"/>
      <c r="S2" s="449"/>
    </row>
    <row r="3" spans="1:19" s="190" customFormat="1" x14ac:dyDescent="0.15">
      <c r="A3" s="135"/>
      <c r="B3" s="140"/>
      <c r="C3" s="139" t="s">
        <v>29</v>
      </c>
      <c r="D3" s="139"/>
      <c r="E3" s="785" t="str">
        <f>Bodemkwaliteit!H4</f>
        <v>&lt;datum&gt;</v>
      </c>
      <c r="F3" s="785"/>
      <c r="G3" s="785"/>
      <c r="H3" s="787" t="str">
        <f>IF(Bodemkwaliteit!L4="","",Bodemkwaliteit!L4)</f>
        <v>&lt; meldnummer &gt;</v>
      </c>
      <c r="I3" s="787"/>
      <c r="J3" s="787"/>
      <c r="K3" s="787"/>
      <c r="L3" s="450"/>
      <c r="M3" s="478"/>
      <c r="N3" s="449"/>
      <c r="O3" s="449"/>
      <c r="P3" s="449"/>
      <c r="Q3" s="449"/>
      <c r="R3" s="449"/>
      <c r="S3" s="449"/>
    </row>
    <row r="4" spans="1:19" x14ac:dyDescent="0.15">
      <c r="C4" s="452" t="s">
        <v>351</v>
      </c>
      <c r="D4" s="141"/>
      <c r="E4" s="453"/>
      <c r="F4" s="454"/>
      <c r="G4" s="454"/>
      <c r="H4" s="454"/>
      <c r="I4" s="449"/>
      <c r="J4" s="449"/>
      <c r="K4" s="449"/>
      <c r="L4" s="449"/>
      <c r="M4" s="449"/>
      <c r="N4" s="449"/>
      <c r="O4" s="449"/>
      <c r="P4" s="449"/>
      <c r="Q4" s="449"/>
      <c r="R4" s="449"/>
      <c r="S4" s="449"/>
    </row>
    <row r="5" spans="1:19" ht="11.25" customHeight="1" x14ac:dyDescent="0.15">
      <c r="C5" s="452"/>
      <c r="D5" s="141"/>
      <c r="E5" s="453"/>
      <c r="F5" s="454"/>
      <c r="G5" s="454"/>
      <c r="H5" s="454"/>
      <c r="I5" s="449"/>
      <c r="J5" s="449"/>
      <c r="K5" s="449"/>
      <c r="L5" s="451"/>
      <c r="M5" s="449"/>
      <c r="N5" s="449"/>
      <c r="O5" s="449"/>
      <c r="P5" s="449"/>
      <c r="Q5" s="449"/>
      <c r="R5" s="449"/>
      <c r="S5" s="449"/>
    </row>
    <row r="6" spans="1:19" x14ac:dyDescent="0.15">
      <c r="A6" s="476"/>
      <c r="B6" s="455"/>
      <c r="C6" s="456" t="s">
        <v>347</v>
      </c>
      <c r="D6" s="457"/>
      <c r="E6" s="457"/>
      <c r="F6" s="194"/>
      <c r="G6" s="194"/>
      <c r="H6" s="194"/>
      <c r="I6" s="194"/>
      <c r="J6" s="194"/>
      <c r="K6" s="194"/>
      <c r="L6" s="195"/>
      <c r="M6" s="310"/>
    </row>
    <row r="7" spans="1:19" x14ac:dyDescent="0.15">
      <c r="A7" s="476"/>
      <c r="B7" s="247"/>
      <c r="C7" s="190" t="s">
        <v>348</v>
      </c>
      <c r="D7" s="190"/>
      <c r="E7" s="190"/>
      <c r="F7" s="190"/>
      <c r="G7" s="190"/>
      <c r="H7" s="190"/>
      <c r="I7" s="190"/>
      <c r="J7" s="190"/>
      <c r="K7" s="190"/>
      <c r="L7" s="326"/>
      <c r="M7" s="310"/>
      <c r="O7" s="481">
        <v>10000</v>
      </c>
    </row>
    <row r="8" spans="1:19" x14ac:dyDescent="0.15">
      <c r="A8" s="476"/>
      <c r="B8" s="247"/>
      <c r="C8" s="190" t="s">
        <v>350</v>
      </c>
      <c r="D8" s="190"/>
      <c r="E8" s="190"/>
      <c r="F8" s="190"/>
      <c r="G8" s="190"/>
      <c r="H8" s="190"/>
      <c r="I8" s="190"/>
      <c r="J8" s="190"/>
      <c r="K8" s="190"/>
      <c r="L8" s="326"/>
      <c r="M8" s="310"/>
    </row>
    <row r="9" spans="1:19" x14ac:dyDescent="0.15">
      <c r="A9" s="476"/>
      <c r="B9" s="247"/>
      <c r="C9" s="190" t="s">
        <v>349</v>
      </c>
      <c r="D9" s="190"/>
      <c r="E9" s="190"/>
      <c r="F9" s="190"/>
      <c r="G9" s="190"/>
      <c r="H9" s="190"/>
      <c r="I9" s="190"/>
      <c r="J9" s="190"/>
      <c r="K9" s="190"/>
      <c r="L9" s="326"/>
      <c r="M9" s="310"/>
      <c r="O9" s="481">
        <v>2000</v>
      </c>
    </row>
    <row r="10" spans="1:19" x14ac:dyDescent="0.15">
      <c r="A10" s="476"/>
      <c r="B10" s="247"/>
      <c r="C10" s="659" t="s">
        <v>467</v>
      </c>
      <c r="D10" s="268"/>
      <c r="E10" s="133"/>
      <c r="F10" s="146"/>
      <c r="G10" s="190"/>
      <c r="H10" s="190"/>
      <c r="I10" s="458">
        <v>0</v>
      </c>
      <c r="J10" s="146" t="s">
        <v>157</v>
      </c>
      <c r="K10" s="190"/>
      <c r="L10" s="326"/>
      <c r="M10" s="310"/>
    </row>
    <row r="11" spans="1:19" x14ac:dyDescent="0.15">
      <c r="A11" s="476"/>
      <c r="B11" s="247"/>
      <c r="C11" s="141"/>
      <c r="D11" s="268"/>
      <c r="E11" s="133"/>
      <c r="F11" s="146"/>
      <c r="G11" s="190"/>
      <c r="H11" s="142" t="s">
        <v>279</v>
      </c>
      <c r="I11" s="458">
        <v>1</v>
      </c>
      <c r="J11" s="146" t="s">
        <v>157</v>
      </c>
      <c r="K11" s="475" t="str">
        <f>IF(I11="","&lt;- 0 of 1 invullen!","")</f>
        <v/>
      </c>
      <c r="L11" s="459"/>
      <c r="M11" s="480"/>
    </row>
    <row r="12" spans="1:19" x14ac:dyDescent="0.15">
      <c r="A12" s="476"/>
      <c r="B12" s="247"/>
      <c r="C12" s="141"/>
      <c r="D12" s="268"/>
      <c r="E12" s="133"/>
      <c r="F12" s="146"/>
      <c r="G12" s="190"/>
      <c r="H12" s="190"/>
      <c r="I12" s="133"/>
      <c r="J12" s="146"/>
      <c r="K12" s="190"/>
      <c r="L12" s="326"/>
      <c r="M12" s="310"/>
    </row>
    <row r="13" spans="1:19" x14ac:dyDescent="0.15">
      <c r="A13" s="476"/>
      <c r="B13" s="247"/>
      <c r="C13" s="190" t="s">
        <v>359</v>
      </c>
      <c r="D13" s="190"/>
      <c r="E13" s="190"/>
      <c r="F13" s="190"/>
      <c r="G13" s="190"/>
      <c r="H13" s="190"/>
      <c r="I13" s="190"/>
      <c r="J13" s="190"/>
      <c r="K13" s="190"/>
      <c r="L13" s="326"/>
      <c r="M13" s="310"/>
    </row>
    <row r="14" spans="1:19" x14ac:dyDescent="0.15">
      <c r="A14" s="476"/>
      <c r="B14" s="247"/>
      <c r="C14" s="190" t="s">
        <v>468</v>
      </c>
      <c r="D14" s="190"/>
      <c r="E14" s="190"/>
      <c r="F14" s="190"/>
      <c r="G14" s="190"/>
      <c r="H14" s="190"/>
      <c r="I14" s="460">
        <f>Bodemkwaliteit!H7</f>
        <v>0</v>
      </c>
      <c r="J14" s="190" t="s">
        <v>354</v>
      </c>
      <c r="K14" s="190"/>
      <c r="L14" s="326"/>
      <c r="M14" s="310"/>
      <c r="O14" s="134" t="s">
        <v>494</v>
      </c>
    </row>
    <row r="15" spans="1:19" x14ac:dyDescent="0.15">
      <c r="A15" s="476"/>
      <c r="B15" s="461"/>
      <c r="C15" s="137"/>
      <c r="D15" s="137"/>
      <c r="E15" s="137"/>
      <c r="F15" s="137"/>
      <c r="G15" s="137"/>
      <c r="H15" s="137"/>
      <c r="I15" s="137"/>
      <c r="J15" s="137"/>
      <c r="K15" s="137"/>
      <c r="L15" s="329"/>
      <c r="M15" s="310"/>
      <c r="O15" s="134" t="s">
        <v>496</v>
      </c>
    </row>
    <row r="16" spans="1:19" x14ac:dyDescent="0.15">
      <c r="B16" s="188"/>
      <c r="C16" s="364"/>
      <c r="D16" s="190"/>
      <c r="E16" s="190"/>
      <c r="F16" s="190"/>
      <c r="G16" s="190"/>
      <c r="H16" s="190"/>
      <c r="I16" s="190"/>
      <c r="J16" s="190"/>
      <c r="K16" s="190"/>
      <c r="L16" s="364"/>
      <c r="O16" s="134" t="s">
        <v>495</v>
      </c>
    </row>
    <row r="17" spans="1:15" x14ac:dyDescent="0.15">
      <c r="A17" s="476"/>
      <c r="B17" s="247"/>
      <c r="C17" s="462" t="s">
        <v>352</v>
      </c>
      <c r="D17" s="457"/>
      <c r="E17" s="457"/>
      <c r="F17" s="194"/>
      <c r="G17" s="194"/>
      <c r="H17" s="194"/>
      <c r="I17" s="194"/>
      <c r="J17" s="194"/>
      <c r="K17" s="194"/>
      <c r="L17" s="195"/>
      <c r="M17" s="310"/>
    </row>
    <row r="18" spans="1:15" x14ac:dyDescent="0.15">
      <c r="A18" s="476"/>
      <c r="B18" s="247"/>
      <c r="C18" s="135" t="s">
        <v>469</v>
      </c>
      <c r="D18" s="135"/>
      <c r="E18" s="135"/>
      <c r="F18" s="190"/>
      <c r="G18" s="190"/>
      <c r="H18" s="190"/>
      <c r="I18" s="190"/>
      <c r="J18" s="190"/>
      <c r="K18" s="190"/>
      <c r="L18" s="326"/>
      <c r="M18" s="310"/>
    </row>
    <row r="19" spans="1:15" x14ac:dyDescent="0.15">
      <c r="A19" s="476"/>
      <c r="B19" s="247"/>
      <c r="C19" s="135" t="s">
        <v>371</v>
      </c>
      <c r="D19" s="135"/>
      <c r="E19" s="135"/>
      <c r="F19" s="190"/>
      <c r="G19" s="190"/>
      <c r="H19" s="190"/>
      <c r="I19" s="458">
        <v>0</v>
      </c>
      <c r="J19" s="190" t="s">
        <v>354</v>
      </c>
      <c r="K19" s="190"/>
      <c r="L19" s="326"/>
      <c r="M19" s="310"/>
      <c r="O19" s="482">
        <f>O9</f>
        <v>2000</v>
      </c>
    </row>
    <row r="20" spans="1:15" x14ac:dyDescent="0.15">
      <c r="A20" s="476"/>
      <c r="B20" s="247"/>
      <c r="C20" s="135"/>
      <c r="D20" s="135"/>
      <c r="E20" s="135"/>
      <c r="F20" s="190"/>
      <c r="G20" s="190"/>
      <c r="H20" s="190"/>
      <c r="I20" s="133"/>
      <c r="J20" s="190"/>
      <c r="K20" s="190"/>
      <c r="L20" s="326"/>
      <c r="M20" s="310"/>
      <c r="O20" s="463"/>
    </row>
    <row r="21" spans="1:15" x14ac:dyDescent="0.15">
      <c r="A21" s="476"/>
      <c r="B21" s="247"/>
      <c r="C21" s="190" t="s">
        <v>353</v>
      </c>
      <c r="D21" s="190"/>
      <c r="E21" s="190"/>
      <c r="F21" s="190"/>
      <c r="G21" s="190"/>
      <c r="H21" s="190"/>
      <c r="I21" s="190"/>
      <c r="J21" s="190"/>
      <c r="K21" s="190"/>
      <c r="L21" s="326"/>
      <c r="M21" s="310"/>
    </row>
    <row r="22" spans="1:15" x14ac:dyDescent="0.15">
      <c r="A22" s="476"/>
      <c r="B22" s="247"/>
      <c r="C22" s="190" t="s">
        <v>470</v>
      </c>
      <c r="D22" s="190"/>
      <c r="E22" s="190"/>
      <c r="F22" s="190"/>
      <c r="G22" s="190"/>
      <c r="H22" s="190"/>
      <c r="I22" s="190"/>
      <c r="J22" s="190"/>
      <c r="K22" s="190"/>
      <c r="L22" s="326"/>
      <c r="M22" s="310"/>
    </row>
    <row r="23" spans="1:15" ht="4.5" customHeight="1" x14ac:dyDescent="0.15">
      <c r="A23" s="476"/>
      <c r="B23" s="247"/>
      <c r="C23" s="190"/>
      <c r="D23" s="190"/>
      <c r="E23" s="190"/>
      <c r="F23" s="190"/>
      <c r="G23" s="190"/>
      <c r="H23" s="190"/>
      <c r="I23" s="190"/>
      <c r="J23" s="190"/>
      <c r="K23" s="190"/>
      <c r="L23" s="326"/>
      <c r="M23" s="310"/>
    </row>
    <row r="24" spans="1:15" x14ac:dyDescent="0.15">
      <c r="A24" s="476"/>
      <c r="B24" s="247"/>
      <c r="C24" s="190" t="s">
        <v>355</v>
      </c>
      <c r="D24" s="190"/>
      <c r="E24" s="190"/>
      <c r="F24" s="190"/>
      <c r="G24" s="190"/>
      <c r="H24" s="190"/>
      <c r="I24" s="190"/>
      <c r="J24" s="458">
        <v>1</v>
      </c>
      <c r="K24" s="190" t="s">
        <v>354</v>
      </c>
      <c r="L24" s="326"/>
      <c r="M24" s="310"/>
    </row>
    <row r="25" spans="1:15" x14ac:dyDescent="0.15">
      <c r="A25" s="476"/>
      <c r="B25" s="247"/>
      <c r="C25" s="190" t="s">
        <v>356</v>
      </c>
      <c r="D25" s="190"/>
      <c r="E25" s="190"/>
      <c r="F25" s="190"/>
      <c r="G25" s="190"/>
      <c r="H25" s="190"/>
      <c r="I25" s="190"/>
      <c r="J25" s="458">
        <v>1</v>
      </c>
      <c r="K25" s="190" t="s">
        <v>354</v>
      </c>
      <c r="L25" s="326"/>
      <c r="M25" s="310"/>
    </row>
    <row r="26" spans="1:15" x14ac:dyDescent="0.15">
      <c r="A26" s="476"/>
      <c r="B26" s="247"/>
      <c r="C26" s="190" t="s">
        <v>357</v>
      </c>
      <c r="D26" s="190"/>
      <c r="E26" s="190"/>
      <c r="F26" s="190"/>
      <c r="G26" s="190"/>
      <c r="H26" s="190"/>
      <c r="I26" s="190"/>
      <c r="J26" s="190"/>
      <c r="K26" s="190"/>
      <c r="L26" s="326"/>
      <c r="M26" s="310"/>
    </row>
    <row r="27" spans="1:15" x14ac:dyDescent="0.15">
      <c r="A27" s="476"/>
      <c r="B27" s="247"/>
      <c r="C27" s="190" t="s">
        <v>364</v>
      </c>
      <c r="D27" s="190"/>
      <c r="E27" s="190"/>
      <c r="F27" s="190"/>
      <c r="G27" s="190"/>
      <c r="H27" s="190"/>
      <c r="I27" s="190"/>
      <c r="J27" s="458">
        <v>1</v>
      </c>
      <c r="K27" s="190" t="s">
        <v>354</v>
      </c>
      <c r="L27" s="326"/>
      <c r="M27" s="310"/>
    </row>
    <row r="28" spans="1:15" x14ac:dyDescent="0.15">
      <c r="A28" s="476"/>
      <c r="B28" s="247"/>
      <c r="C28" s="190" t="s">
        <v>358</v>
      </c>
      <c r="D28" s="190"/>
      <c r="E28" s="190"/>
      <c r="F28" s="190"/>
      <c r="G28" s="190"/>
      <c r="H28" s="190"/>
      <c r="I28" s="190"/>
      <c r="J28" s="458">
        <v>1</v>
      </c>
      <c r="K28" s="190" t="s">
        <v>354</v>
      </c>
      <c r="L28" s="326"/>
      <c r="M28" s="310"/>
    </row>
    <row r="29" spans="1:15" x14ac:dyDescent="0.15">
      <c r="A29" s="476"/>
      <c r="B29" s="247"/>
      <c r="C29" s="190"/>
      <c r="D29" s="190" t="s">
        <v>360</v>
      </c>
      <c r="E29" s="190"/>
      <c r="F29" s="190"/>
      <c r="G29" s="190"/>
      <c r="H29" s="146" t="str">
        <f>IF(AND(J28=1,J33=0),"tenminste één van onderstaande positief invullen","")</f>
        <v/>
      </c>
      <c r="I29" s="190"/>
      <c r="J29" s="446">
        <f>IF(AND(J24=1,J25=1,J27=1,J28=1),1,0)</f>
        <v>1</v>
      </c>
      <c r="K29" s="190"/>
      <c r="L29" s="326"/>
      <c r="M29" s="310"/>
    </row>
    <row r="30" spans="1:15" x14ac:dyDescent="0.15">
      <c r="A30" s="476"/>
      <c r="B30" s="247"/>
      <c r="C30" s="190"/>
      <c r="D30" s="464" t="s">
        <v>361</v>
      </c>
      <c r="E30" s="190"/>
      <c r="F30" s="190"/>
      <c r="G30" s="190"/>
      <c r="H30" s="465">
        <v>0</v>
      </c>
      <c r="I30" s="190" t="s">
        <v>354</v>
      </c>
      <c r="J30" s="190"/>
      <c r="K30" s="190"/>
      <c r="L30" s="326"/>
      <c r="M30" s="310"/>
    </row>
    <row r="31" spans="1:15" x14ac:dyDescent="0.15">
      <c r="A31" s="476"/>
      <c r="B31" s="247"/>
      <c r="C31" s="190"/>
      <c r="D31" s="464" t="s">
        <v>466</v>
      </c>
      <c r="E31" s="190"/>
      <c r="F31" s="190"/>
      <c r="G31" s="190"/>
      <c r="H31" s="466">
        <v>1</v>
      </c>
      <c r="I31" s="190" t="s">
        <v>354</v>
      </c>
      <c r="J31" s="190"/>
      <c r="K31" s="190"/>
      <c r="L31" s="326"/>
      <c r="M31" s="310"/>
    </row>
    <row r="32" spans="1:15" x14ac:dyDescent="0.15">
      <c r="A32" s="476"/>
      <c r="B32" s="247"/>
      <c r="C32" s="190"/>
      <c r="D32" s="464" t="s">
        <v>362</v>
      </c>
      <c r="E32" s="190"/>
      <c r="F32" s="190"/>
      <c r="G32" s="190"/>
      <c r="H32" s="466">
        <v>0</v>
      </c>
      <c r="I32" s="190" t="s">
        <v>354</v>
      </c>
      <c r="J32" s="190"/>
      <c r="K32" s="190"/>
      <c r="L32" s="326"/>
      <c r="M32" s="310"/>
    </row>
    <row r="33" spans="1:23" x14ac:dyDescent="0.15">
      <c r="A33" s="476"/>
      <c r="B33" s="247"/>
      <c r="C33" s="190"/>
      <c r="D33" s="464" t="s">
        <v>363</v>
      </c>
      <c r="E33" s="190"/>
      <c r="F33" s="190"/>
      <c r="G33" s="190"/>
      <c r="H33" s="467">
        <v>0</v>
      </c>
      <c r="I33" s="190" t="s">
        <v>354</v>
      </c>
      <c r="J33" s="233">
        <f>IF(OR(H30=1,H31=1,H32=1,H33=1),1,0)</f>
        <v>1</v>
      </c>
      <c r="K33" s="190"/>
      <c r="L33" s="326"/>
      <c r="M33" s="310"/>
    </row>
    <row r="34" spans="1:23" x14ac:dyDescent="0.15">
      <c r="A34" s="476"/>
      <c r="B34" s="247"/>
      <c r="C34" s="190"/>
      <c r="D34" s="190"/>
      <c r="E34" s="190"/>
      <c r="F34" s="468" t="s">
        <v>373</v>
      </c>
      <c r="G34" s="458">
        <v>1</v>
      </c>
      <c r="H34" s="190" t="s">
        <v>374</v>
      </c>
      <c r="I34" s="190"/>
      <c r="J34" s="190"/>
      <c r="K34" s="190"/>
      <c r="L34" s="326"/>
      <c r="M34" s="310"/>
    </row>
    <row r="35" spans="1:23" x14ac:dyDescent="0.15">
      <c r="A35" s="476"/>
      <c r="B35" s="247"/>
      <c r="C35" s="190"/>
      <c r="D35" s="464"/>
      <c r="E35" s="190"/>
      <c r="F35" s="190"/>
      <c r="G35" s="190"/>
      <c r="H35" s="233"/>
      <c r="I35" s="190"/>
      <c r="J35" s="190"/>
      <c r="K35" s="190"/>
      <c r="L35" s="326"/>
      <c r="M35" s="310"/>
    </row>
    <row r="36" spans="1:23" x14ac:dyDescent="0.15">
      <c r="A36" s="476"/>
      <c r="B36" s="247"/>
      <c r="C36" s="363" t="s">
        <v>368</v>
      </c>
      <c r="D36" s="190"/>
      <c r="E36" s="469" t="str">
        <f>IF(I10=1,"voor asbestverdachte partijen is vooronderzoek conform NEN5707 voorgeschreven","")</f>
        <v/>
      </c>
      <c r="F36" s="190"/>
      <c r="G36" s="190"/>
      <c r="H36" s="190"/>
      <c r="I36" s="190"/>
      <c r="J36" s="190"/>
      <c r="K36" s="190"/>
      <c r="L36" s="326"/>
      <c r="M36" s="310"/>
    </row>
    <row r="37" spans="1:23" x14ac:dyDescent="0.15">
      <c r="A37" s="476"/>
      <c r="B37" s="247"/>
      <c r="C37" s="190" t="s">
        <v>384</v>
      </c>
      <c r="D37" s="190"/>
      <c r="E37" s="190"/>
      <c r="F37" s="190"/>
      <c r="G37" s="433" t="str">
        <f>IF(G43=0,"tenminste één van onderstaande positief invullen","")</f>
        <v/>
      </c>
      <c r="H37" s="190"/>
      <c r="I37" s="190"/>
      <c r="J37" s="190"/>
      <c r="K37" s="190"/>
      <c r="L37" s="326"/>
      <c r="M37" s="310"/>
    </row>
    <row r="38" spans="1:23" x14ac:dyDescent="0.15">
      <c r="A38" s="476"/>
      <c r="B38" s="247"/>
      <c r="C38" s="190" t="s">
        <v>385</v>
      </c>
      <c r="D38" s="190"/>
      <c r="E38" s="190"/>
      <c r="F38" s="190"/>
      <c r="G38" s="470">
        <f>IF(I19=1,1,0)</f>
        <v>0</v>
      </c>
      <c r="H38" s="190" t="s">
        <v>354</v>
      </c>
      <c r="I38" s="190"/>
      <c r="J38" s="190"/>
      <c r="K38" s="468" t="str">
        <f>IF(G38=1,"Vooronderzoek is verplicht","")</f>
        <v/>
      </c>
      <c r="L38" s="471"/>
      <c r="M38" s="479"/>
    </row>
    <row r="39" spans="1:23" x14ac:dyDescent="0.15">
      <c r="A39" s="476"/>
      <c r="B39" s="247"/>
      <c r="C39" s="190" t="s">
        <v>366</v>
      </c>
      <c r="D39" s="190"/>
      <c r="E39" s="190"/>
      <c r="F39" s="190"/>
      <c r="G39" s="458">
        <v>1</v>
      </c>
      <c r="H39" s="190" t="s">
        <v>354</v>
      </c>
      <c r="I39" s="190"/>
      <c r="J39" s="190"/>
      <c r="K39" s="468" t="str">
        <f>IF(AND(G39=1,Bodemkwaliteit!H7=1),"voorinformatie conform par. 6.2 noodzakelijk",IF(G39=1,"Vooronderzoek is aanbevolen",""))</f>
        <v>Vooronderzoek is aanbevolen</v>
      </c>
      <c r="L39" s="471"/>
      <c r="M39" s="479"/>
    </row>
    <row r="40" spans="1:23" x14ac:dyDescent="0.15">
      <c r="A40" s="476"/>
      <c r="B40" s="247"/>
      <c r="C40" s="190" t="s">
        <v>370</v>
      </c>
      <c r="D40" s="190"/>
      <c r="E40" s="190"/>
      <c r="F40" s="190"/>
      <c r="G40" s="133">
        <f>IF(G39=1,0,1)</f>
        <v>0</v>
      </c>
      <c r="H40" s="190" t="s">
        <v>354</v>
      </c>
      <c r="I40" s="190"/>
      <c r="J40" s="190"/>
      <c r="K40" s="468" t="str">
        <f>IF(G40=1,"Vooronderzoek is verplicht","")</f>
        <v/>
      </c>
      <c r="L40" s="471"/>
      <c r="M40" s="479"/>
    </row>
    <row r="41" spans="1:23" x14ac:dyDescent="0.15">
      <c r="A41" s="476"/>
      <c r="B41" s="247"/>
      <c r="C41" s="190" t="s">
        <v>367</v>
      </c>
      <c r="D41" s="190"/>
      <c r="E41" s="190"/>
      <c r="F41" s="190"/>
      <c r="G41" s="458">
        <v>0</v>
      </c>
      <c r="H41" s="190" t="s">
        <v>354</v>
      </c>
      <c r="I41" s="190"/>
      <c r="J41" s="190"/>
      <c r="K41" s="468"/>
      <c r="L41" s="471"/>
      <c r="M41" s="479"/>
      <c r="O41" s="482">
        <f>O9</f>
        <v>2000</v>
      </c>
    </row>
    <row r="42" spans="1:23" x14ac:dyDescent="0.15">
      <c r="A42" s="476"/>
      <c r="B42" s="247"/>
      <c r="C42" s="190" t="s">
        <v>378</v>
      </c>
      <c r="D42" s="190"/>
      <c r="E42" s="190"/>
      <c r="F42" s="190"/>
      <c r="G42" s="147">
        <v>0</v>
      </c>
      <c r="H42" s="190" t="s">
        <v>354</v>
      </c>
      <c r="I42" s="190"/>
      <c r="J42" s="190"/>
      <c r="K42" s="468"/>
      <c r="L42" s="471"/>
      <c r="M42" s="479"/>
    </row>
    <row r="43" spans="1:23" x14ac:dyDescent="0.15">
      <c r="A43" s="476"/>
      <c r="B43" s="247"/>
      <c r="C43" s="190"/>
      <c r="D43" s="190"/>
      <c r="E43" s="190"/>
      <c r="F43" s="190"/>
      <c r="G43" s="446">
        <f>IF(OR(G39=1,G40=1,G38=1,G42=1,G41=1),1,0)</f>
        <v>1</v>
      </c>
      <c r="H43" s="190"/>
      <c r="I43" s="190"/>
      <c r="J43" s="190"/>
      <c r="K43" s="190"/>
      <c r="L43" s="326"/>
      <c r="M43" s="310"/>
    </row>
    <row r="44" spans="1:23" x14ac:dyDescent="0.15">
      <c r="A44" s="476"/>
      <c r="B44" s="247"/>
      <c r="C44" s="190" t="str">
        <f>IF(G40=1,"bij in-stu onderzoek gelden aanvullende voorschriften:","")</f>
        <v/>
      </c>
      <c r="D44" s="190"/>
      <c r="E44" s="190"/>
      <c r="F44" s="190"/>
      <c r="G44" s="190"/>
      <c r="H44" s="190"/>
      <c r="I44" s="190"/>
      <c r="J44" s="190"/>
      <c r="K44" s="190"/>
      <c r="L44" s="326"/>
      <c r="M44" s="310"/>
    </row>
    <row r="45" spans="1:23" x14ac:dyDescent="0.15">
      <c r="A45" s="476"/>
      <c r="B45" s="247"/>
      <c r="C45" s="190" t="str">
        <f>IF(G40=1,"- vormt het ontgravingsplan de relatie tussen de af te voeren partij en de partijkeuring?","")</f>
        <v/>
      </c>
      <c r="D45" s="190"/>
      <c r="E45" s="190"/>
      <c r="F45" s="190"/>
      <c r="G45" s="190"/>
      <c r="H45" s="190"/>
      <c r="I45" s="190"/>
      <c r="J45" s="458">
        <v>1</v>
      </c>
      <c r="K45" s="190" t="s">
        <v>354</v>
      </c>
      <c r="L45" s="326"/>
      <c r="M45" s="310"/>
      <c r="O45" s="134">
        <f>IF(AND(J45=1,J46=0),1,0)</f>
        <v>1</v>
      </c>
      <c r="P45" s="134">
        <f>IF(AND(J45=1,J46=1,J48=0,J50=1),1,0)</f>
        <v>0</v>
      </c>
      <c r="Q45" s="134">
        <f>IF(AND(J45=1,J46=1,J48=0,J50=0),1,0)</f>
        <v>0</v>
      </c>
      <c r="R45" s="134">
        <f>IF(AND(J45=1,J46=1,J48=1,J50=1),1,0)</f>
        <v>0</v>
      </c>
      <c r="S45" s="134">
        <f>IF(AND(J45=1,J46=1,J48=1,J50=0),1,0)</f>
        <v>0</v>
      </c>
      <c r="T45" s="134">
        <f>IF(AND(J45=0,J46=0),1,0)</f>
        <v>0</v>
      </c>
      <c r="U45" s="134">
        <f>IF(AND(J45=0,J46=1,J48=0,J50=0),1,0)</f>
        <v>0</v>
      </c>
      <c r="V45" s="134">
        <f>IF(AND(J45=0,J46=1,J48=0,J50=1),1,0)</f>
        <v>0</v>
      </c>
      <c r="W45" s="134">
        <f>IF(AND(J45=0,J46=1,J48=1),1,0)</f>
        <v>0</v>
      </c>
    </row>
    <row r="46" spans="1:23" x14ac:dyDescent="0.15">
      <c r="A46" s="476"/>
      <c r="B46" s="247"/>
      <c r="C46" s="190" t="str">
        <f>IF(G40=1,"- komen er n.a.v. (veld)onderzoek (proefboringen) afwijkende lagen voor?","")</f>
        <v/>
      </c>
      <c r="D46" s="190"/>
      <c r="E46" s="190"/>
      <c r="F46" s="190"/>
      <c r="G46" s="190"/>
      <c r="H46" s="190"/>
      <c r="I46" s="190"/>
      <c r="J46" s="458">
        <v>0</v>
      </c>
      <c r="K46" s="190" t="s">
        <v>354</v>
      </c>
      <c r="L46" s="326"/>
      <c r="M46" s="310"/>
    </row>
    <row r="47" spans="1:23" x14ac:dyDescent="0.15">
      <c r="A47" s="476"/>
      <c r="B47" s="247"/>
      <c r="C47" s="190" t="str">
        <f>IF(AND(J46=1,J28=1),"Is de milieuhygiensiche kwaliteit wel gelijk? NB: verschillende lagen dienen separaat bemonsterd te worden!",IF(J46=1,"Afwijkende lagen separaat bemonsteren",""))</f>
        <v/>
      </c>
      <c r="D47" s="190"/>
      <c r="E47" s="190"/>
      <c r="F47" s="190"/>
      <c r="G47" s="190"/>
      <c r="H47" s="190"/>
      <c r="I47" s="190"/>
      <c r="J47" s="190"/>
      <c r="K47" s="190"/>
      <c r="L47" s="326"/>
      <c r="M47" s="310"/>
      <c r="O47" s="152" t="s">
        <v>381</v>
      </c>
      <c r="P47" s="134">
        <f>IF(OR(O45=1,P45=1,T45=1,V45=1),1,0)</f>
        <v>1</v>
      </c>
    </row>
    <row r="48" spans="1:23" x14ac:dyDescent="0.15">
      <c r="A48" s="476"/>
      <c r="B48" s="247"/>
      <c r="C48" s="190"/>
      <c r="D48" s="190"/>
      <c r="E48" s="190"/>
      <c r="F48" s="190"/>
      <c r="G48" s="190"/>
      <c r="H48" s="190"/>
      <c r="I48" s="468" t="s">
        <v>375</v>
      </c>
      <c r="J48" s="458">
        <v>1</v>
      </c>
      <c r="K48" s="190" t="s">
        <v>354</v>
      </c>
      <c r="L48" s="326"/>
      <c r="M48" s="310"/>
      <c r="O48" s="152" t="s">
        <v>382</v>
      </c>
      <c r="P48" s="134">
        <f>IF(OR(R45=1,S45=1,W45=1),1,0)</f>
        <v>0</v>
      </c>
    </row>
    <row r="49" spans="1:19" x14ac:dyDescent="0.15">
      <c r="A49" s="476"/>
      <c r="B49" s="247"/>
      <c r="C49" s="190"/>
      <c r="D49" s="190"/>
      <c r="E49" s="190"/>
      <c r="F49" s="274" t="s">
        <v>379</v>
      </c>
      <c r="G49" s="190"/>
      <c r="H49" s="190"/>
      <c r="I49" s="190"/>
      <c r="J49" s="133"/>
      <c r="K49" s="190"/>
      <c r="L49" s="326"/>
      <c r="M49" s="310"/>
      <c r="O49" s="152" t="s">
        <v>383</v>
      </c>
      <c r="P49" s="134">
        <f>IF(OR(Q45=1,U45=1),1,0)</f>
        <v>0</v>
      </c>
    </row>
    <row r="50" spans="1:19" x14ac:dyDescent="0.15">
      <c r="A50" s="476"/>
      <c r="B50" s="247"/>
      <c r="C50" s="190"/>
      <c r="D50" s="190"/>
      <c r="E50" s="190"/>
      <c r="F50" s="190"/>
      <c r="G50" s="190"/>
      <c r="H50" s="190"/>
      <c r="I50" s="468" t="s">
        <v>380</v>
      </c>
      <c r="J50" s="458">
        <v>0</v>
      </c>
      <c r="K50" s="190" t="s">
        <v>354</v>
      </c>
      <c r="L50" s="326"/>
      <c r="M50" s="310"/>
    </row>
    <row r="51" spans="1:19" x14ac:dyDescent="0.15">
      <c r="A51" s="476"/>
      <c r="B51" s="461"/>
      <c r="C51" s="137"/>
      <c r="D51" s="137"/>
      <c r="E51" s="137"/>
      <c r="F51" s="137"/>
      <c r="G51" s="137"/>
      <c r="H51" s="137"/>
      <c r="I51" s="137"/>
      <c r="J51" s="137"/>
      <c r="K51" s="137"/>
      <c r="L51" s="329"/>
      <c r="M51" s="310"/>
    </row>
    <row r="52" spans="1:19" x14ac:dyDescent="0.15">
      <c r="C52" s="190"/>
      <c r="D52" s="190"/>
      <c r="E52" s="190"/>
      <c r="F52" s="190"/>
      <c r="G52" s="190"/>
      <c r="H52" s="190"/>
      <c r="I52" s="190"/>
      <c r="J52" s="190"/>
      <c r="K52" s="190"/>
      <c r="L52" s="364"/>
    </row>
    <row r="53" spans="1:19" x14ac:dyDescent="0.15">
      <c r="A53" s="476"/>
      <c r="B53" s="455"/>
      <c r="C53" s="472" t="s">
        <v>369</v>
      </c>
      <c r="D53" s="194"/>
      <c r="E53" s="194"/>
      <c r="F53" s="194"/>
      <c r="G53" s="194"/>
      <c r="H53" s="194"/>
      <c r="I53" s="194"/>
      <c r="J53" s="194"/>
      <c r="K53" s="194"/>
      <c r="L53" s="195"/>
    </row>
    <row r="54" spans="1:19" x14ac:dyDescent="0.15">
      <c r="A54" s="476"/>
      <c r="B54" s="247"/>
      <c r="C54" s="190" t="str">
        <f>IF(OR(AND(J29=1,G40=0),AND(J29=1,G40=1,P47=1)),"De partij voldoet aan de eisen voor de maximale partijgrootte van:",IF(AND(J29=1,G40=1,P48=1),"De partij dient opgedeeld te worden in meerdere deelpartijen.",IF(OR(J29=0,AND(J29=1,G40=1,P49=1)),"De partij voldoet niet aan de eisen voor de maximale partijgrootte.","fout")))</f>
        <v>De partij voldoet aan de eisen voor de maximale partijgrootte van:</v>
      </c>
      <c r="D54" s="190"/>
      <c r="E54" s="190"/>
      <c r="F54" s="190"/>
      <c r="G54" s="190"/>
      <c r="H54" s="473">
        <f>IF(AND(J29=1,I10=0,I14=0,I19=0,G42=0,OR(G39=1,AND(G40=1,P47=1))),O7,IF(AND(J29=1,OR(G39=1,AND(G40=1,P47=1)),OR(I10=1,I14=1,I19=1,G42=1)),O9,IF(P48=1,"","")))</f>
        <v>10000</v>
      </c>
      <c r="I54" s="190" t="str">
        <f>IF(AND(G40=1,OR(P48=1,P49=1)),"","ton")</f>
        <v>ton</v>
      </c>
      <c r="J54" s="190"/>
      <c r="K54" s="190"/>
      <c r="L54" s="326"/>
    </row>
    <row r="55" spans="1:19" x14ac:dyDescent="0.15">
      <c r="A55" s="476"/>
      <c r="B55" s="247"/>
      <c r="C55" s="190"/>
      <c r="D55" s="190"/>
      <c r="E55" s="190"/>
      <c r="F55" s="190"/>
      <c r="G55" s="190"/>
      <c r="H55" s="190"/>
      <c r="I55" s="190"/>
      <c r="J55" s="190"/>
      <c r="K55" s="190"/>
      <c r="L55" s="326"/>
    </row>
    <row r="56" spans="1:19" x14ac:dyDescent="0.15">
      <c r="A56" s="476"/>
      <c r="B56" s="247"/>
      <c r="C56" s="190" t="str">
        <f>IF(OR(J29=0,AND(J29=1,G40=1,OR(P48=1,P49=1))),"Welke kleinere partij voldoet wel aan de hierboven genoemde eisen?","")</f>
        <v/>
      </c>
      <c r="D56" s="190"/>
      <c r="E56" s="190"/>
      <c r="F56" s="190"/>
      <c r="G56" s="190"/>
      <c r="H56" s="190"/>
      <c r="I56" s="190"/>
      <c r="J56" s="190"/>
      <c r="K56" s="190"/>
      <c r="L56" s="326"/>
    </row>
    <row r="57" spans="1:19" x14ac:dyDescent="0.15">
      <c r="A57" s="476"/>
      <c r="B57" s="247"/>
      <c r="C57" s="190" t="str">
        <f>IF(OR(J29=0,AND(J29=1,G40=1,OR(P48=1,P49=1))),"S.v.p. het tonnage invullen van die kleinere (deel)partij die wel aan de eisen voldoet:","")</f>
        <v/>
      </c>
      <c r="D57" s="190"/>
      <c r="E57" s="190"/>
      <c r="F57" s="190"/>
      <c r="G57" s="190"/>
      <c r="H57" s="190"/>
      <c r="I57" s="190"/>
      <c r="J57" s="458">
        <v>0</v>
      </c>
      <c r="K57" s="310" t="s">
        <v>155</v>
      </c>
      <c r="L57" s="326"/>
      <c r="O57" s="483" t="str">
        <f>IF(H54="",J57,"")</f>
        <v/>
      </c>
      <c r="S57" s="134">
        <f>IF(C57="S.v.p. het tonnage invullen van die kleinere (deel)partij die wel aan de eisen voldoet:",1,0)</f>
        <v>0</v>
      </c>
    </row>
    <row r="58" spans="1:19" ht="9" thickBot="1" x14ac:dyDescent="0.2">
      <c r="A58" s="476"/>
      <c r="B58" s="247"/>
      <c r="C58" s="190"/>
      <c r="D58" s="190"/>
      <c r="E58" s="190"/>
      <c r="F58" s="190"/>
      <c r="G58" s="190"/>
      <c r="H58" s="190"/>
      <c r="I58" s="190"/>
      <c r="J58" s="190"/>
      <c r="K58" s="190"/>
      <c r="L58" s="326"/>
    </row>
    <row r="59" spans="1:19" ht="9" thickBot="1" x14ac:dyDescent="0.2">
      <c r="A59" s="476"/>
      <c r="B59" s="247"/>
      <c r="C59" s="190" t="s">
        <v>372</v>
      </c>
      <c r="D59" s="190"/>
      <c r="E59" s="190"/>
      <c r="F59" s="474">
        <f>IF(AND(C54="De partij dient opgedeeld te worden in meerdere deelpartijen.",S57=0),"&lt; &lt; &lt; &lt;",IF(AND(J29=1,S57=0),H54,IF(S57=1,J57,"fout")))</f>
        <v>10000</v>
      </c>
      <c r="G59" s="190" t="s">
        <v>377</v>
      </c>
      <c r="H59" s="190"/>
      <c r="I59" s="190"/>
      <c r="J59" s="190"/>
      <c r="K59" s="190"/>
      <c r="L59" s="326"/>
    </row>
    <row r="60" spans="1:19" x14ac:dyDescent="0.15">
      <c r="A60" s="476"/>
      <c r="B60" s="247"/>
      <c r="C60" s="190"/>
      <c r="D60" s="190"/>
      <c r="E60" s="190"/>
      <c r="F60" s="190"/>
      <c r="G60" s="190"/>
      <c r="H60" s="190"/>
      <c r="I60" s="190"/>
      <c r="J60" s="190"/>
      <c r="K60" s="190"/>
      <c r="L60" s="326"/>
    </row>
    <row r="61" spans="1:19" x14ac:dyDescent="0.15">
      <c r="A61" s="476"/>
      <c r="B61" s="247"/>
      <c r="C61" s="190"/>
      <c r="D61" s="190"/>
      <c r="E61" s="190"/>
      <c r="F61" s="190"/>
      <c r="G61" s="190"/>
      <c r="H61" s="190"/>
      <c r="I61" s="190"/>
      <c r="J61" s="190"/>
      <c r="K61" s="190"/>
      <c r="L61" s="326"/>
    </row>
    <row r="62" spans="1:19" x14ac:dyDescent="0.15">
      <c r="A62" s="476"/>
      <c r="B62" s="247"/>
      <c r="C62" s="475" t="str">
        <f>IF(AND(I10=1,Bodemkwaliteit!A60=0),"Let op bij partijkeuring asbest een toetssheet uitkiezen inclusief asbestgehalten","")</f>
        <v/>
      </c>
      <c r="D62" s="190"/>
      <c r="E62" s="190"/>
      <c r="F62" s="190"/>
      <c r="G62" s="190"/>
      <c r="H62" s="190"/>
      <c r="I62" s="190"/>
      <c r="J62" s="190"/>
      <c r="K62" s="190"/>
      <c r="L62" s="326"/>
    </row>
    <row r="63" spans="1:19" x14ac:dyDescent="0.15">
      <c r="A63" s="476"/>
      <c r="B63" s="461"/>
      <c r="C63" s="137"/>
      <c r="D63" s="137"/>
      <c r="E63" s="137"/>
      <c r="F63" s="137"/>
      <c r="G63" s="137"/>
      <c r="H63" s="137"/>
      <c r="I63" s="137"/>
      <c r="J63" s="137"/>
      <c r="K63" s="137"/>
      <c r="L63" s="329"/>
    </row>
  </sheetData>
  <mergeCells count="4">
    <mergeCell ref="E3:G3"/>
    <mergeCell ref="E2:G2"/>
    <mergeCell ref="H2:K2"/>
    <mergeCell ref="H3:K3"/>
  </mergeCells>
  <phoneticPr fontId="23" type="noConversion"/>
  <conditionalFormatting sqref="H29">
    <cfRule type="expression" dxfId="80" priority="1" stopIfTrue="1">
      <formula>AND(J28=1,J33=0)</formula>
    </cfRule>
  </conditionalFormatting>
  <conditionalFormatting sqref="D34:K34 M34">
    <cfRule type="expression" dxfId="79" priority="2" stopIfTrue="1">
      <formula>$J$33=0</formula>
    </cfRule>
  </conditionalFormatting>
  <conditionalFormatting sqref="H54:I54">
    <cfRule type="expression" dxfId="78" priority="3" stopIfTrue="1">
      <formula>$C$54="De partij voldoet niet aan de eisen voor de maximale partijgrootte."</formula>
    </cfRule>
  </conditionalFormatting>
  <conditionalFormatting sqref="J57:K57 M57">
    <cfRule type="expression" dxfId="77" priority="4" stopIfTrue="1">
      <formula>$S$57=0</formula>
    </cfRule>
  </conditionalFormatting>
  <conditionalFormatting sqref="C37:K38 M37:M38">
    <cfRule type="expression" dxfId="76" priority="5" stopIfTrue="1">
      <formula>$I$19=0</formula>
    </cfRule>
  </conditionalFormatting>
  <conditionalFormatting sqref="C40:E50 F40:K47 M40:M50">
    <cfRule type="expression" dxfId="75" priority="6" stopIfTrue="1">
      <formula>$G$39=1</formula>
    </cfRule>
  </conditionalFormatting>
  <conditionalFormatting sqref="D11:K11 M11">
    <cfRule type="expression" dxfId="74" priority="7" stopIfTrue="1">
      <formula>$I$10=0</formula>
    </cfRule>
  </conditionalFormatting>
  <conditionalFormatting sqref="F48:K50">
    <cfRule type="expression" dxfId="73" priority="8" stopIfTrue="1">
      <formula>$G$39=1</formula>
    </cfRule>
    <cfRule type="expression" dxfId="72" priority="9" stopIfTrue="1">
      <formula>$J$46=0</formula>
    </cfRule>
  </conditionalFormatting>
  <conditionalFormatting sqref="C54">
    <cfRule type="expression" dxfId="71" priority="10" stopIfTrue="1">
      <formula>C54="De partij dient opgedeeld te worden in meerdere deelpartijen."</formula>
    </cfRule>
  </conditionalFormatting>
  <pageMargins left="0.78740157480314965" right="0.39370078740157483" top="0.98425196850393704" bottom="0.98425196850393704" header="0.51181102362204722" footer="0.51181102362204722"/>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0"/>
  <dimension ref="A1:V65"/>
  <sheetViews>
    <sheetView topLeftCell="B4" workbookViewId="0">
      <selection activeCell="W36" sqref="W36"/>
    </sheetView>
  </sheetViews>
  <sheetFormatPr defaultRowHeight="11.25" x14ac:dyDescent="0.2"/>
  <cols>
    <col min="1" max="1" width="20.42578125" style="572" customWidth="1"/>
    <col min="2" max="2" width="7.28515625" style="572" customWidth="1"/>
    <col min="3" max="3" width="1.140625" style="572" customWidth="1"/>
    <col min="4" max="4" width="9.140625" style="572" hidden="1" customWidth="1"/>
    <col min="5" max="5" width="4" style="572" hidden="1" customWidth="1"/>
    <col min="6" max="6" width="3.5703125" style="572" hidden="1" customWidth="1"/>
    <col min="7" max="7" width="3.5703125" style="572" customWidth="1"/>
    <col min="8" max="8" width="11.140625" style="572" customWidth="1"/>
    <col min="9" max="9" width="7.28515625" style="592" hidden="1" customWidth="1"/>
    <col min="10" max="10" width="6" style="592" customWidth="1"/>
    <col min="11" max="11" width="9.5703125" style="593" customWidth="1"/>
    <col min="12" max="12" width="1" style="593" customWidth="1"/>
    <col min="13" max="13" width="10.28515625" style="593" hidden="1" customWidth="1"/>
    <col min="14" max="14" width="3.42578125" style="593" hidden="1" customWidth="1"/>
    <col min="15" max="15" width="2.7109375" style="572" hidden="1" customWidth="1"/>
    <col min="16" max="16" width="3.28515625" style="572" customWidth="1"/>
    <col min="17" max="17" width="11.7109375" style="572" customWidth="1"/>
    <col min="18" max="18" width="8" style="592" hidden="1" customWidth="1"/>
    <col min="19" max="19" width="6" style="592" customWidth="1"/>
    <col min="20" max="20" width="9" style="593" customWidth="1"/>
    <col min="21" max="21" width="9.140625" style="572"/>
    <col min="22" max="22" width="9.140625" style="572" hidden="1" customWidth="1"/>
    <col min="23" max="16384" width="9.140625" style="572"/>
  </cols>
  <sheetData>
    <row r="1" spans="1:22" x14ac:dyDescent="0.2">
      <c r="A1" s="590" t="s">
        <v>436</v>
      </c>
      <c r="D1" s="591"/>
      <c r="E1" s="591"/>
      <c r="F1" s="591"/>
      <c r="I1" s="591"/>
      <c r="M1" s="591"/>
      <c r="N1" s="591"/>
      <c r="O1" s="591"/>
      <c r="R1" s="591"/>
      <c r="V1" s="591"/>
    </row>
    <row r="2" spans="1:22" x14ac:dyDescent="0.2">
      <c r="A2" s="590"/>
    </row>
    <row r="3" spans="1:22" x14ac:dyDescent="0.2">
      <c r="A3" s="590" t="s">
        <v>437</v>
      </c>
      <c r="I3" s="592">
        <f>Bodemkwaliteit!CB56</f>
        <v>0</v>
      </c>
      <c r="R3" s="592">
        <f>Bodemkwaliteit!CE56</f>
        <v>0</v>
      </c>
    </row>
    <row r="4" spans="1:22" x14ac:dyDescent="0.2">
      <c r="A4" s="590"/>
      <c r="I4" s="592">
        <f>Bodemkwaliteit!D60</f>
        <v>1</v>
      </c>
    </row>
    <row r="5" spans="1:22" x14ac:dyDescent="0.2">
      <c r="A5" s="590"/>
      <c r="I5" s="592">
        <f>Bodemkwaliteit!D61</f>
        <v>0</v>
      </c>
    </row>
    <row r="7" spans="1:22" x14ac:dyDescent="0.2">
      <c r="A7" s="572" t="s">
        <v>417</v>
      </c>
      <c r="B7" s="572" t="s">
        <v>435</v>
      </c>
      <c r="G7" s="572" t="s">
        <v>288</v>
      </c>
      <c r="K7" s="593" t="s">
        <v>438</v>
      </c>
      <c r="P7" s="572" t="s">
        <v>289</v>
      </c>
      <c r="T7" s="593" t="s">
        <v>438</v>
      </c>
    </row>
    <row r="8" spans="1:22" x14ac:dyDescent="0.2">
      <c r="A8" s="594" t="s">
        <v>421</v>
      </c>
      <c r="F8" s="572" t="s">
        <v>440</v>
      </c>
      <c r="G8" s="624" t="s">
        <v>456</v>
      </c>
      <c r="H8" s="625"/>
      <c r="I8" s="592" t="s">
        <v>457</v>
      </c>
      <c r="J8" s="592" t="s">
        <v>458</v>
      </c>
      <c r="O8" s="572" t="s">
        <v>440</v>
      </c>
      <c r="P8" s="624" t="s">
        <v>456</v>
      </c>
      <c r="Q8" s="625"/>
      <c r="S8" s="592" t="s">
        <v>458</v>
      </c>
    </row>
    <row r="9" spans="1:22" x14ac:dyDescent="0.2">
      <c r="A9" s="572" t="s">
        <v>441</v>
      </c>
      <c r="B9" s="595">
        <v>1</v>
      </c>
      <c r="F9" s="572">
        <f>IF(G9="","",IF(G9="&lt;",1,0))</f>
        <v>1</v>
      </c>
      <c r="G9" s="596" t="s">
        <v>34</v>
      </c>
      <c r="H9" s="596">
        <v>0.78</v>
      </c>
      <c r="I9" s="597">
        <f>IF(H9="","",IF(G9="&lt;",0.7*H9,H9))</f>
        <v>0.54599999999999993</v>
      </c>
      <c r="J9" s="597">
        <f>I9</f>
        <v>0.54599999999999993</v>
      </c>
      <c r="K9" s="593">
        <f t="shared" ref="K9:K15" si="0">J9*B9</f>
        <v>0.54599999999999993</v>
      </c>
      <c r="O9" s="572">
        <f t="shared" ref="O9:O39" si="1">IF(P9="","",IF(P9="&lt;",1,0))</f>
        <v>1</v>
      </c>
      <c r="P9" s="596" t="s">
        <v>34</v>
      </c>
      <c r="Q9" s="596">
        <v>0.78</v>
      </c>
      <c r="R9" s="597">
        <f t="shared" ref="R9:R39" si="2">IF(Q9="","",IF(P9="&lt;",0.7*Q9,Q9))</f>
        <v>0.54599999999999993</v>
      </c>
      <c r="S9" s="597">
        <f>R9</f>
        <v>0.54599999999999993</v>
      </c>
      <c r="T9" s="593">
        <f>S9*B9</f>
        <v>0.54599999999999993</v>
      </c>
    </row>
    <row r="10" spans="1:22" x14ac:dyDescent="0.2">
      <c r="A10" s="572" t="s">
        <v>442</v>
      </c>
      <c r="B10" s="595">
        <v>1</v>
      </c>
      <c r="F10" s="572">
        <f t="shared" ref="F10:F39" si="3">IF(G10="","",IF(G10="&lt;",1,0))</f>
        <v>1</v>
      </c>
      <c r="G10" s="596" t="s">
        <v>34</v>
      </c>
      <c r="H10" s="596">
        <v>1.4</v>
      </c>
      <c r="I10" s="597">
        <f t="shared" ref="I10:I39" si="4">IF(H10="","",IF(G10="&lt;",0.7*H10,H10))</f>
        <v>0.97999999999999987</v>
      </c>
      <c r="J10" s="597">
        <f t="shared" ref="J10:J15" si="5">I10</f>
        <v>0.97999999999999987</v>
      </c>
      <c r="K10" s="593">
        <f t="shared" si="0"/>
        <v>0.97999999999999987</v>
      </c>
      <c r="O10" s="572">
        <f t="shared" si="1"/>
        <v>1</v>
      </c>
      <c r="P10" s="596" t="s">
        <v>34</v>
      </c>
      <c r="Q10" s="596">
        <v>1.4</v>
      </c>
      <c r="R10" s="597">
        <f t="shared" si="2"/>
        <v>0.97999999999999987</v>
      </c>
      <c r="S10" s="597">
        <f t="shared" ref="S10:S15" si="6">R10</f>
        <v>0.97999999999999987</v>
      </c>
      <c r="T10" s="593">
        <f t="shared" ref="T10:T39" si="7">S10*B10</f>
        <v>0.97999999999999987</v>
      </c>
    </row>
    <row r="11" spans="1:22" x14ac:dyDescent="0.2">
      <c r="A11" s="572" t="s">
        <v>443</v>
      </c>
      <c r="B11" s="595">
        <v>0.1</v>
      </c>
      <c r="F11" s="572">
        <f t="shared" si="3"/>
        <v>1</v>
      </c>
      <c r="G11" s="596" t="s">
        <v>34</v>
      </c>
      <c r="H11" s="596">
        <v>2.8</v>
      </c>
      <c r="I11" s="597">
        <f t="shared" si="4"/>
        <v>1.9599999999999997</v>
      </c>
      <c r="J11" s="597">
        <f t="shared" si="5"/>
        <v>1.9599999999999997</v>
      </c>
      <c r="K11" s="593">
        <f t="shared" si="0"/>
        <v>0.19599999999999998</v>
      </c>
      <c r="O11" s="572">
        <f t="shared" si="1"/>
        <v>1</v>
      </c>
      <c r="P11" s="596" t="s">
        <v>34</v>
      </c>
      <c r="Q11" s="596">
        <v>2.8</v>
      </c>
      <c r="R11" s="597">
        <f t="shared" si="2"/>
        <v>1.9599999999999997</v>
      </c>
      <c r="S11" s="597">
        <f t="shared" si="6"/>
        <v>1.9599999999999997</v>
      </c>
      <c r="T11" s="593">
        <f t="shared" si="7"/>
        <v>0.19599999999999998</v>
      </c>
    </row>
    <row r="12" spans="1:22" x14ac:dyDescent="0.2">
      <c r="A12" s="572" t="s">
        <v>444</v>
      </c>
      <c r="B12" s="595">
        <v>0.1</v>
      </c>
      <c r="F12" s="572">
        <f t="shared" si="3"/>
        <v>1</v>
      </c>
      <c r="G12" s="596" t="s">
        <v>34</v>
      </c>
      <c r="H12" s="596">
        <v>2.8</v>
      </c>
      <c r="I12" s="597">
        <f t="shared" si="4"/>
        <v>1.9599999999999997</v>
      </c>
      <c r="J12" s="597">
        <f t="shared" si="5"/>
        <v>1.9599999999999997</v>
      </c>
      <c r="K12" s="593">
        <f t="shared" si="0"/>
        <v>0.19599999999999998</v>
      </c>
      <c r="O12" s="572">
        <f t="shared" si="1"/>
        <v>1</v>
      </c>
      <c r="P12" s="596" t="s">
        <v>34</v>
      </c>
      <c r="Q12" s="596">
        <v>2.8</v>
      </c>
      <c r="R12" s="597">
        <f t="shared" si="2"/>
        <v>1.9599999999999997</v>
      </c>
      <c r="S12" s="597">
        <f t="shared" si="6"/>
        <v>1.9599999999999997</v>
      </c>
      <c r="T12" s="593">
        <f t="shared" si="7"/>
        <v>0.19599999999999998</v>
      </c>
    </row>
    <row r="13" spans="1:22" x14ac:dyDescent="0.2">
      <c r="A13" s="572" t="s">
        <v>445</v>
      </c>
      <c r="B13" s="595">
        <v>0.1</v>
      </c>
      <c r="F13" s="572">
        <f t="shared" si="3"/>
        <v>1</v>
      </c>
      <c r="G13" s="596" t="s">
        <v>34</v>
      </c>
      <c r="H13" s="596">
        <v>2.8</v>
      </c>
      <c r="I13" s="597">
        <f t="shared" si="4"/>
        <v>1.9599999999999997</v>
      </c>
      <c r="J13" s="597">
        <f t="shared" si="5"/>
        <v>1.9599999999999997</v>
      </c>
      <c r="K13" s="593">
        <f t="shared" si="0"/>
        <v>0.19599999999999998</v>
      </c>
      <c r="O13" s="572">
        <f t="shared" si="1"/>
        <v>1</v>
      </c>
      <c r="P13" s="596" t="s">
        <v>34</v>
      </c>
      <c r="Q13" s="596">
        <v>2.8</v>
      </c>
      <c r="R13" s="597">
        <f t="shared" si="2"/>
        <v>1.9599999999999997</v>
      </c>
      <c r="S13" s="597">
        <f t="shared" si="6"/>
        <v>1.9599999999999997</v>
      </c>
      <c r="T13" s="593">
        <f t="shared" si="7"/>
        <v>0.19599999999999998</v>
      </c>
    </row>
    <row r="14" spans="1:22" x14ac:dyDescent="0.2">
      <c r="A14" s="572" t="s">
        <v>446</v>
      </c>
      <c r="B14" s="595">
        <v>0.01</v>
      </c>
      <c r="F14" s="572">
        <f t="shared" si="3"/>
        <v>1</v>
      </c>
      <c r="G14" s="596" t="s">
        <v>34</v>
      </c>
      <c r="H14" s="596">
        <v>2.8</v>
      </c>
      <c r="I14" s="597">
        <f t="shared" si="4"/>
        <v>1.9599999999999997</v>
      </c>
      <c r="J14" s="597">
        <f t="shared" si="5"/>
        <v>1.9599999999999997</v>
      </c>
      <c r="K14" s="593">
        <f t="shared" si="0"/>
        <v>1.9599999999999999E-2</v>
      </c>
      <c r="O14" s="572">
        <f t="shared" si="1"/>
        <v>1</v>
      </c>
      <c r="P14" s="596" t="s">
        <v>34</v>
      </c>
      <c r="Q14" s="596">
        <v>2.8</v>
      </c>
      <c r="R14" s="597">
        <f t="shared" si="2"/>
        <v>1.9599999999999997</v>
      </c>
      <c r="S14" s="597">
        <f t="shared" si="6"/>
        <v>1.9599999999999997</v>
      </c>
      <c r="T14" s="593">
        <f t="shared" si="7"/>
        <v>1.9599999999999999E-2</v>
      </c>
    </row>
    <row r="15" spans="1:22" x14ac:dyDescent="0.2">
      <c r="A15" s="572" t="s">
        <v>418</v>
      </c>
      <c r="B15" s="595">
        <v>2.9999999999999997E-4</v>
      </c>
      <c r="F15" s="572">
        <f t="shared" si="3"/>
        <v>1</v>
      </c>
      <c r="G15" s="596" t="s">
        <v>34</v>
      </c>
      <c r="H15" s="596">
        <v>2.8</v>
      </c>
      <c r="I15" s="597">
        <f t="shared" si="4"/>
        <v>1.9599999999999997</v>
      </c>
      <c r="J15" s="597">
        <f t="shared" si="5"/>
        <v>1.9599999999999997</v>
      </c>
      <c r="K15" s="593">
        <f t="shared" si="0"/>
        <v>5.8799999999999987E-4</v>
      </c>
      <c r="O15" s="572">
        <f t="shared" si="1"/>
        <v>1</v>
      </c>
      <c r="P15" s="596" t="s">
        <v>34</v>
      </c>
      <c r="Q15" s="596">
        <v>2.8</v>
      </c>
      <c r="R15" s="597">
        <f t="shared" si="2"/>
        <v>1.9599999999999997</v>
      </c>
      <c r="S15" s="597">
        <f t="shared" si="6"/>
        <v>1.9599999999999997</v>
      </c>
      <c r="T15" s="593">
        <f t="shared" si="7"/>
        <v>5.8799999999999987E-4</v>
      </c>
    </row>
    <row r="16" spans="1:22" x14ac:dyDescent="0.2">
      <c r="A16" s="594" t="s">
        <v>422</v>
      </c>
      <c r="F16" s="572" t="str">
        <f t="shared" si="3"/>
        <v/>
      </c>
      <c r="G16" s="598"/>
      <c r="H16" s="598"/>
      <c r="I16" s="597"/>
      <c r="J16" s="597"/>
      <c r="O16" s="572" t="str">
        <f t="shared" si="1"/>
        <v/>
      </c>
      <c r="P16" s="598"/>
      <c r="Q16" s="598"/>
      <c r="R16" s="597"/>
      <c r="S16" s="597"/>
      <c r="T16" s="593">
        <f t="shared" si="7"/>
        <v>0</v>
      </c>
    </row>
    <row r="17" spans="1:22" x14ac:dyDescent="0.2">
      <c r="A17" s="572" t="s">
        <v>447</v>
      </c>
      <c r="B17" s="595">
        <v>0.1</v>
      </c>
      <c r="F17" s="572">
        <f t="shared" si="3"/>
        <v>1</v>
      </c>
      <c r="G17" s="596" t="s">
        <v>34</v>
      </c>
      <c r="H17" s="596">
        <v>0.98</v>
      </c>
      <c r="I17" s="597">
        <f t="shared" si="4"/>
        <v>0.68599999999999994</v>
      </c>
      <c r="J17" s="597">
        <f t="shared" ref="J17:J26" si="8">I17</f>
        <v>0.68599999999999994</v>
      </c>
      <c r="K17" s="593">
        <f t="shared" ref="K17:K26" si="9">J17*B17</f>
        <v>6.8599999999999994E-2</v>
      </c>
      <c r="O17" s="572">
        <f t="shared" si="1"/>
        <v>1</v>
      </c>
      <c r="P17" s="596" t="s">
        <v>34</v>
      </c>
      <c r="Q17" s="596">
        <v>0.98</v>
      </c>
      <c r="R17" s="597">
        <f t="shared" si="2"/>
        <v>0.68599999999999994</v>
      </c>
      <c r="S17" s="597">
        <f t="shared" ref="S17:S26" si="10">R17</f>
        <v>0.68599999999999994</v>
      </c>
      <c r="T17" s="593">
        <f t="shared" si="7"/>
        <v>6.8599999999999994E-2</v>
      </c>
    </row>
    <row r="18" spans="1:22" x14ac:dyDescent="0.2">
      <c r="A18" s="572" t="s">
        <v>448</v>
      </c>
      <c r="B18" s="595">
        <v>0.03</v>
      </c>
      <c r="F18" s="572">
        <f t="shared" si="3"/>
        <v>1</v>
      </c>
      <c r="G18" s="596" t="s">
        <v>34</v>
      </c>
      <c r="H18" s="596">
        <v>0.98</v>
      </c>
      <c r="I18" s="597">
        <f t="shared" si="4"/>
        <v>0.68599999999999994</v>
      </c>
      <c r="J18" s="597">
        <f t="shared" si="8"/>
        <v>0.68599999999999994</v>
      </c>
      <c r="K18" s="593">
        <f t="shared" si="9"/>
        <v>2.0579999999999998E-2</v>
      </c>
      <c r="O18" s="572">
        <f t="shared" si="1"/>
        <v>1</v>
      </c>
      <c r="P18" s="596" t="s">
        <v>34</v>
      </c>
      <c r="Q18" s="596">
        <v>0.98</v>
      </c>
      <c r="R18" s="597">
        <f t="shared" si="2"/>
        <v>0.68599999999999994</v>
      </c>
      <c r="S18" s="597">
        <f t="shared" si="10"/>
        <v>0.68599999999999994</v>
      </c>
      <c r="T18" s="593">
        <f t="shared" si="7"/>
        <v>2.0579999999999998E-2</v>
      </c>
    </row>
    <row r="19" spans="1:22" x14ac:dyDescent="0.2">
      <c r="A19" s="572" t="s">
        <v>449</v>
      </c>
      <c r="B19" s="595">
        <v>0.3</v>
      </c>
      <c r="F19" s="572">
        <f t="shared" si="3"/>
        <v>1</v>
      </c>
      <c r="G19" s="596" t="s">
        <v>34</v>
      </c>
      <c r="H19" s="596">
        <v>2.2999999999999998</v>
      </c>
      <c r="I19" s="597">
        <f t="shared" si="4"/>
        <v>1.6099999999999999</v>
      </c>
      <c r="J19" s="597">
        <f t="shared" si="8"/>
        <v>1.6099999999999999</v>
      </c>
      <c r="K19" s="593">
        <f t="shared" si="9"/>
        <v>0.48299999999999993</v>
      </c>
      <c r="O19" s="572">
        <f t="shared" si="1"/>
        <v>1</v>
      </c>
      <c r="P19" s="596" t="s">
        <v>34</v>
      </c>
      <c r="Q19" s="596">
        <v>2.2999999999999998</v>
      </c>
      <c r="R19" s="597">
        <f t="shared" si="2"/>
        <v>1.6099999999999999</v>
      </c>
      <c r="S19" s="597">
        <f t="shared" si="10"/>
        <v>1.6099999999999999</v>
      </c>
      <c r="T19" s="593">
        <f t="shared" si="7"/>
        <v>0.48299999999999993</v>
      </c>
    </row>
    <row r="20" spans="1:22" x14ac:dyDescent="0.2">
      <c r="A20" s="572" t="s">
        <v>450</v>
      </c>
      <c r="B20" s="595">
        <v>0.1</v>
      </c>
      <c r="F20" s="572">
        <f t="shared" si="3"/>
        <v>1</v>
      </c>
      <c r="G20" s="596" t="s">
        <v>34</v>
      </c>
      <c r="H20" s="596">
        <v>2.2999999999999998</v>
      </c>
      <c r="I20" s="597">
        <f t="shared" si="4"/>
        <v>1.6099999999999999</v>
      </c>
      <c r="J20" s="597">
        <f t="shared" si="8"/>
        <v>1.6099999999999999</v>
      </c>
      <c r="K20" s="593">
        <f t="shared" si="9"/>
        <v>0.161</v>
      </c>
      <c r="O20" s="572">
        <f t="shared" si="1"/>
        <v>1</v>
      </c>
      <c r="P20" s="596" t="s">
        <v>34</v>
      </c>
      <c r="Q20" s="596">
        <v>2.2999999999999998</v>
      </c>
      <c r="R20" s="597">
        <f t="shared" si="2"/>
        <v>1.6099999999999999</v>
      </c>
      <c r="S20" s="597">
        <f t="shared" si="10"/>
        <v>1.6099999999999999</v>
      </c>
      <c r="T20" s="593">
        <f t="shared" si="7"/>
        <v>0.161</v>
      </c>
    </row>
    <row r="21" spans="1:22" x14ac:dyDescent="0.2">
      <c r="A21" s="572" t="s">
        <v>451</v>
      </c>
      <c r="B21" s="595">
        <v>0.1</v>
      </c>
      <c r="F21" s="572">
        <f t="shared" si="3"/>
        <v>1</v>
      </c>
      <c r="G21" s="596" t="s">
        <v>34</v>
      </c>
      <c r="H21" s="596">
        <v>2.2999999999999998</v>
      </c>
      <c r="I21" s="597">
        <f t="shared" si="4"/>
        <v>1.6099999999999999</v>
      </c>
      <c r="J21" s="597">
        <f t="shared" si="8"/>
        <v>1.6099999999999999</v>
      </c>
      <c r="K21" s="593">
        <f t="shared" si="9"/>
        <v>0.161</v>
      </c>
      <c r="O21" s="572">
        <f t="shared" si="1"/>
        <v>1</v>
      </c>
      <c r="P21" s="596" t="s">
        <v>34</v>
      </c>
      <c r="Q21" s="596">
        <v>2.2999999999999998</v>
      </c>
      <c r="R21" s="597">
        <f t="shared" si="2"/>
        <v>1.6099999999999999</v>
      </c>
      <c r="S21" s="597">
        <f t="shared" si="10"/>
        <v>1.6099999999999999</v>
      </c>
      <c r="T21" s="593">
        <f t="shared" si="7"/>
        <v>0.161</v>
      </c>
    </row>
    <row r="22" spans="1:22" x14ac:dyDescent="0.2">
      <c r="A22" s="572" t="s">
        <v>452</v>
      </c>
      <c r="B22" s="595">
        <v>0.1</v>
      </c>
      <c r="F22" s="572">
        <f t="shared" si="3"/>
        <v>1</v>
      </c>
      <c r="G22" s="596" t="s">
        <v>34</v>
      </c>
      <c r="H22" s="596">
        <v>2.2999999999999998</v>
      </c>
      <c r="I22" s="597">
        <f t="shared" si="4"/>
        <v>1.6099999999999999</v>
      </c>
      <c r="J22" s="597">
        <f t="shared" si="8"/>
        <v>1.6099999999999999</v>
      </c>
      <c r="K22" s="593">
        <f t="shared" si="9"/>
        <v>0.161</v>
      </c>
      <c r="O22" s="572">
        <f t="shared" si="1"/>
        <v>1</v>
      </c>
      <c r="P22" s="596" t="s">
        <v>34</v>
      </c>
      <c r="Q22" s="596">
        <v>2.2999999999999998</v>
      </c>
      <c r="R22" s="597">
        <f t="shared" si="2"/>
        <v>1.6099999999999999</v>
      </c>
      <c r="S22" s="597">
        <f t="shared" si="10"/>
        <v>1.6099999999999999</v>
      </c>
      <c r="T22" s="593">
        <f t="shared" si="7"/>
        <v>0.161</v>
      </c>
    </row>
    <row r="23" spans="1:22" x14ac:dyDescent="0.2">
      <c r="A23" s="572" t="s">
        <v>453</v>
      </c>
      <c r="B23" s="595">
        <v>0.1</v>
      </c>
      <c r="F23" s="572">
        <f t="shared" si="3"/>
        <v>1</v>
      </c>
      <c r="G23" s="596" t="s">
        <v>34</v>
      </c>
      <c r="H23" s="596">
        <v>2.2999999999999998</v>
      </c>
      <c r="I23" s="597">
        <f t="shared" si="4"/>
        <v>1.6099999999999999</v>
      </c>
      <c r="J23" s="597">
        <f t="shared" si="8"/>
        <v>1.6099999999999999</v>
      </c>
      <c r="K23" s="593">
        <f t="shared" si="9"/>
        <v>0.161</v>
      </c>
      <c r="O23" s="572">
        <f t="shared" si="1"/>
        <v>1</v>
      </c>
      <c r="P23" s="596" t="s">
        <v>34</v>
      </c>
      <c r="Q23" s="596">
        <v>2.2999999999999998</v>
      </c>
      <c r="R23" s="597">
        <f t="shared" si="2"/>
        <v>1.6099999999999999</v>
      </c>
      <c r="S23" s="597">
        <f t="shared" si="10"/>
        <v>1.6099999999999999</v>
      </c>
      <c r="T23" s="593">
        <f t="shared" si="7"/>
        <v>0.161</v>
      </c>
    </row>
    <row r="24" spans="1:22" x14ac:dyDescent="0.2">
      <c r="A24" s="572" t="s">
        <v>454</v>
      </c>
      <c r="B24" s="595">
        <v>0.01</v>
      </c>
      <c r="F24" s="572">
        <f t="shared" si="3"/>
        <v>1</v>
      </c>
      <c r="G24" s="596" t="s">
        <v>34</v>
      </c>
      <c r="H24" s="596">
        <v>4.9000000000000004</v>
      </c>
      <c r="I24" s="597">
        <f t="shared" si="4"/>
        <v>3.43</v>
      </c>
      <c r="J24" s="597">
        <f t="shared" si="8"/>
        <v>3.43</v>
      </c>
      <c r="K24" s="593">
        <f t="shared" si="9"/>
        <v>3.4300000000000004E-2</v>
      </c>
      <c r="O24" s="572">
        <f t="shared" si="1"/>
        <v>1</v>
      </c>
      <c r="P24" s="596" t="s">
        <v>34</v>
      </c>
      <c r="Q24" s="596">
        <v>4.9000000000000004</v>
      </c>
      <c r="R24" s="597">
        <f t="shared" si="2"/>
        <v>3.43</v>
      </c>
      <c r="S24" s="597">
        <f t="shared" si="10"/>
        <v>3.43</v>
      </c>
      <c r="T24" s="593">
        <f t="shared" si="7"/>
        <v>3.4300000000000004E-2</v>
      </c>
    </row>
    <row r="25" spans="1:22" x14ac:dyDescent="0.2">
      <c r="A25" s="572" t="s">
        <v>455</v>
      </c>
      <c r="B25" s="595">
        <v>0.01</v>
      </c>
      <c r="F25" s="572">
        <f t="shared" si="3"/>
        <v>1</v>
      </c>
      <c r="G25" s="596" t="s">
        <v>34</v>
      </c>
      <c r="H25" s="596">
        <v>4.9000000000000004</v>
      </c>
      <c r="I25" s="597">
        <f t="shared" si="4"/>
        <v>3.43</v>
      </c>
      <c r="J25" s="597">
        <f t="shared" si="8"/>
        <v>3.43</v>
      </c>
      <c r="K25" s="593">
        <f t="shared" si="9"/>
        <v>3.4300000000000004E-2</v>
      </c>
      <c r="O25" s="572">
        <f t="shared" si="1"/>
        <v>1</v>
      </c>
      <c r="P25" s="596" t="s">
        <v>34</v>
      </c>
      <c r="Q25" s="596">
        <v>4.9000000000000004</v>
      </c>
      <c r="R25" s="597">
        <f t="shared" si="2"/>
        <v>3.43</v>
      </c>
      <c r="S25" s="597">
        <f t="shared" si="10"/>
        <v>3.43</v>
      </c>
      <c r="T25" s="593">
        <f t="shared" si="7"/>
        <v>3.4300000000000004E-2</v>
      </c>
    </row>
    <row r="26" spans="1:22" x14ac:dyDescent="0.2">
      <c r="A26" s="572" t="s">
        <v>419</v>
      </c>
      <c r="B26" s="595">
        <v>2.9999999999999997E-4</v>
      </c>
      <c r="F26" s="572">
        <f t="shared" si="3"/>
        <v>1</v>
      </c>
      <c r="G26" s="596" t="s">
        <v>34</v>
      </c>
      <c r="H26" s="596">
        <v>4.9000000000000004</v>
      </c>
      <c r="I26" s="597">
        <f t="shared" si="4"/>
        <v>3.43</v>
      </c>
      <c r="J26" s="597">
        <f t="shared" si="8"/>
        <v>3.43</v>
      </c>
      <c r="K26" s="593">
        <f t="shared" si="9"/>
        <v>1.029E-3</v>
      </c>
      <c r="O26" s="572">
        <f t="shared" si="1"/>
        <v>1</v>
      </c>
      <c r="P26" s="596" t="s">
        <v>34</v>
      </c>
      <c r="Q26" s="596">
        <v>4.9000000000000004</v>
      </c>
      <c r="R26" s="597">
        <f t="shared" si="2"/>
        <v>3.43</v>
      </c>
      <c r="S26" s="597">
        <f t="shared" si="10"/>
        <v>3.43</v>
      </c>
      <c r="T26" s="593">
        <f t="shared" si="7"/>
        <v>1.029E-3</v>
      </c>
    </row>
    <row r="27" spans="1:22" x14ac:dyDescent="0.2">
      <c r="A27" s="594" t="s">
        <v>420</v>
      </c>
      <c r="G27" s="599" t="str">
        <f>IF(Bodemkwaliteit!J48=0,"milligram (10^-3)","microgram (10^-6)")</f>
        <v>milligram (10^-3)</v>
      </c>
      <c r="H27" s="597"/>
      <c r="I27" s="597"/>
      <c r="J27" s="597"/>
      <c r="P27" s="599" t="str">
        <f>IF(Bodemkwaliteit!J48=0,"milligram (10^-3)","microgram (10^-6)")</f>
        <v>milligram (10^-3)</v>
      </c>
      <c r="Q27" s="597"/>
      <c r="R27" s="597"/>
      <c r="S27" s="597"/>
    </row>
    <row r="28" spans="1:22" x14ac:dyDescent="0.2">
      <c r="A28" s="572" t="s">
        <v>423</v>
      </c>
      <c r="B28" s="595">
        <v>1E-4</v>
      </c>
      <c r="E28" s="572">
        <f>IF(G28="","",IF(G28="&lt;",1,0))</f>
        <v>1</v>
      </c>
      <c r="F28" s="572">
        <f t="shared" si="3"/>
        <v>1</v>
      </c>
      <c r="G28" s="600" t="s">
        <v>34</v>
      </c>
      <c r="H28" s="600">
        <v>1E-3</v>
      </c>
      <c r="I28" s="597">
        <f t="shared" si="4"/>
        <v>6.9999999999999999E-4</v>
      </c>
      <c r="J28" s="597">
        <f>IF($G$27="milligram (10^-3)",I28*0.000001,IF($G$27="microgram (10^-6)",I28*0.001,"fout"))</f>
        <v>6.9999999999999996E-10</v>
      </c>
      <c r="K28" s="593">
        <f t="shared" ref="K28:K39" si="11">J28*B28</f>
        <v>7.0000000000000005E-14</v>
      </c>
      <c r="N28" s="572">
        <f>IF(P28="","",IF(P28="&lt;",1,0))</f>
        <v>1</v>
      </c>
      <c r="O28" s="572">
        <f t="shared" si="1"/>
        <v>1</v>
      </c>
      <c r="P28" s="600" t="s">
        <v>34</v>
      </c>
      <c r="Q28" s="600">
        <v>1E-3</v>
      </c>
      <c r="R28" s="597">
        <f t="shared" si="2"/>
        <v>6.9999999999999999E-4</v>
      </c>
      <c r="S28" s="597">
        <f>IF($P$27="milligram (10^-3)",R28*0.000001,IF($P$27="microgram (10^-6)",R28*0.001,"fout"))</f>
        <v>6.9999999999999996E-10</v>
      </c>
      <c r="T28" s="593">
        <f t="shared" si="7"/>
        <v>7.0000000000000005E-14</v>
      </c>
    </row>
    <row r="29" spans="1:22" x14ac:dyDescent="0.2">
      <c r="A29" s="572" t="s">
        <v>424</v>
      </c>
      <c r="B29" s="595">
        <v>2.9999999999999997E-4</v>
      </c>
      <c r="E29" s="572">
        <f t="shared" ref="E29:E39" si="12">IF(G29="","",IF(G29="&lt;",1,0))</f>
        <v>1</v>
      </c>
      <c r="F29" s="572">
        <f t="shared" si="3"/>
        <v>1</v>
      </c>
      <c r="G29" s="600" t="s">
        <v>34</v>
      </c>
      <c r="H29" s="600">
        <v>1E-3</v>
      </c>
      <c r="I29" s="597">
        <f t="shared" si="4"/>
        <v>6.9999999999999999E-4</v>
      </c>
      <c r="J29" s="597">
        <f t="shared" ref="J29:J39" si="13">IF($G$27="milligram (10^-3)",I29*0.000001,IF($G$27="microgram (10^-6)",I29*0.001,"fout"))</f>
        <v>6.9999999999999996E-10</v>
      </c>
      <c r="K29" s="593">
        <f t="shared" si="11"/>
        <v>2.0999999999999996E-13</v>
      </c>
      <c r="N29" s="572">
        <f t="shared" ref="N29:N39" si="14">IF(P29="","",IF(P29="&lt;",1,0))</f>
        <v>1</v>
      </c>
      <c r="O29" s="572">
        <f t="shared" si="1"/>
        <v>1</v>
      </c>
      <c r="P29" s="600" t="s">
        <v>34</v>
      </c>
      <c r="Q29" s="600">
        <v>1E-3</v>
      </c>
      <c r="R29" s="597">
        <f t="shared" si="2"/>
        <v>6.9999999999999999E-4</v>
      </c>
      <c r="S29" s="597">
        <f t="shared" ref="S29:S39" si="15">IF($P$27="milligram (10^-3)",R29*0.000001,IF($P$27="microgram (10^-6)",R29*0.001,"fout"))</f>
        <v>6.9999999999999996E-10</v>
      </c>
      <c r="T29" s="593">
        <f t="shared" si="7"/>
        <v>2.0999999999999996E-13</v>
      </c>
    </row>
    <row r="30" spans="1:22" x14ac:dyDescent="0.2">
      <c r="A30" s="572" t="s">
        <v>425</v>
      </c>
      <c r="B30" s="595">
        <v>3.0000000000000001E-5</v>
      </c>
      <c r="E30" s="572">
        <f t="shared" si="12"/>
        <v>1</v>
      </c>
      <c r="F30" s="572">
        <f t="shared" si="3"/>
        <v>1</v>
      </c>
      <c r="G30" s="600" t="s">
        <v>34</v>
      </c>
      <c r="H30" s="600">
        <v>1E-3</v>
      </c>
      <c r="I30" s="597">
        <f t="shared" si="4"/>
        <v>6.9999999999999999E-4</v>
      </c>
      <c r="J30" s="597">
        <f t="shared" si="13"/>
        <v>6.9999999999999996E-10</v>
      </c>
      <c r="K30" s="593">
        <f t="shared" si="11"/>
        <v>2.0999999999999999E-14</v>
      </c>
      <c r="N30" s="572">
        <f t="shared" si="14"/>
        <v>1</v>
      </c>
      <c r="O30" s="572">
        <f t="shared" si="1"/>
        <v>1</v>
      </c>
      <c r="P30" s="600" t="s">
        <v>34</v>
      </c>
      <c r="Q30" s="600">
        <v>1E-3</v>
      </c>
      <c r="R30" s="597">
        <f t="shared" si="2"/>
        <v>6.9999999999999999E-4</v>
      </c>
      <c r="S30" s="597">
        <f t="shared" si="15"/>
        <v>6.9999999999999996E-10</v>
      </c>
      <c r="T30" s="593">
        <f t="shared" si="7"/>
        <v>2.0999999999999999E-14</v>
      </c>
    </row>
    <row r="31" spans="1:22" x14ac:dyDescent="0.2">
      <c r="A31" s="572" t="s">
        <v>426</v>
      </c>
      <c r="B31" s="595">
        <v>3.0000000000000001E-5</v>
      </c>
      <c r="E31" s="572">
        <f t="shared" si="12"/>
        <v>1</v>
      </c>
      <c r="F31" s="572">
        <f t="shared" si="3"/>
        <v>1</v>
      </c>
      <c r="G31" s="600" t="s">
        <v>34</v>
      </c>
      <c r="H31" s="600">
        <v>1E-3</v>
      </c>
      <c r="I31" s="597">
        <f t="shared" si="4"/>
        <v>6.9999999999999999E-4</v>
      </c>
      <c r="J31" s="597">
        <f t="shared" si="13"/>
        <v>6.9999999999999996E-10</v>
      </c>
      <c r="K31" s="593">
        <f t="shared" si="11"/>
        <v>2.0999999999999999E-14</v>
      </c>
      <c r="N31" s="572">
        <f t="shared" si="14"/>
        <v>1</v>
      </c>
      <c r="O31" s="572">
        <f t="shared" si="1"/>
        <v>1</v>
      </c>
      <c r="P31" s="600" t="s">
        <v>34</v>
      </c>
      <c r="Q31" s="600">
        <v>1E-3</v>
      </c>
      <c r="R31" s="597">
        <f t="shared" si="2"/>
        <v>6.9999999999999999E-4</v>
      </c>
      <c r="S31" s="597">
        <f t="shared" si="15"/>
        <v>6.9999999999999996E-10</v>
      </c>
      <c r="T31" s="593">
        <f t="shared" si="7"/>
        <v>2.0999999999999999E-14</v>
      </c>
    </row>
    <row r="32" spans="1:22" x14ac:dyDescent="0.2">
      <c r="A32" s="590" t="s">
        <v>427</v>
      </c>
      <c r="B32" s="595">
        <v>3.0000000000000001E-5</v>
      </c>
      <c r="E32" s="572">
        <f t="shared" si="12"/>
        <v>1</v>
      </c>
      <c r="F32" s="572">
        <f t="shared" si="3"/>
        <v>1</v>
      </c>
      <c r="G32" s="597" t="str">
        <f>IF(Bodemkwaliteit!H52="","",Bodemkwaliteit!H52)</f>
        <v>&lt;</v>
      </c>
      <c r="H32" s="597">
        <f>IF(V32=0,Bodemkwaliteit!I52,IF(V32=1,0.001*Bodemkwaliteit!I52,"fout"))</f>
        <v>1E-3</v>
      </c>
      <c r="I32" s="597">
        <f t="shared" si="4"/>
        <v>6.9999999999999999E-4</v>
      </c>
      <c r="J32" s="597">
        <f t="shared" si="13"/>
        <v>6.9999999999999996E-10</v>
      </c>
      <c r="K32" s="593">
        <f t="shared" si="11"/>
        <v>2.0999999999999999E-14</v>
      </c>
      <c r="N32" s="572">
        <f t="shared" si="14"/>
        <v>1</v>
      </c>
      <c r="O32" s="572">
        <f t="shared" si="1"/>
        <v>1</v>
      </c>
      <c r="P32" s="597" t="str">
        <f>IF(Bodemkwaliteit!J52="","",Bodemkwaliteit!J52)</f>
        <v>&lt;</v>
      </c>
      <c r="Q32" s="597">
        <f>IF(V32=0,Bodemkwaliteit!K52,IF(V32=1,0.001*Bodemkwaliteit!K52,"fout"))</f>
        <v>1E-3</v>
      </c>
      <c r="R32" s="597">
        <f t="shared" si="2"/>
        <v>6.9999999999999999E-4</v>
      </c>
      <c r="S32" s="597">
        <f t="shared" si="15"/>
        <v>6.9999999999999996E-10</v>
      </c>
      <c r="T32" s="593">
        <f t="shared" si="7"/>
        <v>2.0999999999999999E-14</v>
      </c>
      <c r="V32" s="572">
        <f>Bodemkwaliteit!J48</f>
        <v>0</v>
      </c>
    </row>
    <row r="33" spans="1:20" x14ac:dyDescent="0.2">
      <c r="A33" s="572" t="s">
        <v>428</v>
      </c>
      <c r="B33" s="595">
        <v>3.0000000000000001E-5</v>
      </c>
      <c r="E33" s="572">
        <f t="shared" si="12"/>
        <v>1</v>
      </c>
      <c r="F33" s="572">
        <f t="shared" si="3"/>
        <v>1</v>
      </c>
      <c r="G33" s="600" t="s">
        <v>34</v>
      </c>
      <c r="H33" s="600">
        <v>1E-3</v>
      </c>
      <c r="I33" s="597">
        <f t="shared" si="4"/>
        <v>6.9999999999999999E-4</v>
      </c>
      <c r="J33" s="597">
        <f t="shared" si="13"/>
        <v>6.9999999999999996E-10</v>
      </c>
      <c r="K33" s="593">
        <f t="shared" si="11"/>
        <v>2.0999999999999999E-14</v>
      </c>
      <c r="N33" s="572">
        <f t="shared" si="14"/>
        <v>1</v>
      </c>
      <c r="O33" s="572">
        <f t="shared" si="1"/>
        <v>1</v>
      </c>
      <c r="P33" s="600" t="s">
        <v>34</v>
      </c>
      <c r="Q33" s="600">
        <v>1E-3</v>
      </c>
      <c r="R33" s="597">
        <f t="shared" si="2"/>
        <v>6.9999999999999999E-4</v>
      </c>
      <c r="S33" s="597">
        <f t="shared" si="15"/>
        <v>6.9999999999999996E-10</v>
      </c>
      <c r="T33" s="593">
        <f t="shared" si="7"/>
        <v>2.0999999999999999E-14</v>
      </c>
    </row>
    <row r="34" spans="1:20" x14ac:dyDescent="0.2">
      <c r="A34" s="572" t="s">
        <v>429</v>
      </c>
      <c r="B34" s="595">
        <v>0.1</v>
      </c>
      <c r="E34" s="572">
        <f t="shared" si="12"/>
        <v>1</v>
      </c>
      <c r="F34" s="572">
        <f t="shared" si="3"/>
        <v>1</v>
      </c>
      <c r="G34" s="600" t="s">
        <v>34</v>
      </c>
      <c r="H34" s="600">
        <v>1E-3</v>
      </c>
      <c r="I34" s="597">
        <f t="shared" si="4"/>
        <v>6.9999999999999999E-4</v>
      </c>
      <c r="J34" s="597">
        <f t="shared" si="13"/>
        <v>6.9999999999999996E-10</v>
      </c>
      <c r="K34" s="593">
        <f t="shared" si="11"/>
        <v>7.0000000000000004E-11</v>
      </c>
      <c r="N34" s="572">
        <f t="shared" si="14"/>
        <v>1</v>
      </c>
      <c r="O34" s="572">
        <f t="shared" si="1"/>
        <v>1</v>
      </c>
      <c r="P34" s="600" t="s">
        <v>34</v>
      </c>
      <c r="Q34" s="600">
        <v>1E-3</v>
      </c>
      <c r="R34" s="597">
        <f t="shared" si="2"/>
        <v>6.9999999999999999E-4</v>
      </c>
      <c r="S34" s="597">
        <f t="shared" si="15"/>
        <v>6.9999999999999996E-10</v>
      </c>
      <c r="T34" s="593">
        <f t="shared" si="7"/>
        <v>7.0000000000000004E-11</v>
      </c>
    </row>
    <row r="35" spans="1:20" x14ac:dyDescent="0.2">
      <c r="A35" s="572" t="s">
        <v>430</v>
      </c>
      <c r="B35" s="595">
        <v>3.0000000000000001E-5</v>
      </c>
      <c r="E35" s="572">
        <f t="shared" si="12"/>
        <v>1</v>
      </c>
      <c r="F35" s="572">
        <f t="shared" si="3"/>
        <v>1</v>
      </c>
      <c r="G35" s="600" t="s">
        <v>34</v>
      </c>
      <c r="H35" s="600">
        <v>1E-3</v>
      </c>
      <c r="I35" s="597">
        <f t="shared" si="4"/>
        <v>6.9999999999999999E-4</v>
      </c>
      <c r="J35" s="597">
        <f t="shared" si="13"/>
        <v>6.9999999999999996E-10</v>
      </c>
      <c r="K35" s="593">
        <f t="shared" si="11"/>
        <v>2.0999999999999999E-14</v>
      </c>
      <c r="N35" s="572">
        <f t="shared" si="14"/>
        <v>1</v>
      </c>
      <c r="O35" s="572">
        <f t="shared" si="1"/>
        <v>1</v>
      </c>
      <c r="P35" s="600" t="s">
        <v>34</v>
      </c>
      <c r="Q35" s="600">
        <v>1E-3</v>
      </c>
      <c r="R35" s="597">
        <f t="shared" si="2"/>
        <v>6.9999999999999999E-4</v>
      </c>
      <c r="S35" s="597">
        <f t="shared" si="15"/>
        <v>6.9999999999999996E-10</v>
      </c>
      <c r="T35" s="593">
        <f t="shared" si="7"/>
        <v>2.0999999999999999E-14</v>
      </c>
    </row>
    <row r="36" spans="1:20" x14ac:dyDescent="0.2">
      <c r="A36" s="572" t="s">
        <v>431</v>
      </c>
      <c r="B36" s="595">
        <v>3.0000000000000001E-5</v>
      </c>
      <c r="E36" s="572">
        <f t="shared" si="12"/>
        <v>1</v>
      </c>
      <c r="F36" s="572">
        <f t="shared" si="3"/>
        <v>1</v>
      </c>
      <c r="G36" s="600" t="s">
        <v>34</v>
      </c>
      <c r="H36" s="600">
        <v>1E-3</v>
      </c>
      <c r="I36" s="597">
        <f t="shared" si="4"/>
        <v>6.9999999999999999E-4</v>
      </c>
      <c r="J36" s="597">
        <f t="shared" si="13"/>
        <v>6.9999999999999996E-10</v>
      </c>
      <c r="K36" s="593">
        <f t="shared" si="11"/>
        <v>2.0999999999999999E-14</v>
      </c>
      <c r="N36" s="572">
        <f t="shared" si="14"/>
        <v>1</v>
      </c>
      <c r="O36" s="572">
        <f t="shared" si="1"/>
        <v>1</v>
      </c>
      <c r="P36" s="600" t="s">
        <v>34</v>
      </c>
      <c r="Q36" s="600">
        <v>1E-3</v>
      </c>
      <c r="R36" s="597">
        <f t="shared" si="2"/>
        <v>6.9999999999999999E-4</v>
      </c>
      <c r="S36" s="597">
        <f t="shared" si="15"/>
        <v>6.9999999999999996E-10</v>
      </c>
      <c r="T36" s="593">
        <f t="shared" si="7"/>
        <v>2.0999999999999999E-14</v>
      </c>
    </row>
    <row r="37" spans="1:20" x14ac:dyDescent="0.2">
      <c r="A37" s="572" t="s">
        <v>432</v>
      </c>
      <c r="B37" s="595">
        <v>3.0000000000000001E-5</v>
      </c>
      <c r="E37" s="572">
        <f t="shared" si="12"/>
        <v>1</v>
      </c>
      <c r="F37" s="572">
        <f t="shared" si="3"/>
        <v>1</v>
      </c>
      <c r="G37" s="600" t="s">
        <v>34</v>
      </c>
      <c r="H37" s="600">
        <v>1E-3</v>
      </c>
      <c r="I37" s="597">
        <f t="shared" si="4"/>
        <v>6.9999999999999999E-4</v>
      </c>
      <c r="J37" s="597">
        <f t="shared" si="13"/>
        <v>6.9999999999999996E-10</v>
      </c>
      <c r="K37" s="593">
        <f t="shared" si="11"/>
        <v>2.0999999999999999E-14</v>
      </c>
      <c r="N37" s="572">
        <f t="shared" si="14"/>
        <v>1</v>
      </c>
      <c r="O37" s="572">
        <f t="shared" si="1"/>
        <v>1</v>
      </c>
      <c r="P37" s="600" t="s">
        <v>34</v>
      </c>
      <c r="Q37" s="600">
        <v>1E-3</v>
      </c>
      <c r="R37" s="597">
        <f t="shared" si="2"/>
        <v>6.9999999999999999E-4</v>
      </c>
      <c r="S37" s="597">
        <f t="shared" si="15"/>
        <v>6.9999999999999996E-10</v>
      </c>
      <c r="T37" s="593">
        <f t="shared" si="7"/>
        <v>2.0999999999999999E-14</v>
      </c>
    </row>
    <row r="38" spans="1:20" x14ac:dyDescent="0.2">
      <c r="A38" s="572" t="s">
        <v>433</v>
      </c>
      <c r="B38" s="595">
        <v>0.03</v>
      </c>
      <c r="E38" s="572">
        <f t="shared" si="12"/>
        <v>1</v>
      </c>
      <c r="F38" s="572">
        <f t="shared" si="3"/>
        <v>1</v>
      </c>
      <c r="G38" s="600" t="s">
        <v>34</v>
      </c>
      <c r="H38" s="600">
        <v>1E-3</v>
      </c>
      <c r="I38" s="597">
        <f t="shared" si="4"/>
        <v>6.9999999999999999E-4</v>
      </c>
      <c r="J38" s="597">
        <f t="shared" si="13"/>
        <v>6.9999999999999996E-10</v>
      </c>
      <c r="K38" s="593">
        <f t="shared" si="11"/>
        <v>2.0999999999999999E-11</v>
      </c>
      <c r="N38" s="572">
        <f t="shared" si="14"/>
        <v>1</v>
      </c>
      <c r="O38" s="572">
        <f t="shared" si="1"/>
        <v>1</v>
      </c>
      <c r="P38" s="600" t="s">
        <v>34</v>
      </c>
      <c r="Q38" s="600">
        <v>1E-3</v>
      </c>
      <c r="R38" s="597">
        <f t="shared" si="2"/>
        <v>6.9999999999999999E-4</v>
      </c>
      <c r="S38" s="597">
        <f t="shared" si="15"/>
        <v>6.9999999999999996E-10</v>
      </c>
      <c r="T38" s="593">
        <f t="shared" si="7"/>
        <v>2.0999999999999999E-11</v>
      </c>
    </row>
    <row r="39" spans="1:20" x14ac:dyDescent="0.2">
      <c r="A39" s="572" t="s">
        <v>434</v>
      </c>
      <c r="B39" s="595">
        <v>3.0000000000000001E-5</v>
      </c>
      <c r="E39" s="572">
        <f t="shared" si="12"/>
        <v>1</v>
      </c>
      <c r="F39" s="572">
        <f t="shared" si="3"/>
        <v>1</v>
      </c>
      <c r="G39" s="600" t="s">
        <v>34</v>
      </c>
      <c r="H39" s="600">
        <v>1E-3</v>
      </c>
      <c r="I39" s="597">
        <f t="shared" si="4"/>
        <v>6.9999999999999999E-4</v>
      </c>
      <c r="J39" s="597">
        <f t="shared" si="13"/>
        <v>6.9999999999999996E-10</v>
      </c>
      <c r="K39" s="593">
        <f t="shared" si="11"/>
        <v>2.0999999999999999E-14</v>
      </c>
      <c r="N39" s="572">
        <f t="shared" si="14"/>
        <v>1</v>
      </c>
      <c r="O39" s="572">
        <f t="shared" si="1"/>
        <v>1</v>
      </c>
      <c r="P39" s="600" t="s">
        <v>34</v>
      </c>
      <c r="Q39" s="600">
        <v>1E-3</v>
      </c>
      <c r="R39" s="597">
        <f t="shared" si="2"/>
        <v>6.9999999999999999E-4</v>
      </c>
      <c r="S39" s="597">
        <f t="shared" si="15"/>
        <v>6.9999999999999996E-10</v>
      </c>
      <c r="T39" s="593">
        <f t="shared" si="7"/>
        <v>2.0999999999999999E-14</v>
      </c>
    </row>
    <row r="40" spans="1:20" ht="12" thickBot="1" x14ac:dyDescent="0.25">
      <c r="D40" s="572">
        <f>IF(AND(G32="",E40=11,G41=28),1,0)</f>
        <v>0</v>
      </c>
      <c r="E40" s="572">
        <f>SUM(E9:E39)</f>
        <v>12</v>
      </c>
      <c r="K40" s="601"/>
      <c r="M40" s="572">
        <f>IF(AND(P32="",N40=11,P41=28),1,0)</f>
        <v>0</v>
      </c>
      <c r="N40" s="572">
        <f>SUM(N9:N39)</f>
        <v>12</v>
      </c>
      <c r="T40" s="601"/>
    </row>
    <row r="41" spans="1:20" hidden="1" x14ac:dyDescent="0.2">
      <c r="A41" s="591"/>
      <c r="B41" s="602" t="s">
        <v>462</v>
      </c>
      <c r="C41" s="602"/>
      <c r="G41" s="572">
        <f>SUM(F9:F39)</f>
        <v>29</v>
      </c>
      <c r="M41" s="572"/>
      <c r="N41" s="602"/>
      <c r="P41" s="572">
        <f>SUM(O9:O39)</f>
        <v>29</v>
      </c>
    </row>
    <row r="42" spans="1:20" hidden="1" x14ac:dyDescent="0.2">
      <c r="A42" s="591"/>
      <c r="B42" s="603"/>
      <c r="C42" s="603"/>
      <c r="E42" s="605"/>
      <c r="F42" s="605"/>
      <c r="G42" s="606"/>
      <c r="H42" s="605"/>
      <c r="I42" s="607"/>
      <c r="J42" s="607">
        <f>IF(G47="som dioxines wordt niet bepaald",1,0)</f>
        <v>0</v>
      </c>
      <c r="K42" s="608"/>
      <c r="L42" s="609"/>
      <c r="N42" s="610"/>
      <c r="O42" s="605"/>
      <c r="P42" s="606"/>
      <c r="Q42" s="605"/>
      <c r="R42" s="607"/>
      <c r="S42" s="607">
        <f>IF(P47="som dioxines wordt niet bepaald",1,0)</f>
        <v>0</v>
      </c>
      <c r="T42" s="608"/>
    </row>
    <row r="43" spans="1:20" x14ac:dyDescent="0.2">
      <c r="A43" s="611" t="s">
        <v>439</v>
      </c>
      <c r="K43" s="612">
        <f>SUM(K9:K39)</f>
        <v>3.4199970000914472</v>
      </c>
      <c r="L43" s="612"/>
      <c r="M43" s="572" t="s">
        <v>459</v>
      </c>
      <c r="N43" s="612"/>
      <c r="Q43" s="572" t="s">
        <v>459</v>
      </c>
      <c r="T43" s="612">
        <f>SUM(T9:T39)</f>
        <v>3.4199970000914472</v>
      </c>
    </row>
    <row r="44" spans="1:20" x14ac:dyDescent="0.2">
      <c r="K44" s="613">
        <f>K43/10^3</f>
        <v>3.4199970000914474E-3</v>
      </c>
      <c r="L44" s="613"/>
      <c r="M44" s="572" t="s">
        <v>460</v>
      </c>
      <c r="N44" s="613"/>
      <c r="Q44" s="572" t="s">
        <v>460</v>
      </c>
      <c r="T44" s="613">
        <f>T43/10^3</f>
        <v>3.4199970000914474E-3</v>
      </c>
    </row>
    <row r="45" spans="1:20" x14ac:dyDescent="0.2">
      <c r="I45" s="592">
        <f>IF(AND(G41=29,K43/10^6&gt;=0.000011),1,0)</f>
        <v>0</v>
      </c>
      <c r="J45" s="572"/>
      <c r="K45" s="614">
        <f>IF(J42=1,0.000011,IF(AND(G41=29,K43/10^6&gt;=0.000011),0.000011,K43/10^6))</f>
        <v>3.4199970000914474E-6</v>
      </c>
      <c r="L45" s="614"/>
      <c r="M45" s="572" t="s">
        <v>461</v>
      </c>
      <c r="N45" s="614"/>
      <c r="Q45" s="572" t="s">
        <v>461</v>
      </c>
      <c r="R45" s="592">
        <f>IF(AND(P41=29,T43/10^6&gt;=0.000011),1,0)</f>
        <v>0</v>
      </c>
      <c r="S45" s="572"/>
      <c r="T45" s="614">
        <f>IF(S42=1,0.000011,IF(AND(P41=29,T43/10^6&gt;=0.000011),0.000011,T43/10^6))</f>
        <v>3.4199970000914474E-6</v>
      </c>
    </row>
    <row r="47" spans="1:20" x14ac:dyDescent="0.2">
      <c r="E47" s="605"/>
      <c r="F47" s="605"/>
      <c r="G47" s="604" t="str">
        <f>IF(AND(I3=1,I4=1,I5=0),"som dioxines wordt niet bepaald","")</f>
        <v/>
      </c>
      <c r="H47" s="605"/>
      <c r="I47" s="607"/>
      <c r="J47" s="607"/>
      <c r="K47" s="608"/>
      <c r="N47" s="610"/>
      <c r="O47" s="605"/>
      <c r="P47" s="604" t="str">
        <f>IF(AND(R3=1,I4=1,I5=0),"som dioxines wordt niet bepaald","")</f>
        <v/>
      </c>
      <c r="Q47" s="605"/>
      <c r="R47" s="607"/>
      <c r="S47" s="607"/>
      <c r="T47" s="608"/>
    </row>
    <row r="60" spans="1:1" x14ac:dyDescent="0.2">
      <c r="A60" s="615"/>
    </row>
    <row r="61" spans="1:1" x14ac:dyDescent="0.2">
      <c r="A61" s="615"/>
    </row>
    <row r="62" spans="1:1" x14ac:dyDescent="0.2">
      <c r="A62" s="615"/>
    </row>
    <row r="63" spans="1:1" x14ac:dyDescent="0.2">
      <c r="A63" s="590"/>
    </row>
    <row r="64" spans="1:1" x14ac:dyDescent="0.2">
      <c r="A64" s="615"/>
    </row>
    <row r="65" spans="1:1" x14ac:dyDescent="0.2">
      <c r="A65" s="615"/>
    </row>
  </sheetData>
  <conditionalFormatting sqref="G41">
    <cfRule type="expression" dxfId="70" priority="18">
      <formula>G41=29</formula>
    </cfRule>
  </conditionalFormatting>
  <conditionalFormatting sqref="P41 G41">
    <cfRule type="expression" dxfId="69" priority="17">
      <formula>G41=29</formula>
    </cfRule>
  </conditionalFormatting>
  <conditionalFormatting sqref="K45:L45">
    <cfRule type="expression" dxfId="68" priority="14">
      <formula>G41=29</formula>
    </cfRule>
    <cfRule type="expression" dxfId="67" priority="15">
      <formula>D40=1</formula>
    </cfRule>
  </conditionalFormatting>
  <conditionalFormatting sqref="K45:L45">
    <cfRule type="expression" dxfId="66" priority="10">
      <formula>G41=29</formula>
    </cfRule>
    <cfRule type="expression" dxfId="65" priority="11">
      <formula>D40=1</formula>
    </cfRule>
  </conditionalFormatting>
  <conditionalFormatting sqref="T45">
    <cfRule type="expression" dxfId="64" priority="5">
      <formula>P41=29</formula>
    </cfRule>
    <cfRule type="expression" dxfId="63" priority="6">
      <formula>M40=1</formula>
    </cfRule>
  </conditionalFormatting>
  <conditionalFormatting sqref="T45">
    <cfRule type="expression" dxfId="62" priority="3">
      <formula>P41=29</formula>
    </cfRule>
    <cfRule type="expression" dxfId="61" priority="4">
      <formula>M40=1</formula>
    </cfRule>
  </conditionalFormatting>
  <conditionalFormatting sqref="K45:L45 T45">
    <cfRule type="expression" dxfId="60" priority="37">
      <formula>I45=1</formula>
    </cfRule>
    <cfRule type="expression" dxfId="59" priority="38">
      <formula>D40=1</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CQ99"/>
  <sheetViews>
    <sheetView zoomScale="140" zoomScaleNormal="140" workbookViewId="0">
      <pane ySplit="23" topLeftCell="A24" activePane="bottomLeft" state="frozen"/>
      <selection pane="bottomLeft" activeCell="H3" sqref="H3:K3"/>
    </sheetView>
  </sheetViews>
  <sheetFormatPr defaultRowHeight="8.1" customHeight="1" x14ac:dyDescent="0.15"/>
  <cols>
    <col min="1" max="1" width="0.28515625" style="134" customWidth="1"/>
    <col min="2" max="5" width="1.85546875" style="134" hidden="1" customWidth="1"/>
    <col min="6" max="6" width="16" style="134" customWidth="1"/>
    <col min="7" max="7" width="7.85546875" style="277" customWidth="1"/>
    <col min="8" max="8" width="3.5703125" style="134" customWidth="1"/>
    <col min="9" max="9" width="8.7109375" style="134" customWidth="1"/>
    <col min="10" max="10" width="4" style="134" customWidth="1"/>
    <col min="11" max="11" width="8.7109375" style="134" customWidth="1"/>
    <col min="12" max="12" width="6.85546875" style="169" customWidth="1"/>
    <col min="13" max="13" width="5" style="169" hidden="1" customWidth="1"/>
    <col min="14" max="14" width="5" style="548" hidden="1" customWidth="1"/>
    <col min="15" max="15" width="5.140625" style="169" hidden="1" customWidth="1"/>
    <col min="16" max="16" width="5.140625" style="548" hidden="1" customWidth="1"/>
    <col min="17" max="18" width="5.140625" style="134" hidden="1" customWidth="1"/>
    <col min="19" max="20" width="5.140625" style="277" hidden="1" customWidth="1"/>
    <col min="21" max="21" width="7" style="553" customWidth="1"/>
    <col min="22" max="22" width="1.7109375" style="134" customWidth="1"/>
    <col min="23" max="23" width="4" style="134" customWidth="1"/>
    <col min="24" max="24" width="4.85546875" style="134" hidden="1" customWidth="1"/>
    <col min="25" max="25" width="6.5703125" style="134" customWidth="1"/>
    <col min="26" max="26" width="5.5703125" style="134" customWidth="1"/>
    <col min="27" max="28" width="6.7109375" style="134" hidden="1" customWidth="1"/>
    <col min="29" max="29" width="2.28515625" style="134" hidden="1" customWidth="1"/>
    <col min="30" max="30" width="11" style="136" customWidth="1"/>
    <col min="31" max="31" width="6.140625" style="277" customWidth="1"/>
    <col min="32" max="32" width="5.7109375" style="570" customWidth="1"/>
    <col min="33" max="33" width="16" style="134" customWidth="1"/>
    <col min="34" max="35" width="4.7109375" style="277" hidden="1" customWidth="1"/>
    <col min="36" max="36" width="4.85546875" style="277" hidden="1" customWidth="1"/>
    <col min="37" max="38" width="4.7109375" style="277" hidden="1" customWidth="1"/>
    <col min="39" max="39" width="7.140625" style="277" hidden="1" customWidth="1"/>
    <col min="40" max="43" width="4.7109375" style="277" hidden="1" customWidth="1"/>
    <col min="44" max="44" width="6.140625" style="134" customWidth="1"/>
    <col min="45" max="45" width="5.7109375" style="134" customWidth="1"/>
    <col min="46" max="46" width="6.7109375" style="134" customWidth="1"/>
    <col min="47" max="47" width="2.7109375" style="132" customWidth="1"/>
    <col min="48" max="48" width="2.140625" style="132" customWidth="1"/>
    <col min="49" max="49" width="3.28515625" style="134" customWidth="1"/>
    <col min="50" max="50" width="4.140625" style="134" customWidth="1"/>
    <col min="51" max="51" width="4.42578125" style="134" customWidth="1"/>
    <col min="52" max="52" width="5.140625" style="134" customWidth="1"/>
    <col min="53" max="53" width="5" style="134" customWidth="1"/>
    <col min="54" max="54" width="1.5703125" style="134" customWidth="1"/>
    <col min="55" max="55" width="5.5703125" style="136" customWidth="1"/>
    <col min="56" max="56" width="5.5703125" style="702" customWidth="1"/>
    <col min="57" max="57" width="9.85546875" style="134" customWidth="1"/>
    <col min="58" max="59" width="9.140625" style="134"/>
    <col min="60" max="60" width="9.5703125" style="134" bestFit="1" customWidth="1"/>
    <col min="61" max="61" width="4.7109375" style="132" customWidth="1"/>
    <col min="62" max="63" width="9.140625" style="145"/>
    <col min="64" max="64" width="7.42578125" style="145" customWidth="1"/>
    <col min="65" max="65" width="5.28515625" style="132" customWidth="1"/>
    <col min="66" max="66" width="6" style="132" customWidth="1"/>
    <col min="67" max="67" width="9.140625" style="132"/>
    <col min="68" max="69" width="2.85546875" style="132" customWidth="1"/>
    <col min="70" max="70" width="2.5703125" style="132" customWidth="1"/>
    <col min="71" max="73" width="9.140625" style="134"/>
    <col min="74" max="75" width="9.140625" style="531"/>
    <col min="76" max="77" width="6.7109375" style="524" customWidth="1"/>
    <col min="78" max="79" width="9.140625" style="134"/>
    <col min="80" max="80" width="2.140625" style="134" customWidth="1"/>
    <col min="81" max="81" width="3.42578125" style="134" customWidth="1"/>
    <col min="82" max="82" width="2.85546875" style="134" customWidth="1"/>
    <col min="83" max="83" width="5.42578125" style="134" customWidth="1"/>
    <col min="84" max="84" width="3.140625" style="134" customWidth="1"/>
    <col min="85" max="85" width="2.85546875" style="134" customWidth="1"/>
    <col min="86" max="16384" width="9.140625" style="134"/>
  </cols>
  <sheetData>
    <row r="1" spans="2:79" ht="8.1" customHeight="1" x14ac:dyDescent="0.15">
      <c r="B1" s="541"/>
      <c r="C1" s="541"/>
      <c r="D1" s="541"/>
      <c r="E1" s="541"/>
      <c r="F1" s="131" t="s">
        <v>227</v>
      </c>
      <c r="G1" s="280"/>
      <c r="H1" s="132"/>
      <c r="I1" s="132"/>
      <c r="J1" s="132"/>
      <c r="K1" s="132"/>
      <c r="M1" s="541"/>
      <c r="N1" s="541"/>
      <c r="O1" s="541"/>
      <c r="P1" s="541"/>
      <c r="Q1" s="541"/>
      <c r="R1" s="541"/>
      <c r="S1" s="584"/>
      <c r="T1" s="584"/>
      <c r="U1" s="565"/>
      <c r="V1" s="132"/>
      <c r="W1" s="132"/>
      <c r="X1" s="541"/>
      <c r="Y1" s="132"/>
      <c r="Z1" s="132"/>
      <c r="AA1" s="541"/>
      <c r="AB1" s="541"/>
      <c r="AC1" s="541"/>
      <c r="AD1" s="133"/>
      <c r="AF1" s="568"/>
      <c r="AH1" s="584"/>
      <c r="AI1" s="584"/>
      <c r="AJ1" s="584"/>
      <c r="AK1" s="584"/>
      <c r="AL1" s="584"/>
      <c r="AM1" s="584"/>
      <c r="AN1" s="584"/>
      <c r="AO1" s="584"/>
      <c r="AP1" s="584"/>
      <c r="AQ1" s="584"/>
      <c r="AU1" s="135"/>
      <c r="AV1" s="135"/>
      <c r="AW1" s="509" t="s">
        <v>405</v>
      </c>
      <c r="AX1" s="510"/>
      <c r="AY1" s="510"/>
      <c r="AZ1" s="510"/>
      <c r="BA1" s="510"/>
      <c r="BB1" s="510"/>
      <c r="BC1" s="511"/>
      <c r="BD1" s="706"/>
      <c r="BE1" s="510"/>
      <c r="BF1" s="510"/>
      <c r="BG1" s="510"/>
      <c r="BH1" s="510"/>
      <c r="BI1" s="512"/>
      <c r="BJ1" s="513"/>
    </row>
    <row r="2" spans="2:79" ht="8.1" customHeight="1" x14ac:dyDescent="0.15">
      <c r="F2" s="131" t="s">
        <v>228</v>
      </c>
      <c r="G2" s="280"/>
      <c r="H2" s="132"/>
      <c r="I2" s="132"/>
      <c r="J2" s="140"/>
      <c r="K2" s="140"/>
      <c r="L2" s="189"/>
      <c r="M2" s="189"/>
      <c r="N2" s="189"/>
      <c r="O2" s="189"/>
      <c r="P2" s="189"/>
      <c r="Q2" s="140"/>
      <c r="R2" s="140"/>
      <c r="S2" s="327"/>
      <c r="T2" s="327"/>
      <c r="U2" s="550"/>
      <c r="V2" s="140"/>
      <c r="W2" s="140"/>
      <c r="X2" s="140"/>
      <c r="Y2" s="140"/>
      <c r="Z2" s="140"/>
      <c r="AA2" s="140"/>
      <c r="AB2" s="140"/>
      <c r="AC2" s="140"/>
      <c r="AD2" s="189"/>
      <c r="AE2" s="263"/>
      <c r="AF2" s="264"/>
      <c r="AG2" s="137"/>
      <c r="AH2" s="263"/>
      <c r="AI2" s="263"/>
      <c r="AJ2" s="263"/>
      <c r="AK2" s="263"/>
      <c r="AL2" s="263"/>
      <c r="AM2" s="263"/>
      <c r="AN2" s="263"/>
      <c r="AO2" s="263"/>
      <c r="AP2" s="263"/>
      <c r="AQ2" s="263"/>
      <c r="AR2" s="137"/>
      <c r="AS2" s="137"/>
      <c r="AT2" s="137"/>
      <c r="AU2" s="135"/>
      <c r="AV2" s="135"/>
      <c r="AW2" s="514" t="s">
        <v>407</v>
      </c>
      <c r="AX2" s="190"/>
      <c r="AY2" s="190"/>
      <c r="AZ2" s="190"/>
      <c r="BA2" s="190"/>
      <c r="BB2" s="190"/>
      <c r="BC2" s="146"/>
      <c r="BD2" s="468"/>
      <c r="BE2" s="190"/>
      <c r="BF2" s="190"/>
      <c r="BG2" s="190"/>
      <c r="BH2" s="190"/>
      <c r="BI2" s="135"/>
      <c r="BJ2" s="515"/>
      <c r="CA2" s="618"/>
    </row>
    <row r="3" spans="2:79" ht="8.1" customHeight="1" thickBot="1" x14ac:dyDescent="0.2">
      <c r="F3" s="138" t="s">
        <v>75</v>
      </c>
      <c r="G3" s="324"/>
      <c r="H3" s="805" t="s">
        <v>76</v>
      </c>
      <c r="I3" s="805"/>
      <c r="J3" s="799"/>
      <c r="K3" s="799"/>
      <c r="L3" s="799" t="s">
        <v>77</v>
      </c>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135"/>
      <c r="AV3" s="135"/>
      <c r="AW3" s="520">
        <v>1</v>
      </c>
      <c r="AX3" s="516" t="s">
        <v>406</v>
      </c>
      <c r="AY3" s="516"/>
      <c r="AZ3" s="516"/>
      <c r="BA3" s="516"/>
      <c r="BB3" s="516"/>
      <c r="BC3" s="517"/>
      <c r="BD3" s="707"/>
      <c r="BE3" s="516"/>
      <c r="BF3" s="516"/>
      <c r="BG3" s="516"/>
      <c r="BH3" s="516"/>
      <c r="BI3" s="518"/>
      <c r="BJ3" s="519"/>
    </row>
    <row r="4" spans="2:79" ht="8.1" customHeight="1" x14ac:dyDescent="0.15">
      <c r="F4" s="139" t="s">
        <v>29</v>
      </c>
      <c r="G4" s="327"/>
      <c r="H4" s="803" t="s">
        <v>410</v>
      </c>
      <c r="I4" s="803"/>
      <c r="J4" s="803"/>
      <c r="K4" s="803"/>
      <c r="L4" s="801" t="s">
        <v>346</v>
      </c>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801"/>
      <c r="AL4" s="801"/>
      <c r="AM4" s="801"/>
      <c r="AN4" s="801"/>
      <c r="AO4" s="801"/>
      <c r="AP4" s="801"/>
      <c r="AQ4" s="801"/>
      <c r="AR4" s="801"/>
      <c r="AS4" s="801"/>
      <c r="AT4" s="801"/>
      <c r="AU4" s="135"/>
      <c r="AV4" s="135"/>
      <c r="CA4" s="620"/>
    </row>
    <row r="5" spans="2:79" ht="8.1" customHeight="1" x14ac:dyDescent="0.15">
      <c r="F5" s="141" t="s">
        <v>36</v>
      </c>
      <c r="G5" s="268"/>
      <c r="H5" s="809">
        <v>10000</v>
      </c>
      <c r="I5" s="810"/>
      <c r="J5" s="811"/>
      <c r="K5" s="143" t="str">
        <f>IF(AR5="&lt; &lt; &lt; &lt;","&lt;- blad 'Partijgrootte' volgen!","")</f>
        <v/>
      </c>
      <c r="L5" s="267"/>
      <c r="M5" s="267"/>
      <c r="N5" s="267"/>
      <c r="O5" s="267"/>
      <c r="P5" s="267"/>
      <c r="Q5" s="358">
        <f>IF(H5&lt;=AR5,1,"niet mogelijk")</f>
        <v>1</v>
      </c>
      <c r="R5" s="358"/>
      <c r="S5" s="358"/>
      <c r="T5" s="358"/>
      <c r="U5" s="551"/>
      <c r="V5" s="358"/>
      <c r="W5" s="143"/>
      <c r="X5" s="143"/>
      <c r="Y5" s="143"/>
      <c r="Z5" s="143"/>
      <c r="AA5" s="143"/>
      <c r="AB5" s="143"/>
      <c r="AC5" s="143"/>
      <c r="AD5" s="267"/>
      <c r="AE5" s="534"/>
      <c r="AG5" s="145" t="s">
        <v>376</v>
      </c>
      <c r="AH5" s="280"/>
      <c r="AR5" s="432">
        <f>IF(H8=0,0,Partijgrootte!F59)</f>
        <v>10000</v>
      </c>
      <c r="AS5" s="132" t="s">
        <v>155</v>
      </c>
      <c r="AU5" s="135"/>
      <c r="AV5" s="135"/>
      <c r="BE5" s="348" t="s">
        <v>283</v>
      </c>
      <c r="BG5" s="193" t="s">
        <v>284</v>
      </c>
      <c r="BH5" s="194"/>
      <c r="BI5" s="350"/>
      <c r="BJ5" s="436"/>
    </row>
    <row r="6" spans="2:79" ht="8.1" customHeight="1" x14ac:dyDescent="0.15">
      <c r="F6" s="141" t="s">
        <v>298</v>
      </c>
      <c r="G6" s="268"/>
      <c r="H6" s="147">
        <v>1</v>
      </c>
      <c r="I6" s="146" t="str">
        <f>IF(H6=1,"Zekerheidsfactor =",IF(H6=0,"Afkeurfactor =","fout"))</f>
        <v>Zekerheidsfactor =</v>
      </c>
      <c r="J6" s="354">
        <f>IF(H6=1,AE6,IF(H6=0,AR6,"fout"))</f>
        <v>1</v>
      </c>
      <c r="K6" s="143"/>
      <c r="L6" s="267"/>
      <c r="M6" s="267"/>
      <c r="N6" s="267"/>
      <c r="O6" s="267"/>
      <c r="P6" s="267"/>
      <c r="Q6" s="143">
        <f>IF(H6=1,J6,IF(H6=0,1/J6,"fout"))</f>
        <v>1</v>
      </c>
      <c r="R6" s="143"/>
      <c r="S6" s="143"/>
      <c r="T6" s="143"/>
      <c r="U6" s="552"/>
      <c r="V6" s="143"/>
      <c r="W6" s="143"/>
      <c r="X6" s="143"/>
      <c r="Y6" s="143"/>
      <c r="Z6" s="143"/>
      <c r="AA6" s="143"/>
      <c r="AB6" s="143"/>
      <c r="AC6" s="143"/>
      <c r="AD6" s="268" t="s">
        <v>299</v>
      </c>
      <c r="AE6" s="535">
        <v>1</v>
      </c>
      <c r="AG6" s="145" t="s">
        <v>300</v>
      </c>
      <c r="AH6" s="280"/>
      <c r="AR6" s="355">
        <v>1.4</v>
      </c>
      <c r="AS6" s="132"/>
      <c r="AU6" s="135"/>
      <c r="AV6" s="135"/>
      <c r="BE6" s="349">
        <v>10000</v>
      </c>
      <c r="BG6" s="351">
        <v>2000</v>
      </c>
      <c r="BH6" s="494">
        <f>Partijgrootte!F59</f>
        <v>10000</v>
      </c>
      <c r="BI6" s="140"/>
      <c r="BJ6" s="437"/>
    </row>
    <row r="7" spans="2:79" ht="8.1" customHeight="1" x14ac:dyDescent="0.15">
      <c r="F7" s="141" t="s">
        <v>301</v>
      </c>
      <c r="G7" s="268"/>
      <c r="H7" s="147">
        <v>0</v>
      </c>
      <c r="I7" s="136" t="s">
        <v>157</v>
      </c>
      <c r="J7" s="143" t="str">
        <f>IF(AND(H5&gt;BG6,H7=1,H8=1),"Opmerking:  conform par. 6.5 van BRL9335 is de maximale partijgrootte voor samengestelde partijen","")</f>
        <v/>
      </c>
      <c r="K7" s="143"/>
      <c r="L7" s="267"/>
      <c r="M7" s="267"/>
      <c r="N7" s="267"/>
      <c r="O7" s="267"/>
      <c r="P7" s="267"/>
      <c r="Q7" s="143"/>
      <c r="R7" s="143"/>
      <c r="S7" s="143"/>
      <c r="T7" s="143"/>
      <c r="U7" s="552"/>
      <c r="V7" s="143"/>
      <c r="W7" s="143"/>
      <c r="X7" s="143"/>
      <c r="Y7" s="143"/>
      <c r="Z7" s="143"/>
      <c r="AA7" s="143"/>
      <c r="AB7" s="143"/>
      <c r="AC7" s="143"/>
      <c r="AD7" s="268"/>
      <c r="AE7" s="267" t="str">
        <f>IF(AND(H5&gt;BG6,H7=1,H8=0),BG6,"")</f>
        <v/>
      </c>
      <c r="AG7" s="166" t="str">
        <f>IF(AND(H5&gt;BG6,H7=1,H8=0),"ton.","")</f>
        <v/>
      </c>
      <c r="AH7" s="280"/>
      <c r="AR7" s="356"/>
      <c r="AS7" s="132"/>
      <c r="AU7" s="135"/>
      <c r="AV7" s="135"/>
      <c r="BG7" s="495"/>
      <c r="BH7" s="190"/>
      <c r="BI7" s="135"/>
      <c r="BJ7" s="142"/>
    </row>
    <row r="8" spans="2:79" ht="8.1" customHeight="1" x14ac:dyDescent="0.15">
      <c r="F8" s="141" t="s">
        <v>365</v>
      </c>
      <c r="G8" s="268"/>
      <c r="H8" s="147">
        <v>1</v>
      </c>
      <c r="I8" s="136" t="s">
        <v>157</v>
      </c>
      <c r="J8" s="274" t="str">
        <f>IF(AND(H7=1,H8=1),"de indicatieve kwaliteit van de samengevoegde partijen is:","")</f>
        <v/>
      </c>
      <c r="L8" s="267"/>
      <c r="M8" s="267"/>
      <c r="N8" s="267"/>
      <c r="O8" s="267"/>
      <c r="P8" s="267"/>
      <c r="Q8" s="143"/>
      <c r="R8" s="143"/>
      <c r="S8" s="143"/>
      <c r="T8" s="143"/>
      <c r="U8" s="552"/>
      <c r="V8" s="143"/>
      <c r="W8" s="143"/>
      <c r="X8" s="143"/>
      <c r="Y8" s="143"/>
      <c r="Z8" s="522">
        <v>2</v>
      </c>
      <c r="AA8" s="143"/>
      <c r="AB8" s="143"/>
      <c r="AC8" s="143"/>
      <c r="AD8" s="339" t="str">
        <f>IF(AND(H7=1,H8=1),"(1=AW2000;2=wonen;3=industrie)","")</f>
        <v/>
      </c>
      <c r="AE8" s="534"/>
      <c r="AG8" s="357">
        <f>IF(Z8=1,1,IF(Z8=2,2,IF(Z8=3,3,"")))</f>
        <v>2</v>
      </c>
      <c r="AH8" s="280"/>
      <c r="AR8" s="149"/>
      <c r="AS8" s="132"/>
      <c r="AU8" s="135"/>
      <c r="AV8" s="135"/>
      <c r="BE8" s="134" t="str">
        <f>IF(AND(H7=1,Z8=1),"AW2000",IF(AND(H7=1,Z8=2),"wonen",IF(AND(H7=1,Z8=3),"industrie","")))</f>
        <v/>
      </c>
      <c r="BF8" s="277"/>
    </row>
    <row r="9" spans="2:79" ht="8.1" customHeight="1" x14ac:dyDescent="0.15">
      <c r="F9" s="141" t="s">
        <v>290</v>
      </c>
      <c r="G9" s="268"/>
      <c r="J9" s="146"/>
      <c r="K9" s="147">
        <v>0</v>
      </c>
      <c r="L9" s="136" t="s">
        <v>157</v>
      </c>
      <c r="M9" s="136"/>
      <c r="N9" s="547"/>
      <c r="O9" s="136"/>
      <c r="P9" s="547"/>
      <c r="Y9" s="135"/>
      <c r="Z9" s="135"/>
      <c r="AA9" s="135"/>
      <c r="AB9" s="143"/>
      <c r="AC9" s="135"/>
      <c r="AD9" s="133"/>
      <c r="AE9" s="534"/>
      <c r="AF9" s="133"/>
      <c r="AG9" s="133"/>
      <c r="AH9" s="143"/>
      <c r="AI9" s="143"/>
      <c r="AJ9" s="143"/>
      <c r="AK9" s="143"/>
      <c r="AL9" s="143"/>
      <c r="AM9" s="143"/>
      <c r="AN9" s="143"/>
      <c r="AO9" s="143"/>
      <c r="AP9" s="143"/>
      <c r="AQ9" s="143"/>
      <c r="AR9" s="791"/>
      <c r="AS9" s="791"/>
      <c r="AU9" s="135"/>
      <c r="AV9" s="135"/>
      <c r="BE9" s="508">
        <v>41275</v>
      </c>
      <c r="BF9" s="280">
        <f>BE9</f>
        <v>41275</v>
      </c>
      <c r="BG9" s="508">
        <v>41640</v>
      </c>
      <c r="BH9" s="280">
        <f>BG9</f>
        <v>41640</v>
      </c>
    </row>
    <row r="10" spans="2:79" ht="8.1" customHeight="1" x14ac:dyDescent="0.15">
      <c r="F10" s="141" t="s">
        <v>171</v>
      </c>
      <c r="G10" s="337"/>
      <c r="H10" s="148"/>
      <c r="I10" s="148"/>
      <c r="J10" s="148"/>
      <c r="K10" s="147">
        <v>0</v>
      </c>
      <c r="L10" s="136" t="s">
        <v>157</v>
      </c>
      <c r="M10" s="136"/>
      <c r="N10" s="547"/>
      <c r="O10" s="136"/>
      <c r="P10" s="547"/>
      <c r="AF10" s="568"/>
      <c r="AG10" s="142"/>
      <c r="AH10" s="280"/>
      <c r="AI10" s="280"/>
      <c r="AR10" s="226">
        <f>Partijgrootte!I11</f>
        <v>1</v>
      </c>
      <c r="AU10" s="135"/>
      <c r="AV10" s="135"/>
      <c r="BE10" s="508">
        <v>41456</v>
      </c>
      <c r="BF10" s="280">
        <f>BE10</f>
        <v>41456</v>
      </c>
    </row>
    <row r="11" spans="2:79" ht="8.1" customHeight="1" x14ac:dyDescent="0.15">
      <c r="F11" s="141" t="s">
        <v>159</v>
      </c>
      <c r="G11" s="337"/>
      <c r="H11" s="148"/>
      <c r="I11" s="148"/>
      <c r="K11" s="147">
        <v>0</v>
      </c>
      <c r="L11" s="136" t="s">
        <v>157</v>
      </c>
      <c r="M11" s="136"/>
      <c r="N11" s="547"/>
      <c r="O11" s="136"/>
      <c r="P11" s="547"/>
      <c r="AF11" s="568"/>
      <c r="AG11" s="144"/>
      <c r="AH11" s="280"/>
      <c r="AI11" s="280"/>
      <c r="AU11" s="135"/>
      <c r="AV11" s="135"/>
      <c r="BE11" s="508">
        <v>42005</v>
      </c>
      <c r="BF11" s="280">
        <f>BE11</f>
        <v>42005</v>
      </c>
      <c r="BG11" s="672" t="s">
        <v>486</v>
      </c>
      <c r="BH11" s="675">
        <f ca="1">NOW()</f>
        <v>42858.646376273151</v>
      </c>
      <c r="BI11" s="280">
        <f ca="1">BH11</f>
        <v>42858.646376273151</v>
      </c>
    </row>
    <row r="12" spans="2:79" ht="8.1" customHeight="1" x14ac:dyDescent="0.15">
      <c r="F12" s="681" t="s">
        <v>488</v>
      </c>
      <c r="G12" s="337"/>
      <c r="H12" s="680"/>
      <c r="I12" s="680"/>
      <c r="K12" s="147">
        <v>0</v>
      </c>
      <c r="L12" s="678" t="s">
        <v>157</v>
      </c>
      <c r="M12" s="678"/>
      <c r="N12" s="678"/>
      <c r="O12" s="678"/>
      <c r="P12" s="678"/>
      <c r="AD12" s="678"/>
      <c r="AF12" s="679"/>
      <c r="AG12" s="144"/>
      <c r="AH12" s="280"/>
      <c r="AI12" s="280"/>
      <c r="AU12" s="135"/>
      <c r="AV12" s="135"/>
      <c r="BC12" s="678"/>
      <c r="BE12" s="508"/>
      <c r="BF12" s="280"/>
      <c r="BG12" s="682"/>
      <c r="BH12" s="675"/>
      <c r="BI12" s="280"/>
    </row>
    <row r="13" spans="2:79" ht="8.1" customHeight="1" x14ac:dyDescent="0.15">
      <c r="F13" s="134" t="s">
        <v>490</v>
      </c>
      <c r="G13" s="337"/>
      <c r="H13" s="569"/>
      <c r="I13" s="569"/>
      <c r="K13" s="147">
        <v>0</v>
      </c>
      <c r="L13" s="570" t="s">
        <v>157</v>
      </c>
      <c r="M13" s="570"/>
      <c r="N13" s="570"/>
      <c r="O13" s="570"/>
      <c r="P13" s="570"/>
      <c r="U13" s="553" t="s">
        <v>489</v>
      </c>
      <c r="AD13" s="570"/>
      <c r="AF13" s="147">
        <v>0</v>
      </c>
      <c r="AG13" s="229" t="s">
        <v>157</v>
      </c>
      <c r="AH13" s="280"/>
      <c r="AI13" s="280"/>
      <c r="AU13" s="135"/>
      <c r="AV13" s="135"/>
      <c r="BC13" s="570"/>
      <c r="BE13" s="627"/>
    </row>
    <row r="14" spans="2:79" ht="8.1" customHeight="1" x14ac:dyDescent="0.15">
      <c r="F14" s="806" t="s">
        <v>74</v>
      </c>
      <c r="G14" s="807"/>
      <c r="H14" s="807"/>
      <c r="I14" s="807"/>
      <c r="J14" s="150">
        <v>1</v>
      </c>
      <c r="K14" s="134" t="s">
        <v>156</v>
      </c>
      <c r="L14" s="233">
        <f>IF(J14&lt;=AR14,1,"niet mogelijk")</f>
        <v>1</v>
      </c>
      <c r="M14" s="233"/>
      <c r="N14" s="233"/>
      <c r="O14" s="233"/>
      <c r="P14" s="233"/>
      <c r="Z14" s="151"/>
      <c r="AA14" s="151"/>
      <c r="AG14" s="152" t="s">
        <v>158</v>
      </c>
      <c r="AH14" s="280"/>
      <c r="AI14" s="280"/>
      <c r="AR14" s="153">
        <v>20</v>
      </c>
      <c r="AS14" s="134" t="s">
        <v>156</v>
      </c>
      <c r="AU14" s="135"/>
      <c r="AV14" s="135"/>
      <c r="BE14" s="626" t="s">
        <v>464</v>
      </c>
    </row>
    <row r="15" spans="2:79" ht="8.1" customHeight="1" thickBot="1" x14ac:dyDescent="0.2">
      <c r="F15" s="135" t="s">
        <v>20</v>
      </c>
      <c r="G15" s="808" t="s">
        <v>37</v>
      </c>
      <c r="H15" s="808"/>
      <c r="I15" s="808"/>
      <c r="J15" s="154">
        <v>50</v>
      </c>
      <c r="K15" s="132"/>
      <c r="L15" s="136"/>
      <c r="M15" s="136"/>
      <c r="N15" s="547"/>
      <c r="O15" s="136"/>
      <c r="P15" s="547"/>
      <c r="AD15" s="152" t="s">
        <v>168</v>
      </c>
      <c r="AE15" s="536" t="s">
        <v>162</v>
      </c>
      <c r="AF15" s="146"/>
      <c r="AG15" s="155" t="s">
        <v>163</v>
      </c>
      <c r="AH15" s="280"/>
      <c r="AI15" s="280"/>
      <c r="AU15" s="135"/>
      <c r="AV15" s="135"/>
      <c r="BE15" s="627"/>
    </row>
    <row r="16" spans="2:79" ht="8.1" customHeight="1" thickBot="1" x14ac:dyDescent="0.2">
      <c r="F16" s="156" t="s">
        <v>49</v>
      </c>
      <c r="G16" s="268"/>
      <c r="H16" s="142"/>
      <c r="I16" s="132" t="s">
        <v>21</v>
      </c>
      <c r="J16" s="157"/>
      <c r="K16" s="135" t="s">
        <v>22</v>
      </c>
      <c r="L16" s="158" t="s">
        <v>147</v>
      </c>
      <c r="M16" s="158"/>
      <c r="N16" s="158"/>
      <c r="O16" s="158"/>
      <c r="P16" s="158"/>
      <c r="Y16" s="812" t="s">
        <v>148</v>
      </c>
      <c r="Z16" s="812"/>
      <c r="AA16" s="136"/>
      <c r="AD16" s="152" t="s">
        <v>164</v>
      </c>
      <c r="AE16" s="537">
        <v>2</v>
      </c>
      <c r="AF16" s="133"/>
      <c r="AG16" s="159">
        <v>1</v>
      </c>
      <c r="AH16" s="280"/>
      <c r="AI16" s="280"/>
      <c r="AU16" s="135"/>
      <c r="AV16" s="135"/>
      <c r="BA16" s="160" t="s">
        <v>153</v>
      </c>
      <c r="BB16" s="160"/>
      <c r="BC16" s="161"/>
      <c r="BD16" s="160"/>
      <c r="BE16" s="162" t="s">
        <v>278</v>
      </c>
      <c r="BF16" s="163" t="s">
        <v>47</v>
      </c>
      <c r="BG16" s="164" t="s">
        <v>40</v>
      </c>
      <c r="BH16" s="165" t="s">
        <v>133</v>
      </c>
      <c r="BI16" s="160"/>
      <c r="BJ16" s="160"/>
      <c r="BK16" s="160"/>
      <c r="BL16" s="160"/>
      <c r="BM16" s="160"/>
      <c r="BN16" s="160"/>
      <c r="BO16" s="160"/>
      <c r="BP16" s="160"/>
      <c r="BQ16" s="160"/>
      <c r="BR16" s="160"/>
    </row>
    <row r="17" spans="6:79" ht="8.1" customHeight="1" x14ac:dyDescent="0.15">
      <c r="F17" s="166" t="s">
        <v>149</v>
      </c>
      <c r="G17" s="338"/>
      <c r="H17" s="167"/>
      <c r="I17" s="168">
        <v>7</v>
      </c>
      <c r="K17" s="168">
        <v>7</v>
      </c>
      <c r="L17" s="169">
        <f>(I17+K17)/2</f>
        <v>7</v>
      </c>
      <c r="Y17" s="812">
        <f>L17</f>
        <v>7</v>
      </c>
      <c r="Z17" s="812"/>
      <c r="AA17" s="136"/>
      <c r="AD17" s="152" t="s">
        <v>165</v>
      </c>
      <c r="AE17" s="538">
        <v>7</v>
      </c>
      <c r="AF17" s="568"/>
      <c r="AG17" s="170">
        <v>2</v>
      </c>
      <c r="AH17" s="280"/>
      <c r="AI17" s="280"/>
      <c r="AU17" s="135"/>
      <c r="AV17" s="135"/>
      <c r="BA17" s="160"/>
      <c r="BB17" s="160"/>
      <c r="BE17" s="163" t="s">
        <v>413</v>
      </c>
      <c r="BF17" s="163"/>
      <c r="BG17" s="164" t="s">
        <v>154</v>
      </c>
      <c r="BH17" s="171" t="s">
        <v>134</v>
      </c>
      <c r="BI17" s="172"/>
      <c r="BJ17" s="172"/>
      <c r="BK17" s="172"/>
      <c r="BL17" s="172"/>
      <c r="BM17" s="172"/>
      <c r="BN17" s="172"/>
      <c r="BO17" s="172"/>
      <c r="BP17" s="172"/>
      <c r="BQ17" s="172"/>
      <c r="BR17" s="172"/>
    </row>
    <row r="18" spans="6:79" ht="8.1" customHeight="1" x14ac:dyDescent="0.15">
      <c r="F18" s="141" t="s">
        <v>12</v>
      </c>
      <c r="G18" s="339"/>
      <c r="H18" s="141"/>
      <c r="I18" s="660">
        <v>100</v>
      </c>
      <c r="J18" s="141"/>
      <c r="K18" s="173">
        <v>100</v>
      </c>
      <c r="L18" s="174">
        <f>(I18+K18)/2</f>
        <v>100</v>
      </c>
      <c r="M18" s="174"/>
      <c r="N18" s="546"/>
      <c r="O18" s="174"/>
      <c r="P18" s="546"/>
      <c r="Y18" s="812">
        <f>L18</f>
        <v>100</v>
      </c>
      <c r="Z18" s="812"/>
      <c r="AA18" s="136"/>
      <c r="AD18" s="152" t="s">
        <v>166</v>
      </c>
      <c r="AE18" s="538">
        <v>16</v>
      </c>
      <c r="AF18" s="133"/>
      <c r="AG18" s="170">
        <v>3</v>
      </c>
      <c r="AH18" s="280"/>
      <c r="AI18" s="280"/>
      <c r="AU18" s="135"/>
      <c r="AV18" s="135"/>
      <c r="BA18" s="175"/>
      <c r="BB18" s="175"/>
      <c r="BC18" s="176" t="str">
        <f>F17</f>
        <v>pH-waarde</v>
      </c>
      <c r="BD18" s="176"/>
      <c r="BE18" s="177"/>
      <c r="BF18" s="178" t="s">
        <v>48</v>
      </c>
      <c r="BG18" s="179"/>
      <c r="BH18" s="171" t="s">
        <v>48</v>
      </c>
      <c r="BI18" s="172"/>
      <c r="BJ18" s="685" t="s">
        <v>491</v>
      </c>
      <c r="BK18" s="685" t="s">
        <v>492</v>
      </c>
      <c r="BL18" s="685" t="s">
        <v>493</v>
      </c>
      <c r="BM18" s="172"/>
      <c r="BN18" s="172"/>
      <c r="BO18" s="172"/>
      <c r="BP18" s="172"/>
      <c r="BQ18" s="172"/>
      <c r="BR18" s="172"/>
    </row>
    <row r="19" spans="6:79" ht="8.1" customHeight="1" x14ac:dyDescent="0.15">
      <c r="F19" s="166" t="s">
        <v>0</v>
      </c>
      <c r="G19" s="338"/>
      <c r="H19" s="166"/>
      <c r="I19" s="173">
        <v>25</v>
      </c>
      <c r="J19" s="166"/>
      <c r="K19" s="173">
        <v>25</v>
      </c>
      <c r="L19" s="174">
        <f>(I19+K19)/2</f>
        <v>25</v>
      </c>
      <c r="M19" s="174"/>
      <c r="N19" s="546"/>
      <c r="O19" s="174"/>
      <c r="P19" s="546"/>
      <c r="Y19" s="705">
        <f>IF(I19&lt;2,2,I19)</f>
        <v>25</v>
      </c>
      <c r="Z19" s="705">
        <f>IF(K19&lt;2,2,K19)</f>
        <v>25</v>
      </c>
      <c r="AA19" s="180"/>
      <c r="AD19" s="152" t="s">
        <v>167</v>
      </c>
      <c r="AE19" s="538">
        <v>27</v>
      </c>
      <c r="AF19" s="568"/>
      <c r="AG19" s="170">
        <v>4</v>
      </c>
      <c r="AH19" s="280"/>
      <c r="AI19" s="280"/>
      <c r="AU19" s="135"/>
      <c r="AV19" s="135"/>
      <c r="BA19" s="175"/>
      <c r="BB19" s="175"/>
      <c r="BC19" s="176" t="s">
        <v>261</v>
      </c>
      <c r="BD19" s="176"/>
      <c r="BE19" s="181">
        <v>3.0000000000000001E-3</v>
      </c>
      <c r="BF19" s="181">
        <v>1E-3</v>
      </c>
      <c r="BG19" s="179"/>
      <c r="BH19" s="171" t="s">
        <v>48</v>
      </c>
      <c r="BI19" s="172"/>
      <c r="BJ19" s="172"/>
      <c r="BK19" s="172"/>
      <c r="BL19" s="172"/>
      <c r="BM19" s="172"/>
      <c r="BN19" s="172"/>
      <c r="BO19" s="172"/>
      <c r="BP19" s="172"/>
      <c r="BQ19" s="172"/>
      <c r="BR19" s="172"/>
    </row>
    <row r="20" spans="6:79" ht="8.1" customHeight="1" x14ac:dyDescent="0.15">
      <c r="F20" s="139" t="s">
        <v>1</v>
      </c>
      <c r="G20" s="340"/>
      <c r="H20" s="139"/>
      <c r="I20" s="332">
        <v>10</v>
      </c>
      <c r="J20" s="139"/>
      <c r="K20" s="332">
        <v>10</v>
      </c>
      <c r="L20" s="182">
        <f>(I20+K20)/2</f>
        <v>10</v>
      </c>
      <c r="M20" s="182"/>
      <c r="N20" s="549"/>
      <c r="O20" s="182"/>
      <c r="P20" s="549"/>
      <c r="Q20" s="137"/>
      <c r="R20" s="137"/>
      <c r="S20" s="263"/>
      <c r="T20" s="263"/>
      <c r="U20" s="554"/>
      <c r="V20" s="137"/>
      <c r="W20" s="137"/>
      <c r="X20" s="137"/>
      <c r="Y20" s="704">
        <f>+IF(I20&gt;30,30,IF(I20&lt;2,2,I20))</f>
        <v>10</v>
      </c>
      <c r="Z20" s="704">
        <f>+IF(K20&gt;30,30,IF(K20&lt;2,2,K20))</f>
        <v>10</v>
      </c>
      <c r="AA20" s="183"/>
      <c r="AB20" s="137"/>
      <c r="AC20" s="137"/>
      <c r="AD20" s="507" t="s">
        <v>400</v>
      </c>
      <c r="AE20" s="539">
        <v>37</v>
      </c>
      <c r="AF20" s="185"/>
      <c r="AG20" s="184">
        <v>5</v>
      </c>
      <c r="AH20" s="263"/>
      <c r="AI20" s="263"/>
      <c r="AJ20" s="263"/>
      <c r="AK20" s="263"/>
      <c r="AL20" s="263"/>
      <c r="AM20" s="263"/>
      <c r="AN20" s="263"/>
      <c r="AO20" s="263"/>
      <c r="AP20" s="263"/>
      <c r="AQ20" s="263"/>
      <c r="AR20" s="137"/>
      <c r="AS20" s="137"/>
      <c r="AT20" s="137"/>
      <c r="AU20" s="135"/>
      <c r="AV20" s="135"/>
      <c r="BA20" s="175"/>
      <c r="BB20" s="175"/>
      <c r="BC20" s="176" t="s">
        <v>262</v>
      </c>
      <c r="BD20" s="176"/>
      <c r="BE20" s="186">
        <v>1.4999999999999999E-2</v>
      </c>
      <c r="BF20" s="181">
        <v>5.0000000000000001E-3</v>
      </c>
      <c r="BG20" s="179"/>
      <c r="BH20" s="187">
        <v>0.01</v>
      </c>
      <c r="BI20" s="177"/>
      <c r="BJ20" s="172"/>
      <c r="BK20" s="172"/>
      <c r="BL20" s="172"/>
      <c r="BM20" s="177"/>
      <c r="BN20" s="177"/>
      <c r="BO20" s="177"/>
      <c r="BP20" s="177"/>
      <c r="BQ20" s="177"/>
      <c r="BR20" s="177"/>
    </row>
    <row r="21" spans="6:79" ht="8.1" customHeight="1" x14ac:dyDescent="0.15">
      <c r="F21" s="139" t="s">
        <v>409</v>
      </c>
      <c r="G21" s="332">
        <v>1</v>
      </c>
      <c r="H21" s="139"/>
      <c r="I21" s="523" t="s">
        <v>416</v>
      </c>
      <c r="J21" s="137"/>
      <c r="K21" s="137"/>
      <c r="L21" s="139"/>
      <c r="M21" s="139"/>
      <c r="N21" s="139"/>
      <c r="O21" s="139"/>
      <c r="P21" s="139"/>
      <c r="Q21" s="182"/>
      <c r="R21" s="549"/>
      <c r="S21" s="549"/>
      <c r="T21" s="549"/>
      <c r="U21" s="555"/>
      <c r="V21" s="182"/>
      <c r="W21" s="182"/>
      <c r="X21" s="182"/>
      <c r="Y21" s="182"/>
      <c r="Z21" s="183"/>
      <c r="AA21" s="183"/>
      <c r="AB21" s="137"/>
      <c r="AC21" s="137"/>
      <c r="AD21" s="264"/>
      <c r="AE21" s="448"/>
      <c r="AF21" s="185"/>
      <c r="AG21" s="139"/>
      <c r="AH21" s="263"/>
      <c r="AI21" s="263"/>
      <c r="AJ21" s="263"/>
      <c r="AK21" s="263"/>
      <c r="AL21" s="263"/>
      <c r="AM21" s="263"/>
      <c r="AN21" s="263"/>
      <c r="AO21" s="263"/>
      <c r="AP21" s="263"/>
      <c r="AQ21" s="263"/>
      <c r="AR21" s="137"/>
      <c r="AS21" s="137"/>
      <c r="AT21" s="137"/>
      <c r="AU21" s="135"/>
      <c r="AV21" s="135"/>
      <c r="BA21" s="175"/>
      <c r="BB21" s="175"/>
      <c r="BC21" s="176"/>
      <c r="BD21" s="176"/>
      <c r="BE21" s="186"/>
      <c r="BF21" s="181"/>
      <c r="BG21" s="179"/>
      <c r="BH21" s="187"/>
      <c r="BI21" s="177"/>
      <c r="BJ21" s="172"/>
      <c r="BK21" s="172"/>
      <c r="BL21" s="172"/>
      <c r="BM21" s="177"/>
      <c r="BN21" s="177"/>
      <c r="BO21" s="177"/>
      <c r="BP21" s="177"/>
      <c r="BQ21" s="177"/>
      <c r="BR21" s="177"/>
    </row>
    <row r="22" spans="6:79" ht="8.1" customHeight="1" x14ac:dyDescent="0.2">
      <c r="F22" s="796" t="s">
        <v>14</v>
      </c>
      <c r="G22" s="796"/>
      <c r="H22" s="796"/>
      <c r="I22" s="796"/>
      <c r="J22" s="796"/>
      <c r="K22" s="796"/>
      <c r="L22" s="628"/>
      <c r="M22" s="628"/>
      <c r="N22" s="628"/>
      <c r="O22" s="628"/>
      <c r="P22" s="628"/>
      <c r="Q22" s="135"/>
      <c r="R22" s="135"/>
      <c r="S22" s="143"/>
      <c r="T22" s="143"/>
      <c r="U22" s="552"/>
      <c r="V22" s="135"/>
      <c r="W22" s="629">
        <v>2.5</v>
      </c>
      <c r="X22" s="135"/>
      <c r="Y22" s="135"/>
      <c r="Z22" s="630" t="s">
        <v>285</v>
      </c>
      <c r="AA22" s="135"/>
      <c r="AB22" s="135"/>
      <c r="AC22" s="135"/>
      <c r="AD22" s="133"/>
      <c r="AG22" s="190"/>
      <c r="AH22" s="275"/>
      <c r="AI22" s="275"/>
      <c r="AJ22" s="275"/>
      <c r="AK22" s="275"/>
      <c r="AL22" s="275"/>
      <c r="AM22" s="275"/>
      <c r="AN22" s="275"/>
      <c r="AO22" s="275"/>
      <c r="AP22" s="275"/>
      <c r="AQ22" s="275"/>
      <c r="AR22" s="190"/>
      <c r="AU22" s="135"/>
      <c r="AV22" s="135"/>
      <c r="BA22" s="175"/>
      <c r="BB22" s="175"/>
      <c r="BC22" s="176" t="s">
        <v>263</v>
      </c>
      <c r="BD22" s="176"/>
      <c r="BE22" s="186">
        <v>6.0000000000000001E-3</v>
      </c>
      <c r="BF22" s="181">
        <v>2E-3</v>
      </c>
      <c r="BG22" s="179"/>
      <c r="BH22" s="187">
        <v>2E-3</v>
      </c>
      <c r="BI22" s="177"/>
      <c r="BJ22" s="438" t="s">
        <v>232</v>
      </c>
      <c r="BK22" s="439"/>
      <c r="BL22" s="440"/>
      <c r="BM22" s="191"/>
      <c r="BN22" s="191"/>
      <c r="BO22" s="192" t="s">
        <v>233</v>
      </c>
      <c r="BP22" s="218"/>
      <c r="BQ22" s="218"/>
      <c r="BR22" s="177"/>
      <c r="BS22" s="193" t="s">
        <v>234</v>
      </c>
      <c r="BT22" s="194"/>
      <c r="BU22" s="194"/>
      <c r="BV22" s="788" t="s">
        <v>411</v>
      </c>
      <c r="BW22" s="789"/>
      <c r="BX22" s="790" t="s">
        <v>412</v>
      </c>
      <c r="BY22" s="789"/>
    </row>
    <row r="23" spans="6:79" s="190" customFormat="1" ht="8.1" customHeight="1" x14ac:dyDescent="0.2">
      <c r="F23" s="137"/>
      <c r="G23" s="327"/>
      <c r="H23" s="795" t="s">
        <v>288</v>
      </c>
      <c r="I23" s="744"/>
      <c r="J23" s="795" t="s">
        <v>289</v>
      </c>
      <c r="K23" s="744"/>
      <c r="L23" s="189" t="s">
        <v>146</v>
      </c>
      <c r="M23" s="189" t="s">
        <v>497</v>
      </c>
      <c r="N23" s="189"/>
      <c r="O23" s="189" t="s">
        <v>498</v>
      </c>
      <c r="P23" s="189"/>
      <c r="Q23" s="264" t="s">
        <v>501</v>
      </c>
      <c r="R23" s="264" t="s">
        <v>502</v>
      </c>
      <c r="S23" s="282" t="s">
        <v>499</v>
      </c>
      <c r="T23" s="282" t="s">
        <v>500</v>
      </c>
      <c r="U23" s="558" t="s">
        <v>503</v>
      </c>
      <c r="V23" s="189"/>
      <c r="W23" s="264" t="s">
        <v>281</v>
      </c>
      <c r="X23" s="137"/>
      <c r="Y23" s="813" t="s">
        <v>13</v>
      </c>
      <c r="Z23" s="813"/>
      <c r="AA23" s="641" t="s">
        <v>282</v>
      </c>
      <c r="AB23" s="549"/>
      <c r="AC23" s="549"/>
      <c r="AD23" s="642" t="str">
        <f>IF(G21=1,"AW2000","AW2000-cor")</f>
        <v>AW2000</v>
      </c>
      <c r="AE23" s="643" t="s">
        <v>414</v>
      </c>
      <c r="AF23" s="617" t="s">
        <v>150</v>
      </c>
      <c r="AG23" s="549" t="s">
        <v>38</v>
      </c>
      <c r="AH23" s="260" t="s">
        <v>68</v>
      </c>
      <c r="AI23" s="260" t="s">
        <v>69</v>
      </c>
      <c r="AJ23" s="505" t="s">
        <v>151</v>
      </c>
      <c r="AK23" s="505" t="s">
        <v>399</v>
      </c>
      <c r="AL23" s="260" t="s">
        <v>96</v>
      </c>
      <c r="AM23" s="260" t="s">
        <v>487</v>
      </c>
      <c r="AN23" s="260"/>
      <c r="AO23" s="260" t="s">
        <v>70</v>
      </c>
      <c r="AP23" s="260" t="s">
        <v>67</v>
      </c>
      <c r="AQ23" s="260" t="s">
        <v>55</v>
      </c>
      <c r="AR23" s="645" t="str">
        <f>IF(G21=1,"wonen","wonen-cor")</f>
        <v>wonen</v>
      </c>
      <c r="AS23" s="644" t="str">
        <f>IF(G21=1,"industrie","industrie-cor")</f>
        <v>industrie</v>
      </c>
      <c r="AT23" s="646" t="str">
        <f>IF(G21=1,"i-waarde","i-waarde-cor")</f>
        <v>i-waarde</v>
      </c>
      <c r="AU23" s="161"/>
      <c r="AV23" s="161"/>
      <c r="AW23" s="161" t="s">
        <v>62</v>
      </c>
      <c r="AX23" s="161"/>
      <c r="AY23" s="161" t="s">
        <v>276</v>
      </c>
      <c r="AZ23" s="161" t="s">
        <v>277</v>
      </c>
      <c r="BA23" s="160" t="s">
        <v>275</v>
      </c>
      <c r="BB23" s="160"/>
      <c r="BC23" s="161"/>
      <c r="BD23" s="160"/>
      <c r="BE23" s="160"/>
      <c r="BF23" s="160"/>
      <c r="BG23" s="160"/>
      <c r="BH23" s="160"/>
      <c r="BI23" s="160"/>
      <c r="BJ23" s="160" t="s">
        <v>231</v>
      </c>
      <c r="BK23" s="160" t="s">
        <v>52</v>
      </c>
      <c r="BL23" s="160" t="s">
        <v>53</v>
      </c>
      <c r="BM23" s="160"/>
      <c r="BN23" s="160"/>
      <c r="BO23" s="160" t="s">
        <v>51</v>
      </c>
      <c r="BP23" s="160"/>
      <c r="BQ23" s="160"/>
      <c r="BR23" s="160"/>
      <c r="BS23" s="631" t="s">
        <v>8</v>
      </c>
      <c r="BT23" s="631" t="s">
        <v>9</v>
      </c>
      <c r="BU23" s="631" t="s">
        <v>10</v>
      </c>
      <c r="BV23" s="699" t="s">
        <v>497</v>
      </c>
      <c r="BW23" s="700" t="s">
        <v>498</v>
      </c>
      <c r="BX23" s="699" t="s">
        <v>497</v>
      </c>
      <c r="BY23" s="701" t="s">
        <v>498</v>
      </c>
      <c r="BZ23" s="198"/>
      <c r="CA23" s="198"/>
    </row>
    <row r="24" spans="6:79" s="135" customFormat="1" ht="8.1" customHeight="1" x14ac:dyDescent="0.15">
      <c r="F24" s="632" t="s">
        <v>142</v>
      </c>
      <c r="G24" s="409"/>
      <c r="H24" s="633"/>
      <c r="I24" s="633" t="s">
        <v>287</v>
      </c>
      <c r="J24" s="633"/>
      <c r="K24" s="633" t="s">
        <v>287</v>
      </c>
      <c r="L24" s="634"/>
      <c r="M24" s="634"/>
      <c r="N24" s="634"/>
      <c r="O24" s="634"/>
      <c r="P24" s="634"/>
      <c r="Q24" s="634"/>
      <c r="R24" s="634"/>
      <c r="S24" s="299"/>
      <c r="T24" s="299"/>
      <c r="U24" s="635"/>
      <c r="V24" s="634"/>
      <c r="W24" s="634"/>
      <c r="X24" s="634"/>
      <c r="Y24" s="634"/>
      <c r="Z24" s="636" t="s">
        <v>73</v>
      </c>
      <c r="AA24" s="636"/>
      <c r="AB24" s="637"/>
      <c r="AC24" s="634"/>
      <c r="AD24" s="634"/>
      <c r="AE24" s="638"/>
      <c r="AF24" s="639"/>
      <c r="AG24" s="633"/>
      <c r="AH24" s="409"/>
      <c r="AI24" s="409"/>
      <c r="AJ24" s="409"/>
      <c r="AK24" s="409"/>
      <c r="AL24" s="409"/>
      <c r="AM24" s="409"/>
      <c r="AN24" s="409"/>
      <c r="AO24" s="409"/>
      <c r="AP24" s="409"/>
      <c r="AQ24" s="409"/>
      <c r="AR24" s="633"/>
      <c r="AS24" s="633"/>
      <c r="AT24" s="633"/>
      <c r="BC24" s="133"/>
      <c r="BD24" s="703"/>
      <c r="BJ24" s="616"/>
      <c r="BK24" s="616"/>
      <c r="BL24" s="616"/>
      <c r="BV24" s="532"/>
      <c r="BW24" s="532"/>
      <c r="BX24" s="640"/>
      <c r="BY24" s="640"/>
    </row>
    <row r="25" spans="6:79" ht="8.1" customHeight="1" x14ac:dyDescent="0.15">
      <c r="F25" s="166" t="str">
        <f>IF(U25&lt;920,"barium","barium, anropogeen (1=ja;0=nee)")</f>
        <v>barium</v>
      </c>
      <c r="G25" s="338">
        <v>1</v>
      </c>
      <c r="H25" s="201"/>
      <c r="I25" s="211">
        <v>190</v>
      </c>
      <c r="J25" s="203"/>
      <c r="K25" s="211">
        <v>190</v>
      </c>
      <c r="L25" s="205">
        <f t="shared" ref="L25:L33" si="0">(Q25+R25)/2</f>
        <v>190</v>
      </c>
      <c r="M25" s="205">
        <f t="shared" ref="M25:M33" si="1">IF(I25="","",IF(H25="&lt;",0.7*I25,I25))</f>
        <v>190</v>
      </c>
      <c r="N25" s="205">
        <f t="shared" ref="N25:N33" si="2">IF(AE25="","",IF(AND(H25="&lt;",I25&lt;=BE25,OR(AND(I25&gt;AE25,$G$21=0),AND(I25&gt;AE25*BV25,$G$21=1))),1,0))</f>
        <v>0</v>
      </c>
      <c r="O25" s="205">
        <f t="shared" ref="O25:O33" si="3">IF(K25="","",IF(J25="&lt;",0.7*K25,K25))</f>
        <v>190</v>
      </c>
      <c r="P25" s="205">
        <f t="shared" ref="P25:P33" si="4">IF(AE25="","",IF(AND(J25="&lt;",K25&lt;=BE25,OR(AND(K25&gt;AE25,$G$21=0),AND(K25&gt;AE25*BV25,$G$21=1))),1,0))</f>
        <v>0</v>
      </c>
      <c r="Q25" s="695">
        <f t="shared" ref="Q25:Q33" si="5">IF(I25="","",IF(AND(H25="&lt;",G25=2),0.7*I25,$Q$6*M25))</f>
        <v>190</v>
      </c>
      <c r="R25" s="695">
        <f t="shared" ref="R25:R33" si="6">IF(K25="","",IF(AND(J25="&lt;",G25=2),0.7*K25,$Q$6*O25))</f>
        <v>190</v>
      </c>
      <c r="S25" s="279">
        <f t="shared" ref="S25:S33" si="7">IF(Q25="","",IF($G$21=0,Q25,IF($G$21=1,Q25*BX25,"fout")))</f>
        <v>190</v>
      </c>
      <c r="T25" s="279">
        <f t="shared" ref="T25:T33" si="8">IF(R25="","",IF($G$21=0,R25,IF($G$21=1,R25*BY25,"fout")))</f>
        <v>190</v>
      </c>
      <c r="U25" s="557">
        <f t="shared" ref="U25:U33" si="9">IF(OR(Q25="",R25=""),"",(S25+T25)/2)</f>
        <v>190</v>
      </c>
      <c r="V25" s="169"/>
      <c r="W25" s="333">
        <f t="shared" ref="W25:W33" si="10">IF(OR(I25="",K25=""),"",MAX(I25/K25,K25/I25))</f>
        <v>1</v>
      </c>
      <c r="X25" s="684">
        <f t="shared" ref="X25:X33" si="11">IF(W25&gt;$W$22,1,0)</f>
        <v>0</v>
      </c>
      <c r="Y25" s="794" t="str">
        <f t="shared" ref="Y25:Y33" si="12">IF(U25="","",IF(COUNTBLANK(AE25)=1,"",IF(AND(COUNTBLANK(AT25)=0,U25&gt;AT25),"&gt;i-waarde",IF(AND(N25=1,P25=1),"&lt;=AW2000",IF(AND(COUNTBLANK(AS25)=0,U25&gt;AS25),"&gt;Eis industrie",IF(AND(COUNTBLANK(AR25)=0,U25&gt;AR25),"&gt;Eis wonen",IF(U25&gt;AD25,"&gt;AW2000",IF(U25&lt;=AE25,"&lt;=AW2000",""))))))))</f>
        <v>&lt;=AW2000</v>
      </c>
      <c r="Z25" s="794"/>
      <c r="AA25" s="694">
        <f t="shared" ref="AA25:AA33" si="13">IF(AND(N25=1,P25=1),1,0)</f>
        <v>0</v>
      </c>
      <c r="AB25" s="683">
        <f t="shared" ref="AB25:AB33" si="14">IF(OR(Y25="&gt;AW2000",Y25="&gt;Eis wonen",Y25="&gt;Eis industrie"),1,0)</f>
        <v>0</v>
      </c>
      <c r="AC25" s="683">
        <f t="shared" ref="AC25:AC33" si="15">IF(Y25="&gt;i-waarde",1,0)</f>
        <v>0</v>
      </c>
      <c r="AD25" s="496">
        <f t="shared" ref="AD25:AD33" si="16">IF(AE25="","",AE25)</f>
        <v>920</v>
      </c>
      <c r="AE25" s="230">
        <f t="shared" ref="AE25:AE33" si="17">IF($G$21=0,BJ25*(BV25+BW25)/2,BJ25)</f>
        <v>920</v>
      </c>
      <c r="AF25" s="496">
        <f t="shared" ref="AF25:AF33" si="18">IF(AE25="","",IF(2*AE25&lt;AR25,2*AE25,AR25))</f>
        <v>920</v>
      </c>
      <c r="AG25" s="496" t="str">
        <f t="shared" ref="AG25:AG33" si="19">+IF(U25="","",IF(COUNTBLANK(AE25)=1,"",IF(OR(Y25="&lt;=AW2000",U25&lt;=AD25),"&lt;=AW2000",IF(AND(AH25=1,AO25=0,AP25=0,AQ25=0),"AW2000&lt;x&lt;=2*AW2000",IF(AI25=1,"AW2000&lt;x&lt;=wonen",IF(AO25=1,"wonen&lt;x&lt;=industrie",IF(AP25=1,"industrie&lt;x&lt;=i-waarde",IF(AQ25=1,"&gt;i-waarde",""))))))))</f>
        <v>&lt;=AW2000</v>
      </c>
      <c r="AH25" s="566">
        <f t="shared" ref="AH25:AH44" si="20">IF(AA25=1,"",IF(AE25="","",IF(AND(U25&gt;AD25,U25&lt;=2*AE25),1,0)))</f>
        <v>0</v>
      </c>
      <c r="AI25" s="566">
        <f t="shared" ref="AI25:AI33" si="21">IF(AA25=1,"",IF(AE25="","",IF(AND(COUNTBLANK(AR25)=0,U25&gt;AD25,U25&lt;=AR25),1,0)))</f>
        <v>0</v>
      </c>
      <c r="AJ25" s="566">
        <f t="shared" ref="AJ25:AJ33" si="22">IF(AA25=1,"",IF(AE25="","",IF(AND(COUNTBLANK(AR25)=0,U25&gt;AD25,U25&lt;=2*AE25),1,0)))</f>
        <v>0</v>
      </c>
      <c r="AK25" s="566"/>
      <c r="AL25" s="566">
        <f t="shared" ref="AL25:AL33" si="23">IF(AA25=1,"",IF(AE25="","",IF(Y25="&lt;=AW2000",0,IF(AND(COUNTBLANK(AR25)=0,U25&gt;2*AE25),1,0))))</f>
        <v>0</v>
      </c>
      <c r="AM25" s="566">
        <f t="shared" ref="AM25:AM31" si="24">IF(AA25=1,"",IF(Y25="&lt;=AW2000",0,IF(AE25="","",IF(AND(COUNTBLANK(AR25)=0,U25&gt;2*AE25),1,0))))</f>
        <v>0</v>
      </c>
      <c r="AN25" s="566">
        <f t="shared" ref="AN25:AN33" si="25">IF(AA25=1,"",IF(AE25="","",IF(AL25&gt;0,1,0)))</f>
        <v>0</v>
      </c>
      <c r="AO25" s="566">
        <f t="shared" ref="AO25:AO33" si="26">IF(AA25=1,"",IF(Y25="&lt;=AW2000",0,IF(AND(COUNTBLANK(AR25:AS25)=0,U25&gt;AR25,U25&lt;=AS25),1,0)))</f>
        <v>0</v>
      </c>
      <c r="AP25" s="566">
        <f t="shared" ref="AP25:AP33" si="27">IF(AA25=1,"",IF(Y25="&lt;=AW2000",0,IF(AND(COUNTBLANK(AS25:AT25)=0,U25&gt;AS25,U25&lt;=AT25),1,0)))</f>
        <v>0</v>
      </c>
      <c r="AQ25" s="566">
        <f t="shared" ref="AQ25:AQ33" si="28">IF(AND(COUNTBLANK(AT25)=0,U25&gt;AT25),1,0)</f>
        <v>0</v>
      </c>
      <c r="AR25" s="496">
        <f t="shared" ref="AR25:AR33" si="29">IF(BK25="","",IF($G$21=0,BK25*(BV25+BW25)/2,BK25))</f>
        <v>920</v>
      </c>
      <c r="AS25" s="496">
        <f t="shared" ref="AS25:AS33" si="30">IF(BL25="","",IF($G$21=0,BL25*(BV25+BW25)/2,BL25))</f>
        <v>920</v>
      </c>
      <c r="AT25" s="496">
        <f t="shared" ref="AT25:AT33" si="31">IF(BO25="","",IF($G$21=0,BO25*(BV25+BW25)/2,BO25))</f>
        <v>920</v>
      </c>
      <c r="AU25" s="205"/>
      <c r="AV25" s="205"/>
      <c r="AW25" s="217"/>
      <c r="AX25" s="205"/>
      <c r="AY25" s="204">
        <f t="shared" ref="AY25:AY33" si="32">IF(AND(H25="&lt;",J25="&lt;",I25=K25,Q25&gt;AU25),1,0)</f>
        <v>0</v>
      </c>
      <c r="AZ25" s="204">
        <f t="shared" ref="AZ25:AZ33" si="33">IF(AND(H25="&lt;",J25="&lt;",I25=K25,Q25&gt;AS25),1,0)</f>
        <v>0</v>
      </c>
      <c r="BA25" s="198">
        <f t="shared" ref="BA25:BA33" si="34">IF(AND(H25="&lt;",J25="&lt;",I25=K25,Q25&gt;AR25),1,0)</f>
        <v>0</v>
      </c>
      <c r="BB25" s="198"/>
      <c r="BC25" s="206"/>
      <c r="BD25" s="708" t="str">
        <f t="shared" ref="BD25:BD33" si="35">BZ25</f>
        <v>barium</v>
      </c>
      <c r="BE25" s="542">
        <v>20</v>
      </c>
      <c r="BF25" s="181">
        <v>13</v>
      </c>
      <c r="BG25" s="208">
        <v>15</v>
      </c>
      <c r="BH25" s="187">
        <v>15</v>
      </c>
      <c r="BI25" s="177"/>
      <c r="BJ25" s="441">
        <f>IF(AND($G$25=0,$U$25&gt;920),10000,920)</f>
        <v>920</v>
      </c>
      <c r="BK25" s="441">
        <f>IF(AND($G$25=0,$U$25&gt;920),10000,920)</f>
        <v>920</v>
      </c>
      <c r="BL25" s="441">
        <f>IF(AND($G$25=0,$U$25&gt;920),10000,920)</f>
        <v>920</v>
      </c>
      <c r="BM25" s="181"/>
      <c r="BN25" s="181"/>
      <c r="BO25" s="441">
        <f>IF(AND($G$25=0,$U$25&gt;920),10000,920)</f>
        <v>920</v>
      </c>
      <c r="BP25" s="177" t="s">
        <v>463</v>
      </c>
      <c r="BQ25" s="177">
        <v>10</v>
      </c>
      <c r="BR25" s="177"/>
      <c r="BS25" s="181">
        <v>30</v>
      </c>
      <c r="BT25" s="181">
        <v>5</v>
      </c>
      <c r="BU25" s="181">
        <v>0</v>
      </c>
      <c r="BV25" s="618">
        <f t="shared" ref="BV25:BV33" si="36">((BS25+IF(AND($Y$19&lt;$BQ$25,$K$10=1),$BQ$25*BT25,$Y$19*BT25)+$Y$20*BU25)/(BS25+25*BT25+10*BU25))</f>
        <v>1</v>
      </c>
      <c r="BW25" s="618">
        <f t="shared" ref="BW25:BW33" si="37">((BS25+IF(AND($Z$19&lt;$BQ$25,$K$10=1),$BQ$25*BT25,$Z$19*BT25)+$Z$20*BU25)/(BS25+25*BT25+10*BU25))</f>
        <v>1</v>
      </c>
      <c r="BX25" s="619">
        <f t="shared" ref="BX25:BX33" si="38">((BS25+25*BT25+10*BU25)/(BS25+IF(AND($Y$19&lt;$BQ$25,$K$10=1),$BQ$25*BT25,$Y$19*BT25)+$Y$20*BU25))</f>
        <v>1</v>
      </c>
      <c r="BY25" s="619">
        <f t="shared" ref="BY25:BY33" si="39">((BS25+25*BT25+10*BU25)/(BS25+IF(AND($Z$19&lt;$BQ$25,$K$10=1),$BQ$25*BT25,$Z$19*BT25)+$Z$20*BU25))</f>
        <v>1</v>
      </c>
      <c r="BZ25" s="175" t="str">
        <f t="shared" ref="BZ25:BZ36" si="40">F25</f>
        <v>barium</v>
      </c>
      <c r="CA25" s="175"/>
    </row>
    <row r="26" spans="6:79" ht="8.1" customHeight="1" x14ac:dyDescent="0.15">
      <c r="F26" s="166" t="s">
        <v>2</v>
      </c>
      <c r="G26" s="338"/>
      <c r="H26" s="209"/>
      <c r="I26" s="168">
        <v>0.6</v>
      </c>
      <c r="J26" s="210"/>
      <c r="K26" s="168">
        <v>0.6</v>
      </c>
      <c r="L26" s="205">
        <f t="shared" si="0"/>
        <v>0.6</v>
      </c>
      <c r="M26" s="205">
        <f t="shared" si="1"/>
        <v>0.6</v>
      </c>
      <c r="N26" s="205">
        <f t="shared" si="2"/>
        <v>0</v>
      </c>
      <c r="O26" s="205">
        <f t="shared" si="3"/>
        <v>0.6</v>
      </c>
      <c r="P26" s="205">
        <f t="shared" si="4"/>
        <v>0</v>
      </c>
      <c r="Q26" s="695">
        <f t="shared" si="5"/>
        <v>0.6</v>
      </c>
      <c r="R26" s="695">
        <f t="shared" si="6"/>
        <v>0.6</v>
      </c>
      <c r="S26" s="279">
        <f t="shared" si="7"/>
        <v>0.6</v>
      </c>
      <c r="T26" s="279">
        <f t="shared" si="8"/>
        <v>0.6</v>
      </c>
      <c r="U26" s="557">
        <f t="shared" si="9"/>
        <v>0.6</v>
      </c>
      <c r="V26" s="169"/>
      <c r="W26" s="333">
        <f t="shared" si="10"/>
        <v>1</v>
      </c>
      <c r="X26" s="684">
        <f t="shared" si="11"/>
        <v>0</v>
      </c>
      <c r="Y26" s="794" t="str">
        <f t="shared" si="12"/>
        <v>&lt;=AW2000</v>
      </c>
      <c r="Z26" s="794"/>
      <c r="AA26" s="694">
        <f t="shared" si="13"/>
        <v>0</v>
      </c>
      <c r="AB26" s="683">
        <f t="shared" si="14"/>
        <v>0</v>
      </c>
      <c r="AC26" s="683">
        <f t="shared" si="15"/>
        <v>0</v>
      </c>
      <c r="AD26" s="496">
        <f t="shared" si="16"/>
        <v>0.6</v>
      </c>
      <c r="AE26" s="230">
        <f t="shared" si="17"/>
        <v>0.6</v>
      </c>
      <c r="AF26" s="496">
        <f t="shared" si="18"/>
        <v>1.2</v>
      </c>
      <c r="AG26" s="496" t="str">
        <f t="shared" si="19"/>
        <v>&lt;=AW2000</v>
      </c>
      <c r="AH26" s="566">
        <f t="shared" si="20"/>
        <v>0</v>
      </c>
      <c r="AI26" s="566">
        <f t="shared" si="21"/>
        <v>0</v>
      </c>
      <c r="AJ26" s="566">
        <f t="shared" si="22"/>
        <v>0</v>
      </c>
      <c r="AK26" s="566"/>
      <c r="AL26" s="566">
        <f t="shared" si="23"/>
        <v>0</v>
      </c>
      <c r="AM26" s="566">
        <f t="shared" si="24"/>
        <v>0</v>
      </c>
      <c r="AN26" s="566">
        <f t="shared" si="25"/>
        <v>0</v>
      </c>
      <c r="AO26" s="566">
        <f t="shared" si="26"/>
        <v>0</v>
      </c>
      <c r="AP26" s="566">
        <f t="shared" si="27"/>
        <v>0</v>
      </c>
      <c r="AQ26" s="566">
        <f t="shared" si="28"/>
        <v>0</v>
      </c>
      <c r="AR26" s="496">
        <f t="shared" si="29"/>
        <v>1.2</v>
      </c>
      <c r="AS26" s="496">
        <f t="shared" si="30"/>
        <v>4.3</v>
      </c>
      <c r="AT26" s="496">
        <f t="shared" si="31"/>
        <v>13</v>
      </c>
      <c r="AU26" s="204"/>
      <c r="AV26" s="204"/>
      <c r="AW26" s="204">
        <f t="shared" ref="AW26:AW45" si="41">IF(Q26="","",1)</f>
        <v>1</v>
      </c>
      <c r="AX26" s="204"/>
      <c r="AY26" s="204">
        <f t="shared" si="32"/>
        <v>0</v>
      </c>
      <c r="AZ26" s="204">
        <f t="shared" si="33"/>
        <v>0</v>
      </c>
      <c r="BA26" s="198">
        <f t="shared" si="34"/>
        <v>0</v>
      </c>
      <c r="BB26" s="198"/>
      <c r="BC26" s="206"/>
      <c r="BD26" s="708" t="str">
        <f t="shared" si="35"/>
        <v>cadmium</v>
      </c>
      <c r="BE26" s="542">
        <v>0.2</v>
      </c>
      <c r="BF26" s="181">
        <v>0.1</v>
      </c>
      <c r="BG26" s="208">
        <v>0.17</v>
      </c>
      <c r="BH26" s="187">
        <v>0.17</v>
      </c>
      <c r="BI26" s="177"/>
      <c r="BJ26" s="178">
        <v>0.6</v>
      </c>
      <c r="BK26" s="178">
        <v>1.2</v>
      </c>
      <c r="BL26" s="178">
        <v>4.3</v>
      </c>
      <c r="BM26" s="181"/>
      <c r="BN26" s="181"/>
      <c r="BO26" s="181">
        <v>13</v>
      </c>
      <c r="BP26" s="177"/>
      <c r="BQ26" s="622"/>
      <c r="BR26" s="177"/>
      <c r="BS26" s="181">
        <v>0.4</v>
      </c>
      <c r="BT26" s="181">
        <v>7.0000000000000001E-3</v>
      </c>
      <c r="BU26" s="181">
        <v>2.1000000000000001E-2</v>
      </c>
      <c r="BV26" s="618">
        <f t="shared" si="36"/>
        <v>1</v>
      </c>
      <c r="BW26" s="618">
        <f t="shared" si="37"/>
        <v>1</v>
      </c>
      <c r="BX26" s="619">
        <f t="shared" si="38"/>
        <v>1</v>
      </c>
      <c r="BY26" s="619">
        <f t="shared" si="39"/>
        <v>1</v>
      </c>
      <c r="BZ26" s="175" t="str">
        <f t="shared" si="40"/>
        <v>cadmium</v>
      </c>
      <c r="CA26" s="175"/>
    </row>
    <row r="27" spans="6:79" ht="8.1" customHeight="1" x14ac:dyDescent="0.15">
      <c r="F27" s="166" t="s">
        <v>35</v>
      </c>
      <c r="G27" s="338"/>
      <c r="H27" s="201"/>
      <c r="I27" s="211">
        <v>15</v>
      </c>
      <c r="J27" s="203"/>
      <c r="K27" s="211">
        <v>15</v>
      </c>
      <c r="L27" s="205">
        <f t="shared" si="0"/>
        <v>15</v>
      </c>
      <c r="M27" s="205">
        <f t="shared" si="1"/>
        <v>15</v>
      </c>
      <c r="N27" s="205">
        <f t="shared" si="2"/>
        <v>0</v>
      </c>
      <c r="O27" s="205">
        <f t="shared" si="3"/>
        <v>15</v>
      </c>
      <c r="P27" s="205">
        <f t="shared" si="4"/>
        <v>0</v>
      </c>
      <c r="Q27" s="695">
        <f t="shared" si="5"/>
        <v>15</v>
      </c>
      <c r="R27" s="695">
        <f t="shared" si="6"/>
        <v>15</v>
      </c>
      <c r="S27" s="279">
        <f t="shared" si="7"/>
        <v>15</v>
      </c>
      <c r="T27" s="279">
        <f t="shared" si="8"/>
        <v>15</v>
      </c>
      <c r="U27" s="557">
        <f t="shared" si="9"/>
        <v>15</v>
      </c>
      <c r="V27" s="169"/>
      <c r="W27" s="333">
        <f t="shared" si="10"/>
        <v>1</v>
      </c>
      <c r="X27" s="684">
        <f t="shared" si="11"/>
        <v>0</v>
      </c>
      <c r="Y27" s="794" t="str">
        <f t="shared" si="12"/>
        <v>&lt;=AW2000</v>
      </c>
      <c r="Z27" s="794"/>
      <c r="AA27" s="694">
        <f t="shared" si="13"/>
        <v>0</v>
      </c>
      <c r="AB27" s="683">
        <f t="shared" si="14"/>
        <v>0</v>
      </c>
      <c r="AC27" s="683">
        <f t="shared" si="15"/>
        <v>0</v>
      </c>
      <c r="AD27" s="496">
        <f t="shared" si="16"/>
        <v>15</v>
      </c>
      <c r="AE27" s="230">
        <f t="shared" si="17"/>
        <v>15</v>
      </c>
      <c r="AF27" s="496">
        <f t="shared" si="18"/>
        <v>30</v>
      </c>
      <c r="AG27" s="496" t="str">
        <f t="shared" si="19"/>
        <v>&lt;=AW2000</v>
      </c>
      <c r="AH27" s="566">
        <f t="shared" si="20"/>
        <v>0</v>
      </c>
      <c r="AI27" s="566">
        <f t="shared" si="21"/>
        <v>0</v>
      </c>
      <c r="AJ27" s="566">
        <f t="shared" si="22"/>
        <v>0</v>
      </c>
      <c r="AK27" s="566"/>
      <c r="AL27" s="566">
        <f t="shared" si="23"/>
        <v>0</v>
      </c>
      <c r="AM27" s="566">
        <f t="shared" si="24"/>
        <v>0</v>
      </c>
      <c r="AN27" s="566">
        <f t="shared" si="25"/>
        <v>0</v>
      </c>
      <c r="AO27" s="566">
        <f t="shared" si="26"/>
        <v>0</v>
      </c>
      <c r="AP27" s="566">
        <f t="shared" si="27"/>
        <v>0</v>
      </c>
      <c r="AQ27" s="566">
        <f t="shared" si="28"/>
        <v>0</v>
      </c>
      <c r="AR27" s="496">
        <f t="shared" si="29"/>
        <v>35</v>
      </c>
      <c r="AS27" s="496">
        <f t="shared" si="30"/>
        <v>190</v>
      </c>
      <c r="AT27" s="496">
        <f t="shared" si="31"/>
        <v>190</v>
      </c>
      <c r="AU27" s="204"/>
      <c r="AV27" s="204"/>
      <c r="AW27" s="204">
        <f t="shared" si="41"/>
        <v>1</v>
      </c>
      <c r="AX27" s="205"/>
      <c r="AY27" s="204">
        <f t="shared" si="32"/>
        <v>0</v>
      </c>
      <c r="AZ27" s="204">
        <f t="shared" si="33"/>
        <v>0</v>
      </c>
      <c r="BA27" s="198">
        <f t="shared" si="34"/>
        <v>0</v>
      </c>
      <c r="BB27" s="198"/>
      <c r="BC27" s="206"/>
      <c r="BD27" s="708" t="str">
        <f t="shared" si="35"/>
        <v>kobalt</v>
      </c>
      <c r="BE27" s="542">
        <v>3</v>
      </c>
      <c r="BF27" s="181">
        <v>0.7</v>
      </c>
      <c r="BG27" s="208">
        <v>1</v>
      </c>
      <c r="BH27" s="187">
        <v>1</v>
      </c>
      <c r="BI27" s="177"/>
      <c r="BJ27" s="178">
        <v>15</v>
      </c>
      <c r="BK27" s="178">
        <v>35</v>
      </c>
      <c r="BL27" s="178">
        <v>190</v>
      </c>
      <c r="BM27" s="181"/>
      <c r="BN27" s="181"/>
      <c r="BO27" s="181">
        <v>190</v>
      </c>
      <c r="BP27" s="177"/>
      <c r="BQ27" s="622"/>
      <c r="BR27" s="177"/>
      <c r="BS27" s="181">
        <v>2</v>
      </c>
      <c r="BT27" s="181">
        <v>0.28000000000000003</v>
      </c>
      <c r="BU27" s="181">
        <v>0</v>
      </c>
      <c r="BV27" s="618">
        <f t="shared" si="36"/>
        <v>1</v>
      </c>
      <c r="BW27" s="618">
        <f t="shared" si="37"/>
        <v>1</v>
      </c>
      <c r="BX27" s="619">
        <f t="shared" si="38"/>
        <v>1</v>
      </c>
      <c r="BY27" s="619">
        <f t="shared" si="39"/>
        <v>1</v>
      </c>
      <c r="BZ27" s="175" t="str">
        <f t="shared" si="40"/>
        <v>kobalt</v>
      </c>
      <c r="CA27" s="175"/>
    </row>
    <row r="28" spans="6:79" ht="8.1" customHeight="1" x14ac:dyDescent="0.15">
      <c r="F28" s="166" t="s">
        <v>3</v>
      </c>
      <c r="G28" s="338"/>
      <c r="H28" s="209"/>
      <c r="I28" s="168">
        <v>40</v>
      </c>
      <c r="J28" s="210"/>
      <c r="K28" s="168">
        <v>40</v>
      </c>
      <c r="L28" s="205">
        <f t="shared" si="0"/>
        <v>40</v>
      </c>
      <c r="M28" s="205">
        <f t="shared" si="1"/>
        <v>40</v>
      </c>
      <c r="N28" s="205">
        <f t="shared" si="2"/>
        <v>0</v>
      </c>
      <c r="O28" s="205">
        <f t="shared" si="3"/>
        <v>40</v>
      </c>
      <c r="P28" s="205">
        <f t="shared" si="4"/>
        <v>0</v>
      </c>
      <c r="Q28" s="695">
        <f t="shared" si="5"/>
        <v>40</v>
      </c>
      <c r="R28" s="695">
        <f t="shared" si="6"/>
        <v>40</v>
      </c>
      <c r="S28" s="279">
        <f t="shared" si="7"/>
        <v>40</v>
      </c>
      <c r="T28" s="279">
        <f t="shared" si="8"/>
        <v>40</v>
      </c>
      <c r="U28" s="557">
        <f t="shared" si="9"/>
        <v>40</v>
      </c>
      <c r="V28" s="169"/>
      <c r="W28" s="333">
        <f t="shared" si="10"/>
        <v>1</v>
      </c>
      <c r="X28" s="684">
        <f t="shared" si="11"/>
        <v>0</v>
      </c>
      <c r="Y28" s="794" t="str">
        <f t="shared" si="12"/>
        <v>&lt;=AW2000</v>
      </c>
      <c r="Z28" s="794"/>
      <c r="AA28" s="694">
        <f t="shared" si="13"/>
        <v>0</v>
      </c>
      <c r="AB28" s="683">
        <f t="shared" si="14"/>
        <v>0</v>
      </c>
      <c r="AC28" s="683">
        <f t="shared" si="15"/>
        <v>0</v>
      </c>
      <c r="AD28" s="496">
        <f t="shared" si="16"/>
        <v>40</v>
      </c>
      <c r="AE28" s="230">
        <f t="shared" si="17"/>
        <v>40</v>
      </c>
      <c r="AF28" s="496">
        <f t="shared" si="18"/>
        <v>54</v>
      </c>
      <c r="AG28" s="496" t="str">
        <f t="shared" si="19"/>
        <v>&lt;=AW2000</v>
      </c>
      <c r="AH28" s="566">
        <f t="shared" si="20"/>
        <v>0</v>
      </c>
      <c r="AI28" s="566">
        <f t="shared" si="21"/>
        <v>0</v>
      </c>
      <c r="AJ28" s="566">
        <f t="shared" si="22"/>
        <v>0</v>
      </c>
      <c r="AK28" s="566"/>
      <c r="AL28" s="566">
        <f t="shared" si="23"/>
        <v>0</v>
      </c>
      <c r="AM28" s="566">
        <f t="shared" si="24"/>
        <v>0</v>
      </c>
      <c r="AN28" s="566">
        <f t="shared" si="25"/>
        <v>0</v>
      </c>
      <c r="AO28" s="566">
        <f t="shared" si="26"/>
        <v>0</v>
      </c>
      <c r="AP28" s="566">
        <f t="shared" si="27"/>
        <v>0</v>
      </c>
      <c r="AQ28" s="566">
        <f t="shared" si="28"/>
        <v>0</v>
      </c>
      <c r="AR28" s="496">
        <f t="shared" si="29"/>
        <v>54</v>
      </c>
      <c r="AS28" s="496">
        <f t="shared" si="30"/>
        <v>190</v>
      </c>
      <c r="AT28" s="496">
        <f t="shared" si="31"/>
        <v>190</v>
      </c>
      <c r="AU28" s="204"/>
      <c r="AV28" s="204"/>
      <c r="AW28" s="204">
        <f t="shared" si="41"/>
        <v>1</v>
      </c>
      <c r="AX28" s="204"/>
      <c r="AY28" s="204">
        <f t="shared" si="32"/>
        <v>0</v>
      </c>
      <c r="AZ28" s="204">
        <f t="shared" si="33"/>
        <v>0</v>
      </c>
      <c r="BA28" s="198">
        <f t="shared" si="34"/>
        <v>0</v>
      </c>
      <c r="BB28" s="198"/>
      <c r="BC28" s="206"/>
      <c r="BD28" s="708" t="str">
        <f t="shared" si="35"/>
        <v>koper</v>
      </c>
      <c r="BE28" s="542">
        <v>5</v>
      </c>
      <c r="BF28" s="181">
        <v>1.7</v>
      </c>
      <c r="BG28" s="208">
        <v>5</v>
      </c>
      <c r="BH28" s="187">
        <v>5</v>
      </c>
      <c r="BI28" s="177"/>
      <c r="BJ28" s="178">
        <v>40</v>
      </c>
      <c r="BK28" s="178">
        <v>54</v>
      </c>
      <c r="BL28" s="178">
        <v>190</v>
      </c>
      <c r="BM28" s="181"/>
      <c r="BN28" s="181"/>
      <c r="BO28" s="181">
        <v>190</v>
      </c>
      <c r="BP28" s="177"/>
      <c r="BQ28" s="622"/>
      <c r="BR28" s="177"/>
      <c r="BS28" s="181">
        <v>15</v>
      </c>
      <c r="BT28" s="181">
        <v>0.6</v>
      </c>
      <c r="BU28" s="181">
        <v>0.6</v>
      </c>
      <c r="BV28" s="618">
        <f t="shared" si="36"/>
        <v>1</v>
      </c>
      <c r="BW28" s="618">
        <f t="shared" si="37"/>
        <v>1</v>
      </c>
      <c r="BX28" s="619">
        <f t="shared" si="38"/>
        <v>1</v>
      </c>
      <c r="BY28" s="619">
        <f t="shared" si="39"/>
        <v>1</v>
      </c>
      <c r="BZ28" s="175" t="str">
        <f t="shared" si="40"/>
        <v>koper</v>
      </c>
      <c r="CA28" s="175"/>
    </row>
    <row r="29" spans="6:79" ht="8.1" customHeight="1" x14ac:dyDescent="0.15">
      <c r="F29" s="166" t="s">
        <v>4</v>
      </c>
      <c r="G29" s="338"/>
      <c r="H29" s="209"/>
      <c r="I29" s="168">
        <v>0.15</v>
      </c>
      <c r="J29" s="210"/>
      <c r="K29" s="168">
        <v>0.15</v>
      </c>
      <c r="L29" s="205">
        <f t="shared" si="0"/>
        <v>0.15</v>
      </c>
      <c r="M29" s="205">
        <f t="shared" si="1"/>
        <v>0.15</v>
      </c>
      <c r="N29" s="205">
        <f t="shared" si="2"/>
        <v>0</v>
      </c>
      <c r="O29" s="205">
        <f t="shared" si="3"/>
        <v>0.15</v>
      </c>
      <c r="P29" s="205">
        <f t="shared" si="4"/>
        <v>0</v>
      </c>
      <c r="Q29" s="695">
        <f t="shared" si="5"/>
        <v>0.15</v>
      </c>
      <c r="R29" s="695">
        <f t="shared" si="6"/>
        <v>0.15</v>
      </c>
      <c r="S29" s="279">
        <f t="shared" si="7"/>
        <v>0.15</v>
      </c>
      <c r="T29" s="279">
        <f t="shared" si="8"/>
        <v>0.15</v>
      </c>
      <c r="U29" s="557">
        <f t="shared" si="9"/>
        <v>0.15</v>
      </c>
      <c r="V29" s="169"/>
      <c r="W29" s="333">
        <f t="shared" si="10"/>
        <v>1</v>
      </c>
      <c r="X29" s="684">
        <f t="shared" si="11"/>
        <v>0</v>
      </c>
      <c r="Y29" s="794" t="str">
        <f t="shared" si="12"/>
        <v>&lt;=AW2000</v>
      </c>
      <c r="Z29" s="794"/>
      <c r="AA29" s="694">
        <f t="shared" si="13"/>
        <v>0</v>
      </c>
      <c r="AB29" s="683">
        <f t="shared" si="14"/>
        <v>0</v>
      </c>
      <c r="AC29" s="683">
        <f t="shared" si="15"/>
        <v>0</v>
      </c>
      <c r="AD29" s="496">
        <f t="shared" si="16"/>
        <v>0.15</v>
      </c>
      <c r="AE29" s="230">
        <f t="shared" si="17"/>
        <v>0.15</v>
      </c>
      <c r="AF29" s="496">
        <f t="shared" si="18"/>
        <v>0.3</v>
      </c>
      <c r="AG29" s="496" t="str">
        <f t="shared" si="19"/>
        <v>&lt;=AW2000</v>
      </c>
      <c r="AH29" s="566">
        <f t="shared" si="20"/>
        <v>0</v>
      </c>
      <c r="AI29" s="566">
        <f t="shared" si="21"/>
        <v>0</v>
      </c>
      <c r="AJ29" s="566">
        <f t="shared" si="22"/>
        <v>0</v>
      </c>
      <c r="AK29" s="566"/>
      <c r="AL29" s="566">
        <f t="shared" si="23"/>
        <v>0</v>
      </c>
      <c r="AM29" s="566">
        <f t="shared" si="24"/>
        <v>0</v>
      </c>
      <c r="AN29" s="566">
        <f t="shared" si="25"/>
        <v>0</v>
      </c>
      <c r="AO29" s="566">
        <f t="shared" si="26"/>
        <v>0</v>
      </c>
      <c r="AP29" s="566">
        <f t="shared" si="27"/>
        <v>0</v>
      </c>
      <c r="AQ29" s="566">
        <f t="shared" si="28"/>
        <v>0</v>
      </c>
      <c r="AR29" s="496">
        <f t="shared" si="29"/>
        <v>0.83</v>
      </c>
      <c r="AS29" s="496">
        <f t="shared" si="30"/>
        <v>4.8</v>
      </c>
      <c r="AT29" s="496">
        <f t="shared" si="31"/>
        <v>36</v>
      </c>
      <c r="AU29" s="204"/>
      <c r="AV29" s="204"/>
      <c r="AW29" s="204">
        <f t="shared" si="41"/>
        <v>1</v>
      </c>
      <c r="AX29" s="204"/>
      <c r="AY29" s="204">
        <f t="shared" si="32"/>
        <v>0</v>
      </c>
      <c r="AZ29" s="204">
        <f t="shared" si="33"/>
        <v>0</v>
      </c>
      <c r="BA29" s="198">
        <f t="shared" si="34"/>
        <v>0</v>
      </c>
      <c r="BB29" s="198"/>
      <c r="BC29" s="206"/>
      <c r="BD29" s="708" t="str">
        <f t="shared" si="35"/>
        <v>kwik</v>
      </c>
      <c r="BE29" s="542">
        <v>0.05</v>
      </c>
      <c r="BF29" s="181">
        <v>0.01</v>
      </c>
      <c r="BG29" s="208">
        <v>0.05</v>
      </c>
      <c r="BH29" s="187">
        <v>0.05</v>
      </c>
      <c r="BI29" s="177"/>
      <c r="BJ29" s="178">
        <v>0.15</v>
      </c>
      <c r="BK29" s="178">
        <v>0.83</v>
      </c>
      <c r="BL29" s="178">
        <v>4.8</v>
      </c>
      <c r="BM29" s="181"/>
      <c r="BN29" s="181"/>
      <c r="BO29" s="181">
        <v>36</v>
      </c>
      <c r="BP29" s="177"/>
      <c r="BQ29" s="622"/>
      <c r="BR29" s="177"/>
      <c r="BS29" s="181">
        <v>0.2</v>
      </c>
      <c r="BT29" s="181">
        <v>3.3999999999999998E-3</v>
      </c>
      <c r="BU29" s="181">
        <v>1.6999999999999999E-3</v>
      </c>
      <c r="BV29" s="618">
        <f t="shared" si="36"/>
        <v>1</v>
      </c>
      <c r="BW29" s="618">
        <f t="shared" si="37"/>
        <v>1</v>
      </c>
      <c r="BX29" s="619">
        <f t="shared" si="38"/>
        <v>1</v>
      </c>
      <c r="BY29" s="619">
        <f t="shared" si="39"/>
        <v>1</v>
      </c>
      <c r="BZ29" s="175" t="str">
        <f t="shared" si="40"/>
        <v>kwik</v>
      </c>
      <c r="CA29" s="175"/>
    </row>
    <row r="30" spans="6:79" ht="8.1" customHeight="1" x14ac:dyDescent="0.15">
      <c r="F30" s="166" t="s">
        <v>5</v>
      </c>
      <c r="G30" s="338"/>
      <c r="H30" s="209"/>
      <c r="I30" s="168">
        <v>50</v>
      </c>
      <c r="J30" s="210"/>
      <c r="K30" s="168">
        <v>50</v>
      </c>
      <c r="L30" s="205">
        <f t="shared" si="0"/>
        <v>50</v>
      </c>
      <c r="M30" s="205">
        <f t="shared" si="1"/>
        <v>50</v>
      </c>
      <c r="N30" s="205">
        <f t="shared" si="2"/>
        <v>0</v>
      </c>
      <c r="O30" s="205">
        <f t="shared" si="3"/>
        <v>50</v>
      </c>
      <c r="P30" s="205">
        <f t="shared" si="4"/>
        <v>0</v>
      </c>
      <c r="Q30" s="695">
        <f t="shared" si="5"/>
        <v>50</v>
      </c>
      <c r="R30" s="695">
        <f t="shared" si="6"/>
        <v>50</v>
      </c>
      <c r="S30" s="279">
        <f t="shared" si="7"/>
        <v>50</v>
      </c>
      <c r="T30" s="279">
        <f t="shared" si="8"/>
        <v>50</v>
      </c>
      <c r="U30" s="557">
        <f t="shared" si="9"/>
        <v>50</v>
      </c>
      <c r="V30" s="169"/>
      <c r="W30" s="333">
        <f t="shared" si="10"/>
        <v>1</v>
      </c>
      <c r="X30" s="684">
        <f t="shared" si="11"/>
        <v>0</v>
      </c>
      <c r="Y30" s="794" t="str">
        <f t="shared" si="12"/>
        <v>&lt;=AW2000</v>
      </c>
      <c r="Z30" s="794"/>
      <c r="AA30" s="694">
        <f t="shared" si="13"/>
        <v>0</v>
      </c>
      <c r="AB30" s="683">
        <f t="shared" si="14"/>
        <v>0</v>
      </c>
      <c r="AC30" s="683">
        <f t="shared" si="15"/>
        <v>0</v>
      </c>
      <c r="AD30" s="496">
        <f t="shared" si="16"/>
        <v>50</v>
      </c>
      <c r="AE30" s="230">
        <f t="shared" si="17"/>
        <v>50</v>
      </c>
      <c r="AF30" s="496">
        <f t="shared" si="18"/>
        <v>100</v>
      </c>
      <c r="AG30" s="496" t="str">
        <f t="shared" si="19"/>
        <v>&lt;=AW2000</v>
      </c>
      <c r="AH30" s="566">
        <f t="shared" si="20"/>
        <v>0</v>
      </c>
      <c r="AI30" s="566">
        <f t="shared" si="21"/>
        <v>0</v>
      </c>
      <c r="AJ30" s="566">
        <f t="shared" si="22"/>
        <v>0</v>
      </c>
      <c r="AK30" s="566"/>
      <c r="AL30" s="566">
        <f t="shared" si="23"/>
        <v>0</v>
      </c>
      <c r="AM30" s="566">
        <f t="shared" si="24"/>
        <v>0</v>
      </c>
      <c r="AN30" s="566">
        <f t="shared" si="25"/>
        <v>0</v>
      </c>
      <c r="AO30" s="566">
        <f t="shared" si="26"/>
        <v>0</v>
      </c>
      <c r="AP30" s="566">
        <f t="shared" si="27"/>
        <v>0</v>
      </c>
      <c r="AQ30" s="566">
        <f t="shared" si="28"/>
        <v>0</v>
      </c>
      <c r="AR30" s="496">
        <f t="shared" si="29"/>
        <v>210</v>
      </c>
      <c r="AS30" s="496">
        <f t="shared" si="30"/>
        <v>530</v>
      </c>
      <c r="AT30" s="496">
        <f t="shared" si="31"/>
        <v>530</v>
      </c>
      <c r="AU30" s="204"/>
      <c r="AV30" s="204"/>
      <c r="AW30" s="204">
        <f t="shared" si="41"/>
        <v>1</v>
      </c>
      <c r="AX30" s="204"/>
      <c r="AY30" s="204">
        <f t="shared" si="32"/>
        <v>0</v>
      </c>
      <c r="AZ30" s="204">
        <f t="shared" si="33"/>
        <v>0</v>
      </c>
      <c r="BA30" s="198">
        <f t="shared" si="34"/>
        <v>0</v>
      </c>
      <c r="BB30" s="198"/>
      <c r="BC30" s="206"/>
      <c r="BD30" s="708" t="str">
        <f t="shared" si="35"/>
        <v>lood</v>
      </c>
      <c r="BE30" s="542">
        <v>10</v>
      </c>
      <c r="BF30" s="181">
        <v>1</v>
      </c>
      <c r="BG30" s="208">
        <v>3</v>
      </c>
      <c r="BH30" s="187">
        <v>3</v>
      </c>
      <c r="BI30" s="177"/>
      <c r="BJ30" s="178">
        <v>50</v>
      </c>
      <c r="BK30" s="178">
        <v>210</v>
      </c>
      <c r="BL30" s="178">
        <v>530</v>
      </c>
      <c r="BM30" s="181"/>
      <c r="BN30" s="181"/>
      <c r="BO30" s="181">
        <v>530</v>
      </c>
      <c r="BP30" s="177"/>
      <c r="BQ30" s="622"/>
      <c r="BR30" s="177"/>
      <c r="BS30" s="181">
        <v>50</v>
      </c>
      <c r="BT30" s="181">
        <v>1</v>
      </c>
      <c r="BU30" s="181">
        <v>1</v>
      </c>
      <c r="BV30" s="618">
        <f t="shared" si="36"/>
        <v>1</v>
      </c>
      <c r="BW30" s="618">
        <f t="shared" si="37"/>
        <v>1</v>
      </c>
      <c r="BX30" s="619">
        <f t="shared" si="38"/>
        <v>1</v>
      </c>
      <c r="BY30" s="619">
        <f t="shared" si="39"/>
        <v>1</v>
      </c>
      <c r="BZ30" s="175" t="str">
        <f t="shared" si="40"/>
        <v>lood</v>
      </c>
      <c r="CA30" s="175"/>
    </row>
    <row r="31" spans="6:79" ht="8.1" customHeight="1" x14ac:dyDescent="0.15">
      <c r="F31" s="166" t="s">
        <v>32</v>
      </c>
      <c r="G31" s="338"/>
      <c r="H31" s="201"/>
      <c r="I31" s="202">
        <v>0.5</v>
      </c>
      <c r="J31" s="203"/>
      <c r="K31" s="202">
        <v>0.5</v>
      </c>
      <c r="L31" s="205">
        <f t="shared" si="0"/>
        <v>0.5</v>
      </c>
      <c r="M31" s="205">
        <f t="shared" si="1"/>
        <v>0.5</v>
      </c>
      <c r="N31" s="205">
        <f t="shared" si="2"/>
        <v>0</v>
      </c>
      <c r="O31" s="205">
        <f t="shared" si="3"/>
        <v>0.5</v>
      </c>
      <c r="P31" s="205">
        <f t="shared" si="4"/>
        <v>0</v>
      </c>
      <c r="Q31" s="695">
        <f t="shared" si="5"/>
        <v>0.5</v>
      </c>
      <c r="R31" s="695">
        <f t="shared" si="6"/>
        <v>0.5</v>
      </c>
      <c r="S31" s="279">
        <f t="shared" si="7"/>
        <v>0.5</v>
      </c>
      <c r="T31" s="279">
        <f t="shared" si="8"/>
        <v>0.5</v>
      </c>
      <c r="U31" s="557">
        <f t="shared" si="9"/>
        <v>0.5</v>
      </c>
      <c r="V31" s="169"/>
      <c r="W31" s="333">
        <f t="shared" si="10"/>
        <v>1</v>
      </c>
      <c r="X31" s="684">
        <f t="shared" si="11"/>
        <v>0</v>
      </c>
      <c r="Y31" s="794" t="str">
        <f t="shared" si="12"/>
        <v>&lt;=AW2000</v>
      </c>
      <c r="Z31" s="794"/>
      <c r="AA31" s="694">
        <f t="shared" si="13"/>
        <v>0</v>
      </c>
      <c r="AB31" s="683">
        <f t="shared" si="14"/>
        <v>0</v>
      </c>
      <c r="AC31" s="683">
        <f t="shared" si="15"/>
        <v>0</v>
      </c>
      <c r="AD31" s="496">
        <f t="shared" si="16"/>
        <v>1.5</v>
      </c>
      <c r="AE31" s="230">
        <f t="shared" si="17"/>
        <v>1.5</v>
      </c>
      <c r="AF31" s="496">
        <f t="shared" si="18"/>
        <v>3</v>
      </c>
      <c r="AG31" s="496" t="str">
        <f t="shared" si="19"/>
        <v>&lt;=AW2000</v>
      </c>
      <c r="AH31" s="566">
        <f t="shared" si="20"/>
        <v>0</v>
      </c>
      <c r="AI31" s="566">
        <f t="shared" si="21"/>
        <v>0</v>
      </c>
      <c r="AJ31" s="566">
        <f t="shared" si="22"/>
        <v>0</v>
      </c>
      <c r="AK31" s="566"/>
      <c r="AL31" s="566">
        <f t="shared" si="23"/>
        <v>0</v>
      </c>
      <c r="AM31" s="566">
        <f t="shared" si="24"/>
        <v>0</v>
      </c>
      <c r="AN31" s="566">
        <f t="shared" si="25"/>
        <v>0</v>
      </c>
      <c r="AO31" s="566">
        <f t="shared" si="26"/>
        <v>0</v>
      </c>
      <c r="AP31" s="566">
        <f t="shared" si="27"/>
        <v>0</v>
      </c>
      <c r="AQ31" s="566">
        <f t="shared" si="28"/>
        <v>0</v>
      </c>
      <c r="AR31" s="496">
        <f t="shared" si="29"/>
        <v>88</v>
      </c>
      <c r="AS31" s="496">
        <f t="shared" si="30"/>
        <v>190</v>
      </c>
      <c r="AT31" s="496">
        <f t="shared" si="31"/>
        <v>190</v>
      </c>
      <c r="AU31" s="204"/>
      <c r="AV31" s="204"/>
      <c r="AW31" s="204">
        <f t="shared" si="41"/>
        <v>1</v>
      </c>
      <c r="AX31" s="204"/>
      <c r="AY31" s="204">
        <f t="shared" si="32"/>
        <v>0</v>
      </c>
      <c r="AZ31" s="204">
        <f t="shared" si="33"/>
        <v>0</v>
      </c>
      <c r="BA31" s="198">
        <f t="shared" si="34"/>
        <v>0</v>
      </c>
      <c r="BB31" s="198"/>
      <c r="BC31" s="206"/>
      <c r="BD31" s="708" t="str">
        <f t="shared" si="35"/>
        <v>molybdeen</v>
      </c>
      <c r="BE31" s="542">
        <v>1.5</v>
      </c>
      <c r="BF31" s="181">
        <v>0.5</v>
      </c>
      <c r="BG31" s="208">
        <v>0.5</v>
      </c>
      <c r="BH31" s="187">
        <v>0.5</v>
      </c>
      <c r="BI31" s="177"/>
      <c r="BJ31" s="178">
        <v>1.5</v>
      </c>
      <c r="BK31" s="178">
        <v>88</v>
      </c>
      <c r="BL31" s="178">
        <v>190</v>
      </c>
      <c r="BM31" s="181"/>
      <c r="BN31" s="181"/>
      <c r="BO31" s="181">
        <v>190</v>
      </c>
      <c r="BP31" s="177"/>
      <c r="BQ31" s="622"/>
      <c r="BR31" s="177"/>
      <c r="BS31" s="181">
        <v>1</v>
      </c>
      <c r="BT31" s="181">
        <v>0</v>
      </c>
      <c r="BU31" s="181">
        <v>0</v>
      </c>
      <c r="BV31" s="618">
        <f t="shared" si="36"/>
        <v>1</v>
      </c>
      <c r="BW31" s="618">
        <f t="shared" si="37"/>
        <v>1</v>
      </c>
      <c r="BX31" s="619">
        <f t="shared" si="38"/>
        <v>1</v>
      </c>
      <c r="BY31" s="619">
        <f t="shared" si="39"/>
        <v>1</v>
      </c>
      <c r="BZ31" s="175" t="str">
        <f t="shared" si="40"/>
        <v>molybdeen</v>
      </c>
      <c r="CA31" s="175"/>
    </row>
    <row r="32" spans="6:79" ht="8.1" customHeight="1" x14ac:dyDescent="0.15">
      <c r="F32" s="166" t="s">
        <v>6</v>
      </c>
      <c r="G32" s="338"/>
      <c r="H32" s="209"/>
      <c r="I32" s="168">
        <v>35</v>
      </c>
      <c r="J32" s="210"/>
      <c r="K32" s="168">
        <v>35</v>
      </c>
      <c r="L32" s="205">
        <f t="shared" si="0"/>
        <v>35</v>
      </c>
      <c r="M32" s="205">
        <f t="shared" si="1"/>
        <v>35</v>
      </c>
      <c r="N32" s="205">
        <f t="shared" si="2"/>
        <v>0</v>
      </c>
      <c r="O32" s="205">
        <f t="shared" si="3"/>
        <v>35</v>
      </c>
      <c r="P32" s="205">
        <f t="shared" si="4"/>
        <v>0</v>
      </c>
      <c r="Q32" s="695">
        <f t="shared" si="5"/>
        <v>35</v>
      </c>
      <c r="R32" s="695">
        <f t="shared" si="6"/>
        <v>35</v>
      </c>
      <c r="S32" s="279">
        <f t="shared" si="7"/>
        <v>35</v>
      </c>
      <c r="T32" s="279">
        <f t="shared" si="8"/>
        <v>35</v>
      </c>
      <c r="U32" s="557">
        <f t="shared" si="9"/>
        <v>35</v>
      </c>
      <c r="V32" s="169"/>
      <c r="W32" s="333">
        <f t="shared" si="10"/>
        <v>1</v>
      </c>
      <c r="X32" s="684">
        <f t="shared" si="11"/>
        <v>0</v>
      </c>
      <c r="Y32" s="794" t="str">
        <f t="shared" ca="1" si="12"/>
        <v>&lt;=AW2000</v>
      </c>
      <c r="Z32" s="794"/>
      <c r="AA32" s="694">
        <f t="shared" si="13"/>
        <v>0</v>
      </c>
      <c r="AB32" s="683">
        <f t="shared" ca="1" si="14"/>
        <v>0</v>
      </c>
      <c r="AC32" s="683">
        <f t="shared" ca="1" si="15"/>
        <v>0</v>
      </c>
      <c r="AD32" s="496">
        <f t="shared" si="16"/>
        <v>35</v>
      </c>
      <c r="AE32" s="230">
        <f t="shared" si="17"/>
        <v>35</v>
      </c>
      <c r="AF32" s="496">
        <f t="shared" ca="1" si="18"/>
        <v>70</v>
      </c>
      <c r="AG32" s="496" t="str">
        <f t="shared" ca="1" si="19"/>
        <v>&lt;=AW2000</v>
      </c>
      <c r="AH32" s="566">
        <f t="shared" si="20"/>
        <v>0</v>
      </c>
      <c r="AI32" s="566">
        <f t="shared" ca="1" si="21"/>
        <v>0</v>
      </c>
      <c r="AJ32" s="566">
        <f t="shared" ca="1" si="22"/>
        <v>0</v>
      </c>
      <c r="AK32" s="585">
        <f ca="1">IF(AA32=1,"",IF(AE32="","",IF(AND(COUNTBLANK(AR32)=0,U32&gt;AD32,U32&lt;=2*AE32),1,0)))</f>
        <v>0</v>
      </c>
      <c r="AL32" s="566">
        <f t="shared" ca="1" si="23"/>
        <v>0</v>
      </c>
      <c r="AM32" s="586"/>
      <c r="AN32" s="566">
        <f t="shared" ca="1" si="25"/>
        <v>0</v>
      </c>
      <c r="AO32" s="566">
        <f t="shared" ca="1" si="26"/>
        <v>0</v>
      </c>
      <c r="AP32" s="566">
        <f t="shared" ca="1" si="27"/>
        <v>0</v>
      </c>
      <c r="AQ32" s="566">
        <f t="shared" si="28"/>
        <v>0</v>
      </c>
      <c r="AR32" s="496">
        <f t="shared" ca="1" si="29"/>
        <v>70</v>
      </c>
      <c r="AS32" s="496">
        <f t="shared" si="30"/>
        <v>100</v>
      </c>
      <c r="AT32" s="496">
        <f t="shared" si="31"/>
        <v>100</v>
      </c>
      <c r="AU32" s="204"/>
      <c r="AV32" s="204"/>
      <c r="AW32" s="204">
        <f t="shared" si="41"/>
        <v>1</v>
      </c>
      <c r="AX32" s="204"/>
      <c r="AY32" s="204">
        <f t="shared" si="32"/>
        <v>0</v>
      </c>
      <c r="AZ32" s="204">
        <f t="shared" si="33"/>
        <v>0</v>
      </c>
      <c r="BA32" s="198">
        <f t="shared" ca="1" si="34"/>
        <v>0</v>
      </c>
      <c r="BB32" s="198"/>
      <c r="BC32" s="206"/>
      <c r="BD32" s="708" t="str">
        <f t="shared" si="35"/>
        <v>nikkel</v>
      </c>
      <c r="BE32" s="542">
        <v>4</v>
      </c>
      <c r="BF32" s="181">
        <v>4.3</v>
      </c>
      <c r="BG32" s="208">
        <v>13</v>
      </c>
      <c r="BH32" s="187">
        <v>13</v>
      </c>
      <c r="BI32" s="177"/>
      <c r="BJ32" s="178">
        <v>35</v>
      </c>
      <c r="BK32" s="441">
        <f ca="1">IF(OR(AM60&gt;0,AND(AJ60&gt;AX66,AK60=1)),39,70)</f>
        <v>70</v>
      </c>
      <c r="BL32" s="178">
        <v>100</v>
      </c>
      <c r="BM32" s="181"/>
      <c r="BN32" s="181"/>
      <c r="BO32" s="181">
        <v>100</v>
      </c>
      <c r="BP32" s="177"/>
      <c r="BQ32" s="622"/>
      <c r="BR32" s="177"/>
      <c r="BS32" s="181">
        <v>10</v>
      </c>
      <c r="BT32" s="181">
        <v>1</v>
      </c>
      <c r="BU32" s="181">
        <v>0</v>
      </c>
      <c r="BV32" s="618">
        <f t="shared" si="36"/>
        <v>1</v>
      </c>
      <c r="BW32" s="618">
        <f t="shared" si="37"/>
        <v>1</v>
      </c>
      <c r="BX32" s="619">
        <f t="shared" si="38"/>
        <v>1</v>
      </c>
      <c r="BY32" s="619">
        <f t="shared" si="39"/>
        <v>1</v>
      </c>
      <c r="BZ32" s="175" t="str">
        <f t="shared" si="40"/>
        <v>nikkel</v>
      </c>
      <c r="CA32" s="175"/>
    </row>
    <row r="33" spans="2:95" ht="8.1" customHeight="1" x14ac:dyDescent="0.15">
      <c r="F33" s="166" t="s">
        <v>7</v>
      </c>
      <c r="G33" s="338"/>
      <c r="H33" s="209"/>
      <c r="I33" s="168">
        <v>100</v>
      </c>
      <c r="J33" s="210"/>
      <c r="K33" s="168">
        <v>100</v>
      </c>
      <c r="L33" s="205">
        <f t="shared" si="0"/>
        <v>100</v>
      </c>
      <c r="M33" s="205">
        <f t="shared" si="1"/>
        <v>100</v>
      </c>
      <c r="N33" s="205">
        <f t="shared" si="2"/>
        <v>0</v>
      </c>
      <c r="O33" s="205">
        <f t="shared" si="3"/>
        <v>100</v>
      </c>
      <c r="P33" s="205">
        <f t="shared" si="4"/>
        <v>0</v>
      </c>
      <c r="Q33" s="695">
        <f t="shared" si="5"/>
        <v>100</v>
      </c>
      <c r="R33" s="695">
        <f t="shared" si="6"/>
        <v>100</v>
      </c>
      <c r="S33" s="279">
        <f t="shared" si="7"/>
        <v>100</v>
      </c>
      <c r="T33" s="279">
        <f t="shared" si="8"/>
        <v>100</v>
      </c>
      <c r="U33" s="557">
        <f t="shared" si="9"/>
        <v>100</v>
      </c>
      <c r="V33" s="169"/>
      <c r="W33" s="333">
        <f t="shared" si="10"/>
        <v>1</v>
      </c>
      <c r="X33" s="684">
        <f t="shared" si="11"/>
        <v>0</v>
      </c>
      <c r="Y33" s="794" t="str">
        <f t="shared" si="12"/>
        <v>&lt;=AW2000</v>
      </c>
      <c r="Z33" s="794"/>
      <c r="AA33" s="694">
        <f t="shared" si="13"/>
        <v>0</v>
      </c>
      <c r="AB33" s="683">
        <f t="shared" si="14"/>
        <v>0</v>
      </c>
      <c r="AC33" s="683">
        <f t="shared" si="15"/>
        <v>0</v>
      </c>
      <c r="AD33" s="496">
        <f t="shared" si="16"/>
        <v>140</v>
      </c>
      <c r="AE33" s="230">
        <f t="shared" si="17"/>
        <v>140</v>
      </c>
      <c r="AF33" s="496">
        <f t="shared" si="18"/>
        <v>200</v>
      </c>
      <c r="AG33" s="496" t="str">
        <f t="shared" si="19"/>
        <v>&lt;=AW2000</v>
      </c>
      <c r="AH33" s="566">
        <f t="shared" si="20"/>
        <v>0</v>
      </c>
      <c r="AI33" s="566">
        <f t="shared" si="21"/>
        <v>0</v>
      </c>
      <c r="AJ33" s="566">
        <f t="shared" si="22"/>
        <v>0</v>
      </c>
      <c r="AK33" s="566"/>
      <c r="AL33" s="566">
        <f t="shared" si="23"/>
        <v>0</v>
      </c>
      <c r="AM33" s="566">
        <f>IF(AA33=1,"",IF(Y33="&lt;=AW2000",0,IF(AE33="","",IF(AND(COUNTBLANK(AR33)=0,U33&gt;2*AE33),1,0))))</f>
        <v>0</v>
      </c>
      <c r="AN33" s="566">
        <f t="shared" si="25"/>
        <v>0</v>
      </c>
      <c r="AO33" s="566">
        <f t="shared" si="26"/>
        <v>0</v>
      </c>
      <c r="AP33" s="566">
        <f t="shared" si="27"/>
        <v>0</v>
      </c>
      <c r="AQ33" s="566">
        <f t="shared" si="28"/>
        <v>0</v>
      </c>
      <c r="AR33" s="496">
        <f t="shared" si="29"/>
        <v>200</v>
      </c>
      <c r="AS33" s="496">
        <f t="shared" si="30"/>
        <v>720</v>
      </c>
      <c r="AT33" s="496">
        <f t="shared" si="31"/>
        <v>720</v>
      </c>
      <c r="AU33" s="204"/>
      <c r="AV33" s="204"/>
      <c r="AW33" s="204">
        <f t="shared" si="41"/>
        <v>1</v>
      </c>
      <c r="AX33" s="204">
        <f>SUM(AW25:AW33)</f>
        <v>8</v>
      </c>
      <c r="AY33" s="204">
        <f t="shared" si="32"/>
        <v>0</v>
      </c>
      <c r="AZ33" s="204">
        <f t="shared" si="33"/>
        <v>0</v>
      </c>
      <c r="BA33" s="198">
        <f t="shared" si="34"/>
        <v>0</v>
      </c>
      <c r="BB33" s="198"/>
      <c r="BC33" s="206"/>
      <c r="BD33" s="708" t="str">
        <f t="shared" si="35"/>
        <v>zink</v>
      </c>
      <c r="BE33" s="542">
        <v>20</v>
      </c>
      <c r="BF33" s="181">
        <v>7</v>
      </c>
      <c r="BG33" s="208">
        <v>17</v>
      </c>
      <c r="BH33" s="187">
        <v>17</v>
      </c>
      <c r="BI33" s="177"/>
      <c r="BJ33" s="178">
        <v>140</v>
      </c>
      <c r="BK33" s="178">
        <v>200</v>
      </c>
      <c r="BL33" s="178">
        <v>720</v>
      </c>
      <c r="BM33" s="181"/>
      <c r="BN33" s="181"/>
      <c r="BO33" s="181">
        <v>720</v>
      </c>
      <c r="BP33" s="177"/>
      <c r="BQ33" s="622"/>
      <c r="BR33" s="177"/>
      <c r="BS33" s="181">
        <v>50</v>
      </c>
      <c r="BT33" s="181">
        <v>3</v>
      </c>
      <c r="BU33" s="181">
        <v>1.5</v>
      </c>
      <c r="BV33" s="618">
        <f t="shared" si="36"/>
        <v>1</v>
      </c>
      <c r="BW33" s="618">
        <f t="shared" si="37"/>
        <v>1</v>
      </c>
      <c r="BX33" s="619">
        <f t="shared" si="38"/>
        <v>1</v>
      </c>
      <c r="BY33" s="619">
        <f t="shared" si="39"/>
        <v>1</v>
      </c>
      <c r="BZ33" s="175" t="str">
        <f t="shared" si="40"/>
        <v>zink</v>
      </c>
      <c r="CA33" s="175"/>
    </row>
    <row r="34" spans="2:95" s="132" customFormat="1" ht="8.1" customHeight="1" thickBot="1" x14ac:dyDescent="0.2">
      <c r="F34" s="213" t="s">
        <v>145</v>
      </c>
      <c r="G34" s="342"/>
      <c r="H34" s="214"/>
      <c r="I34" s="215"/>
      <c r="J34" s="216"/>
      <c r="K34" s="215"/>
      <c r="L34" s="217"/>
      <c r="M34" s="217"/>
      <c r="N34" s="217"/>
      <c r="O34" s="217"/>
      <c r="P34" s="217"/>
      <c r="Q34" s="200"/>
      <c r="R34" s="200"/>
      <c r="S34" s="306"/>
      <c r="T34" s="306"/>
      <c r="U34" s="556"/>
      <c r="V34" s="200"/>
      <c r="W34" s="200"/>
      <c r="X34" s="200"/>
      <c r="Y34" s="200"/>
      <c r="Z34" s="217" t="str">
        <f>+IF(COUNTBLANK(AE34)=1,"",IF(AND(COUNTBLANK(AT34)=0,Q34&gt;AT34),"&gt;i-waarde",IF(AND(COUNTBLANK(AS34)=0,Q34&gt;AS34),"&gt;Eis industrie",IF(AND(COUNTBLANK(AR34)=0,Q34&gt;AR34),"&gt;Eis wonen",IF(K34&gt;AD34,"&gt;AW2000",IF(Q34&lt;=AE34,"&lt;=AW2000",""))))))</f>
        <v/>
      </c>
      <c r="AA34" s="217"/>
      <c r="AB34" s="217"/>
      <c r="AC34" s="217"/>
      <c r="AD34" s="217"/>
      <c r="AE34" s="587"/>
      <c r="AF34" s="217"/>
      <c r="AG34" s="217"/>
      <c r="AH34" s="217"/>
      <c r="AI34" s="217"/>
      <c r="AJ34" s="217"/>
      <c r="AK34" s="217"/>
      <c r="AL34" s="217"/>
      <c r="AM34" s="217"/>
      <c r="AN34" s="217"/>
      <c r="AO34" s="217"/>
      <c r="AP34" s="217"/>
      <c r="AQ34" s="217"/>
      <c r="AR34" s="217"/>
      <c r="AS34" s="217"/>
      <c r="AT34" s="217"/>
      <c r="AU34" s="204"/>
      <c r="AV34" s="204"/>
      <c r="AW34" s="204"/>
      <c r="AY34" s="204"/>
      <c r="AZ34" s="204"/>
      <c r="BA34" s="198"/>
      <c r="BB34" s="520">
        <v>0</v>
      </c>
      <c r="BC34" s="249" t="str">
        <f>"0=PAKvolgorde Rbk 1..10; 1= 1,3,2,4,6,5,7,10,8,9 [Alcontrol]; 2= 1,2,3,6,5,4,8,10,9,7 [Eurofins/Envirocontrol]; 3= 1,2,3,4,6,5,8,7,10,9 [Omegam]; 4= 3,6,10,8,7,5,2,4,9,1 [AL-West/Agrolab]; 5= 3,2,1,4,6,5,8,7,10,9 [Agrolab]"</f>
        <v>0=PAKvolgorde Rbk 1..10; 1= 1,3,2,4,6,5,7,10,8,9 [Alcontrol]; 2= 1,2,3,6,5,4,8,10,9,7 [Eurofins/Envirocontrol]; 3= 1,2,3,4,6,5,8,7,10,9 [Omegam]; 4= 3,6,10,8,7,5,2,4,9,1 [AL-West/Agrolab]; 5= 3,2,1,4,6,5,8,7,10,9 [Agrolab]</v>
      </c>
      <c r="BD34" s="346"/>
      <c r="BE34" s="218"/>
      <c r="BF34" s="177"/>
      <c r="BG34" s="218"/>
      <c r="BH34" s="177"/>
      <c r="BI34" s="177"/>
      <c r="BJ34" s="172"/>
      <c r="BK34" s="172"/>
      <c r="BL34" s="172"/>
      <c r="BM34" s="177"/>
      <c r="BN34" s="177"/>
      <c r="BO34" s="177"/>
      <c r="BP34" s="177"/>
      <c r="BQ34" s="177"/>
      <c r="BR34" s="177"/>
      <c r="BS34" s="280"/>
      <c r="BT34" s="280"/>
      <c r="BU34" s="280"/>
      <c r="BV34" s="533"/>
      <c r="BW34" s="533"/>
      <c r="BX34" s="525"/>
      <c r="BY34" s="525"/>
      <c r="BZ34" s="177" t="str">
        <f t="shared" si="40"/>
        <v>4. Polycyclische aromatische koolwaterstoffen (PAK's)</v>
      </c>
      <c r="CA34" s="177"/>
    </row>
    <row r="35" spans="2:95" ht="8.1" customHeight="1" x14ac:dyDescent="0.15">
      <c r="C35" s="134">
        <f>(IF(AND(ISNUMBER(I35)=TRUE,ISNUMBER(K35)=TRUE),1,0))</f>
        <v>1</v>
      </c>
      <c r="F35" s="693" t="str">
        <f>IF(BB34=0,"naftaleen",IF(BB34=1,"naftaleen",IF(BB34=2,"naftaleen",IF(BB34=3,"naftaleen",IF(BB34=4,"antraceen",IF(BB34=5,"antraceen","fout"))))))</f>
        <v>naftaleen</v>
      </c>
      <c r="G35" s="347">
        <f t="shared" ref="G35:G44" si="42">IF(AND(H35="&lt;",J35="&lt;"),1,0)</f>
        <v>1</v>
      </c>
      <c r="H35" s="219" t="s">
        <v>34</v>
      </c>
      <c r="I35" s="220">
        <v>0.01</v>
      </c>
      <c r="J35" s="219" t="s">
        <v>34</v>
      </c>
      <c r="K35" s="220">
        <v>0.01</v>
      </c>
      <c r="L35" s="205">
        <f t="shared" ref="L35:L45" si="43">(Q35+R35)/2</f>
        <v>6.9999999999999993E-3</v>
      </c>
      <c r="M35" s="205">
        <f t="shared" ref="M35:M45" si="44">IF(I35="","",IF(H35="&lt;",0.7*I35,I35))</f>
        <v>6.9999999999999993E-3</v>
      </c>
      <c r="N35" s="205" t="str">
        <f t="shared" ref="N35:N45" si="45">IF(AE35="","",IF(AND(H35="&lt;",I35&lt;=BE35,OR(AND(I35&gt;AE35,$G$21=0),AND(I35&gt;AE35*BV35,$G$21=1))),1,0))</f>
        <v/>
      </c>
      <c r="O35" s="205">
        <f t="shared" ref="O35:O45" si="46">IF(K35="","",IF(J35="&lt;",0.7*K35,K35))</f>
        <v>6.9999999999999993E-3</v>
      </c>
      <c r="P35" s="205" t="str">
        <f t="shared" ref="P35:P45" si="47">IF(AE35="","",IF(AND(J35="&lt;",K35&lt;=BE35,OR(AND(K35&gt;AE35,$G$21=0),AND(K35&gt;AE35*BV35,$G$21=1))),1,0))</f>
        <v/>
      </c>
      <c r="Q35" s="695">
        <f t="shared" ref="Q35:Q45" si="48">IF(I35="","",IF(AND(H35="&lt;",G35=2),0.7*I35,$Q$6*M35))</f>
        <v>6.9999999999999993E-3</v>
      </c>
      <c r="R35" s="695">
        <f t="shared" ref="R35:R45" si="49">IF(K35="","",IF(AND(J35="&lt;",G35=2),0.7*K35,$Q$6*O35))</f>
        <v>6.9999999999999993E-3</v>
      </c>
      <c r="S35" s="279">
        <f t="shared" ref="S35:S45" si="50">IF(Q35="","",IF($G$21=0,Q35,IF($G$21=1,Q35*BX35,"fout")))</f>
        <v>6.9999999999999993E-3</v>
      </c>
      <c r="T35" s="279">
        <f t="shared" ref="T35:T45" si="51">IF(R35="","",IF($G$21=0,R35,IF($G$21=1,R35*BY35,"fout")))</f>
        <v>6.9999999999999993E-3</v>
      </c>
      <c r="U35" s="557">
        <f t="shared" ref="U35:U45" si="52">IF(OR(Q35="",R35=""),"",(S35+T35)/2)</f>
        <v>6.9999999999999993E-3</v>
      </c>
      <c r="V35" s="169"/>
      <c r="W35" s="333">
        <f t="shared" ref="W35:W45" si="53">IF(OR(I35="",K35=""),"",MAX(I35/K35,K35/I35))</f>
        <v>1</v>
      </c>
      <c r="X35" s="169">
        <f t="shared" ref="X35:X45" si="54">IF(W35&gt;$W$22,1,0)</f>
        <v>0</v>
      </c>
      <c r="Y35" s="794" t="str">
        <f t="shared" ref="Y35:Y45" si="55">IF(U35="","",IF(COUNTBLANK(AE35)=1,"",IF(AND(COUNTBLANK(AT35)=0,U35&gt;AT35),"&gt;i-waarde",IF(AND(N35=1,P35=1),"&lt;=AW2000",IF(AND(COUNTBLANK(AS35)=0,U35&gt;AS35),"&gt;Eis industrie",IF(AND(COUNTBLANK(AR35)=0,U35&gt;AR35),"&gt;Eis wonen",IF(U35&gt;AD35,"&gt;AW2000",IF(U35&lt;=AE35,"&lt;=AW2000",""))))))))</f>
        <v/>
      </c>
      <c r="Z35" s="794"/>
      <c r="AA35" s="694">
        <f t="shared" ref="AA35:AA45" si="56">IF(AND(N35=1,P35=1),1,0)</f>
        <v>0</v>
      </c>
      <c r="AB35" s="174">
        <f t="shared" ref="AB35:AB45" si="57">IF(OR(Y35="&gt;AW2000",Y35="&gt;Eis wonen",Y35="&gt;Eis industrie"),1,0)</f>
        <v>0</v>
      </c>
      <c r="AC35" s="174">
        <f t="shared" ref="AC35:AC45" si="58">IF(Y35="&gt;i-waarde",1,0)</f>
        <v>0</v>
      </c>
      <c r="AD35" s="496" t="str">
        <f t="shared" ref="AD35:AD45" si="59">IF(AE35="","",AE35)</f>
        <v/>
      </c>
      <c r="AE35" s="236" t="str">
        <f t="shared" ref="AE35:AE45" si="60">IF(BJ35="","",IF($G$21=0,BJ35*(BV35+BW35)/2,BJ35))</f>
        <v/>
      </c>
      <c r="AF35" s="496" t="str">
        <f t="shared" ref="AF35:AF45" si="61">IF(AE35="","",IF(2*AE35&lt;AR35,2*AE35,AR35))</f>
        <v/>
      </c>
      <c r="AG35" s="496" t="str">
        <f t="shared" ref="AG35:AG45" si="62">+IF(U35="","",IF(COUNTBLANK(AE35)=1,"",IF(OR(Y35="&lt;=AW2000",U35&lt;=AD35),"&lt;=AW2000",IF(AND(AH35=1,AO35=0,AP35=0,AQ35=0),"AW2000&lt;x&lt;=2*AW2000",IF(AI35=1,"AW2000&lt;x&lt;=wonen",IF(AO35=1,"wonen&lt;x&lt;=industrie",IF(AP35=1,"industrie&lt;x&lt;=i-waarde",IF(AQ35=1,"&gt;i-waarde",""))))))))</f>
        <v/>
      </c>
      <c r="AH35" s="566" t="str">
        <f t="shared" si="20"/>
        <v/>
      </c>
      <c r="AI35" s="566" t="str">
        <f t="shared" ref="AI35:AI45" si="63">IF(AA35=1,"",IF(AE35="","",IF(AND(COUNTBLANK(AR35)=0,U35&gt;AD35,U35&lt;=AR35),1,0)))</f>
        <v/>
      </c>
      <c r="AJ35" s="566" t="str">
        <f t="shared" ref="AJ35:AJ45" si="64">IF(AA35=1,"",IF(AE35="","",IF(AND(COUNTBLANK(AR35)=0,U35&gt;AD35,U35&lt;=2*AE35),1,0)))</f>
        <v/>
      </c>
      <c r="AK35" s="566"/>
      <c r="AL35" s="566" t="str">
        <f t="shared" ref="AL35:AL45" si="65">IF(AA35=1,"",IF(AE35="","",IF(Y35="&lt;=AW2000",0,IF(AND(COUNTBLANK(AR35)=0,U35&gt;2*AE35),1,0))))</f>
        <v/>
      </c>
      <c r="AM35" s="217"/>
      <c r="AN35" s="566" t="str">
        <f t="shared" ref="AN35:AN45" si="66">IF(AA35=1,"",IF(AE35="","",IF(AL35&gt;0,1,0)))</f>
        <v/>
      </c>
      <c r="AO35" s="566">
        <f t="shared" ref="AO35:AO45" si="67">IF(AA35=1,"",IF(Y35="&lt;=AW2000",0,IF(AND(COUNTBLANK(AR35:AS35)=0,U35&gt;AR35,U35&lt;=AS35),1,0)))</f>
        <v>0</v>
      </c>
      <c r="AP35" s="566">
        <f t="shared" ref="AP35:AP45" si="68">IF(AA35=1,"",IF(Y35="&lt;=AW2000",0,IF(AND(COUNTBLANK(AS35:AT35)=0,U35&gt;AS35,U35&lt;=AT35),1,0)))</f>
        <v>0</v>
      </c>
      <c r="AQ35" s="566">
        <f t="shared" ref="AQ35:AQ45" si="69">IF(AND(COUNTBLANK(AT35)=0,U35&gt;AT35),1,0)</f>
        <v>0</v>
      </c>
      <c r="AR35" s="496" t="str">
        <f t="shared" ref="AR35:AR45" si="70">IF(BK35="","",IF($G$21=0,BK35*(BV35+BW35)/2,BK35))</f>
        <v/>
      </c>
      <c r="AS35" s="496" t="str">
        <f t="shared" ref="AS35:AS45" si="71">IF(BL35="","",IF($G$21=0,BL35*(BV35+BW35)/2,BL35))</f>
        <v/>
      </c>
      <c r="AT35" s="496" t="str">
        <f t="shared" ref="AT35:AT45" si="72">IF(BO35="","",IF($G$21=0,BO35*(BV35+BW35)/2,BO35))</f>
        <v/>
      </c>
      <c r="AU35" s="204"/>
      <c r="AV35" s="204"/>
      <c r="AW35" s="217"/>
      <c r="AX35" s="204"/>
      <c r="AY35" s="204">
        <f t="shared" ref="AY35:AY45" si="73">IF(AND(H35="&lt;",J35="&lt;",I35=K35,Q35&gt;AU35),1,0)</f>
        <v>1</v>
      </c>
      <c r="AZ35" s="204">
        <f t="shared" ref="AZ35:AZ45" si="74">IF(AND(H35="&lt;",J35="&lt;",I35=K35,Q35&gt;AS35),1,0)</f>
        <v>0</v>
      </c>
      <c r="BA35" s="198">
        <f t="shared" ref="BA35:BA45" si="75">IF(AND(H35="&lt;",J35="&lt;",I35=K35,Q35&gt;AR35),1,0)</f>
        <v>0</v>
      </c>
      <c r="BB35" s="198"/>
      <c r="BC35" s="206"/>
      <c r="BD35" s="708" t="str">
        <f t="shared" ref="BD35:BD56" si="76">BZ35</f>
        <v>naftaleen</v>
      </c>
      <c r="BE35" s="542">
        <v>0.05</v>
      </c>
      <c r="BF35" s="181">
        <v>2E-3</v>
      </c>
      <c r="BG35" s="208">
        <v>5.0000000000000001E-3</v>
      </c>
      <c r="BH35" s="187">
        <v>0.01</v>
      </c>
      <c r="BI35" s="177"/>
      <c r="BJ35" s="178"/>
      <c r="BK35" s="178"/>
      <c r="BL35" s="178"/>
      <c r="BM35" s="181"/>
      <c r="BN35" s="181"/>
      <c r="BO35" s="181"/>
      <c r="BP35" s="177"/>
      <c r="BQ35" s="177"/>
      <c r="BR35" s="622"/>
      <c r="BS35" s="407">
        <v>0</v>
      </c>
      <c r="BT35" s="407">
        <v>0</v>
      </c>
      <c r="BU35" s="407">
        <v>1</v>
      </c>
      <c r="BV35" s="620">
        <f t="shared" ref="BV35:BV45" si="77">((BS35+$Y$19*BT35+(IF($Y$20&lt;BR35,BR35*BU35,$Y$20*BU35))/(BS35+25*BT35+10*BU35)))</f>
        <v>1</v>
      </c>
      <c r="BW35" s="620">
        <f t="shared" ref="BW35:BW45" si="78">((BS35+$Z$19*BT35+(IF($Z$20&lt;BR35,BR35*BU35,$Z$20*BU35))/(BS35+25*BT35+10*BU35)))</f>
        <v>1</v>
      </c>
      <c r="BX35" s="621">
        <f t="shared" ref="BX35:BX45" si="79">((BS35+25*BT35+10*BU35)/(BS35+$Y$19*BT35+IF($Y$20&lt;BR35,BR35*BU35,$Y$20*BU35)))</f>
        <v>1</v>
      </c>
      <c r="BY35" s="621">
        <f t="shared" ref="BY35:BY45" si="80">((BS35+25*BT35+10*BU35)/(BS35+$Z$19*BT35+IF($Z$20&lt;BR35,BR35*BU35,$Z$20*BU35)))</f>
        <v>1</v>
      </c>
      <c r="BZ35" s="175" t="str">
        <f t="shared" si="40"/>
        <v>naftaleen</v>
      </c>
      <c r="CA35" s="175"/>
      <c r="CB35" s="134">
        <f t="shared" ref="CB35:CB44" si="81">IF(H35="&lt;",1,0)</f>
        <v>1</v>
      </c>
      <c r="CC35" s="134">
        <f t="shared" ref="CC35:CC44" si="82">IF(CB35=1,0.7*I35,I35)</f>
        <v>6.9999999999999993E-3</v>
      </c>
      <c r="CE35" s="134">
        <f t="shared" ref="CE35:CE44" si="83">IF(J35="&lt;",1,0)</f>
        <v>1</v>
      </c>
      <c r="CF35" s="134">
        <f t="shared" ref="CF35:CF44" si="84">IF(CE35=1,0.7*K35,K35)</f>
        <v>6.9999999999999993E-3</v>
      </c>
    </row>
    <row r="36" spans="2:95" ht="8.1" customHeight="1" x14ac:dyDescent="0.15">
      <c r="C36" s="134">
        <f t="shared" ref="C36:C45" si="85">(IF(AND(ISNUMBER(I36)=TRUE,ISNUMBER(K36)=TRUE),1,0))</f>
        <v>1</v>
      </c>
      <c r="F36" s="693" t="str">
        <f>IF(BB34=0,"fenantreen",IF(BB34=1,"antraceen",IF(BB34=2,"fenantreen",IF(BB34=3,"fenantreen",IF(BB34=4,"benzo(a)antraceen",IF(BB34=5,"fenantreen","fout"))))))</f>
        <v>fenantreen</v>
      </c>
      <c r="G36" s="347">
        <f t="shared" si="42"/>
        <v>1</v>
      </c>
      <c r="H36" s="219" t="s">
        <v>34</v>
      </c>
      <c r="I36" s="220">
        <v>0.01</v>
      </c>
      <c r="J36" s="219" t="s">
        <v>34</v>
      </c>
      <c r="K36" s="220">
        <v>0.01</v>
      </c>
      <c r="L36" s="205">
        <f t="shared" si="43"/>
        <v>6.9999999999999993E-3</v>
      </c>
      <c r="M36" s="205">
        <f t="shared" si="44"/>
        <v>6.9999999999999993E-3</v>
      </c>
      <c r="N36" s="205" t="str">
        <f t="shared" si="45"/>
        <v/>
      </c>
      <c r="O36" s="205">
        <f t="shared" si="46"/>
        <v>6.9999999999999993E-3</v>
      </c>
      <c r="P36" s="205" t="str">
        <f t="shared" si="47"/>
        <v/>
      </c>
      <c r="Q36" s="695">
        <f t="shared" si="48"/>
        <v>6.9999999999999993E-3</v>
      </c>
      <c r="R36" s="695">
        <f t="shared" si="49"/>
        <v>6.9999999999999993E-3</v>
      </c>
      <c r="S36" s="279">
        <f t="shared" si="50"/>
        <v>6.9999999999999993E-3</v>
      </c>
      <c r="T36" s="279">
        <f t="shared" si="51"/>
        <v>6.9999999999999993E-3</v>
      </c>
      <c r="U36" s="557">
        <f t="shared" si="52"/>
        <v>6.9999999999999993E-3</v>
      </c>
      <c r="V36" s="169"/>
      <c r="W36" s="333">
        <f t="shared" si="53"/>
        <v>1</v>
      </c>
      <c r="X36" s="169">
        <f t="shared" si="54"/>
        <v>0</v>
      </c>
      <c r="Y36" s="794" t="str">
        <f t="shared" si="55"/>
        <v/>
      </c>
      <c r="Z36" s="794"/>
      <c r="AA36" s="694">
        <f t="shared" si="56"/>
        <v>0</v>
      </c>
      <c r="AB36" s="174">
        <f t="shared" si="57"/>
        <v>0</v>
      </c>
      <c r="AC36" s="174">
        <f t="shared" si="58"/>
        <v>0</v>
      </c>
      <c r="AD36" s="496" t="str">
        <f t="shared" si="59"/>
        <v/>
      </c>
      <c r="AE36" s="236" t="str">
        <f t="shared" si="60"/>
        <v/>
      </c>
      <c r="AF36" s="496" t="str">
        <f t="shared" si="61"/>
        <v/>
      </c>
      <c r="AG36" s="496" t="str">
        <f t="shared" si="62"/>
        <v/>
      </c>
      <c r="AH36" s="566" t="str">
        <f t="shared" si="20"/>
        <v/>
      </c>
      <c r="AI36" s="566" t="str">
        <f t="shared" si="63"/>
        <v/>
      </c>
      <c r="AJ36" s="566" t="str">
        <f t="shared" si="64"/>
        <v/>
      </c>
      <c r="AK36" s="566"/>
      <c r="AL36" s="566" t="str">
        <f t="shared" si="65"/>
        <v/>
      </c>
      <c r="AM36" s="217"/>
      <c r="AN36" s="566" t="str">
        <f t="shared" si="66"/>
        <v/>
      </c>
      <c r="AO36" s="566">
        <f t="shared" si="67"/>
        <v>0</v>
      </c>
      <c r="AP36" s="566">
        <f t="shared" si="68"/>
        <v>0</v>
      </c>
      <c r="AQ36" s="566">
        <f t="shared" si="69"/>
        <v>0</v>
      </c>
      <c r="AR36" s="496" t="str">
        <f t="shared" si="70"/>
        <v/>
      </c>
      <c r="AS36" s="496" t="str">
        <f t="shared" si="71"/>
        <v/>
      </c>
      <c r="AT36" s="496" t="str">
        <f t="shared" si="72"/>
        <v/>
      </c>
      <c r="AU36" s="204"/>
      <c r="AV36" s="204"/>
      <c r="AW36" s="217"/>
      <c r="AX36" s="204"/>
      <c r="AY36" s="204">
        <f t="shared" si="73"/>
        <v>1</v>
      </c>
      <c r="AZ36" s="204">
        <f t="shared" si="74"/>
        <v>0</v>
      </c>
      <c r="BA36" s="198">
        <f t="shared" si="75"/>
        <v>0</v>
      </c>
      <c r="BB36" s="198"/>
      <c r="BC36" s="206"/>
      <c r="BD36" s="708" t="str">
        <f t="shared" si="76"/>
        <v>fenantreen</v>
      </c>
      <c r="BE36" s="542">
        <v>0.05</v>
      </c>
      <c r="BF36" s="181">
        <v>3.0000000000000001E-3</v>
      </c>
      <c r="BG36" s="208">
        <v>0.01</v>
      </c>
      <c r="BH36" s="187">
        <v>0.01</v>
      </c>
      <c r="BI36" s="177"/>
      <c r="BJ36" s="178"/>
      <c r="BK36" s="178"/>
      <c r="BL36" s="178"/>
      <c r="BM36" s="181"/>
      <c r="BN36" s="181"/>
      <c r="BO36" s="181"/>
      <c r="BP36" s="177"/>
      <c r="BQ36" s="177"/>
      <c r="BR36" s="622"/>
      <c r="BS36" s="407">
        <v>0</v>
      </c>
      <c r="BT36" s="407">
        <v>0</v>
      </c>
      <c r="BU36" s="407">
        <v>1</v>
      </c>
      <c r="BV36" s="620">
        <f t="shared" si="77"/>
        <v>1</v>
      </c>
      <c r="BW36" s="620">
        <f t="shared" si="78"/>
        <v>1</v>
      </c>
      <c r="BX36" s="621">
        <f t="shared" si="79"/>
        <v>1</v>
      </c>
      <c r="BY36" s="621">
        <f t="shared" si="80"/>
        <v>1</v>
      </c>
      <c r="BZ36" s="175" t="str">
        <f t="shared" si="40"/>
        <v>fenantreen</v>
      </c>
      <c r="CA36" s="175"/>
      <c r="CB36" s="134">
        <f t="shared" si="81"/>
        <v>1</v>
      </c>
      <c r="CC36" s="134">
        <f t="shared" si="82"/>
        <v>6.9999999999999993E-3</v>
      </c>
      <c r="CE36" s="134">
        <f t="shared" si="83"/>
        <v>1</v>
      </c>
      <c r="CF36" s="134">
        <f t="shared" si="84"/>
        <v>6.9999999999999993E-3</v>
      </c>
    </row>
    <row r="37" spans="2:95" ht="8.1" customHeight="1" x14ac:dyDescent="0.15">
      <c r="C37" s="134">
        <f t="shared" si="85"/>
        <v>1</v>
      </c>
      <c r="F37" s="693" t="str">
        <f>IF(BB34=0,"antraceen",IF(BB34=1,"fenantreen",IF(BB34=2,"antraceen",IF(BB34=3,"antraceen",IF(BB34=4,"benzo(ghi)peryleen",IF(BB34=5,"naftaleen","fout"))))))</f>
        <v>antraceen</v>
      </c>
      <c r="G37" s="347">
        <f t="shared" si="42"/>
        <v>1</v>
      </c>
      <c r="H37" s="219" t="s">
        <v>34</v>
      </c>
      <c r="I37" s="220">
        <v>0.01</v>
      </c>
      <c r="J37" s="219" t="s">
        <v>34</v>
      </c>
      <c r="K37" s="220">
        <v>0.01</v>
      </c>
      <c r="L37" s="205">
        <f t="shared" si="43"/>
        <v>6.9999999999999993E-3</v>
      </c>
      <c r="M37" s="205">
        <f t="shared" si="44"/>
        <v>6.9999999999999993E-3</v>
      </c>
      <c r="N37" s="205" t="str">
        <f t="shared" si="45"/>
        <v/>
      </c>
      <c r="O37" s="205">
        <f t="shared" si="46"/>
        <v>6.9999999999999993E-3</v>
      </c>
      <c r="P37" s="205" t="str">
        <f t="shared" si="47"/>
        <v/>
      </c>
      <c r="Q37" s="695">
        <f t="shared" si="48"/>
        <v>6.9999999999999993E-3</v>
      </c>
      <c r="R37" s="695">
        <f t="shared" si="49"/>
        <v>6.9999999999999993E-3</v>
      </c>
      <c r="S37" s="279">
        <f t="shared" si="50"/>
        <v>6.9999999999999993E-3</v>
      </c>
      <c r="T37" s="279">
        <f t="shared" si="51"/>
        <v>6.9999999999999993E-3</v>
      </c>
      <c r="U37" s="557">
        <f t="shared" si="52"/>
        <v>6.9999999999999993E-3</v>
      </c>
      <c r="V37" s="169"/>
      <c r="W37" s="333">
        <f t="shared" si="53"/>
        <v>1</v>
      </c>
      <c r="X37" s="169">
        <f t="shared" si="54"/>
        <v>0</v>
      </c>
      <c r="Y37" s="794" t="str">
        <f t="shared" si="55"/>
        <v/>
      </c>
      <c r="Z37" s="794"/>
      <c r="AA37" s="694">
        <f t="shared" si="56"/>
        <v>0</v>
      </c>
      <c r="AB37" s="174">
        <f t="shared" si="57"/>
        <v>0</v>
      </c>
      <c r="AC37" s="174">
        <f t="shared" si="58"/>
        <v>0</v>
      </c>
      <c r="AD37" s="496" t="str">
        <f t="shared" si="59"/>
        <v/>
      </c>
      <c r="AE37" s="236" t="str">
        <f t="shared" si="60"/>
        <v/>
      </c>
      <c r="AF37" s="496" t="str">
        <f t="shared" si="61"/>
        <v/>
      </c>
      <c r="AG37" s="496" t="str">
        <f t="shared" si="62"/>
        <v/>
      </c>
      <c r="AH37" s="566" t="str">
        <f t="shared" si="20"/>
        <v/>
      </c>
      <c r="AI37" s="566" t="str">
        <f t="shared" si="63"/>
        <v/>
      </c>
      <c r="AJ37" s="566" t="str">
        <f t="shared" si="64"/>
        <v/>
      </c>
      <c r="AK37" s="566"/>
      <c r="AL37" s="566" t="str">
        <f t="shared" si="65"/>
        <v/>
      </c>
      <c r="AM37" s="217"/>
      <c r="AN37" s="566" t="str">
        <f t="shared" si="66"/>
        <v/>
      </c>
      <c r="AO37" s="566">
        <f t="shared" si="67"/>
        <v>0</v>
      </c>
      <c r="AP37" s="566">
        <f t="shared" si="68"/>
        <v>0</v>
      </c>
      <c r="AQ37" s="566">
        <f t="shared" si="69"/>
        <v>0</v>
      </c>
      <c r="AR37" s="496" t="str">
        <f t="shared" si="70"/>
        <v/>
      </c>
      <c r="AS37" s="496" t="str">
        <f t="shared" si="71"/>
        <v/>
      </c>
      <c r="AT37" s="496" t="str">
        <f t="shared" si="72"/>
        <v/>
      </c>
      <c r="AU37" s="204"/>
      <c r="AV37" s="204"/>
      <c r="AW37" s="217"/>
      <c r="AX37" s="204"/>
      <c r="AY37" s="204">
        <f t="shared" si="73"/>
        <v>1</v>
      </c>
      <c r="AZ37" s="204">
        <f t="shared" si="74"/>
        <v>0</v>
      </c>
      <c r="BA37" s="198">
        <f t="shared" si="75"/>
        <v>0</v>
      </c>
      <c r="BB37" s="198"/>
      <c r="BC37" s="206"/>
      <c r="BD37" s="708" t="str">
        <f t="shared" si="76"/>
        <v>antraceen</v>
      </c>
      <c r="BE37" s="542">
        <v>0.05</v>
      </c>
      <c r="BF37" s="181">
        <v>3.0000000000000001E-3</v>
      </c>
      <c r="BG37" s="208">
        <v>0.01</v>
      </c>
      <c r="BH37" s="187">
        <v>0.01</v>
      </c>
      <c r="BI37" s="177"/>
      <c r="BJ37" s="178"/>
      <c r="BK37" s="178"/>
      <c r="BL37" s="178"/>
      <c r="BM37" s="181"/>
      <c r="BN37" s="181"/>
      <c r="BO37" s="181"/>
      <c r="BP37" s="177"/>
      <c r="BQ37" s="177"/>
      <c r="BR37" s="622"/>
      <c r="BS37" s="407">
        <v>0</v>
      </c>
      <c r="BT37" s="407">
        <v>0</v>
      </c>
      <c r="BU37" s="407">
        <v>1</v>
      </c>
      <c r="BV37" s="620">
        <f t="shared" si="77"/>
        <v>1</v>
      </c>
      <c r="BW37" s="620">
        <f t="shared" si="78"/>
        <v>1</v>
      </c>
      <c r="BX37" s="621">
        <f t="shared" si="79"/>
        <v>1</v>
      </c>
      <c r="BY37" s="621">
        <f t="shared" si="80"/>
        <v>1</v>
      </c>
      <c r="BZ37" s="175" t="str">
        <f t="shared" ref="BZ37:BZ46" si="86">F37</f>
        <v>antraceen</v>
      </c>
      <c r="CA37" s="175"/>
      <c r="CB37" s="134">
        <f t="shared" si="81"/>
        <v>1</v>
      </c>
      <c r="CC37" s="134">
        <f t="shared" si="82"/>
        <v>6.9999999999999993E-3</v>
      </c>
      <c r="CE37" s="134">
        <f t="shared" si="83"/>
        <v>1</v>
      </c>
      <c r="CF37" s="134">
        <f t="shared" si="84"/>
        <v>6.9999999999999993E-3</v>
      </c>
    </row>
    <row r="38" spans="2:95" ht="8.1" customHeight="1" x14ac:dyDescent="0.15">
      <c r="C38" s="134">
        <f t="shared" si="85"/>
        <v>1</v>
      </c>
      <c r="F38" s="693" t="str">
        <f>IF(BB34=0,"fluoranteen",IF(BB34=1,"fluoranteen",IF(BB34=2,"benzo(a)antraceen",IF(BB34=3,"fluoranteen",IF(BB34=4,"benzo(k)flouranteen",IF(BB34=5,"fluoranteen","fout"))))))</f>
        <v>fluoranteen</v>
      </c>
      <c r="G38" s="347">
        <f t="shared" si="42"/>
        <v>1</v>
      </c>
      <c r="H38" s="219" t="s">
        <v>34</v>
      </c>
      <c r="I38" s="220">
        <v>0.01</v>
      </c>
      <c r="J38" s="219" t="s">
        <v>34</v>
      </c>
      <c r="K38" s="220">
        <v>0.01</v>
      </c>
      <c r="L38" s="205">
        <f t="shared" si="43"/>
        <v>6.9999999999999993E-3</v>
      </c>
      <c r="M38" s="205">
        <f t="shared" si="44"/>
        <v>6.9999999999999993E-3</v>
      </c>
      <c r="N38" s="205" t="str">
        <f t="shared" si="45"/>
        <v/>
      </c>
      <c r="O38" s="205">
        <f t="shared" si="46"/>
        <v>6.9999999999999993E-3</v>
      </c>
      <c r="P38" s="205" t="str">
        <f t="shared" si="47"/>
        <v/>
      </c>
      <c r="Q38" s="695">
        <f t="shared" si="48"/>
        <v>6.9999999999999993E-3</v>
      </c>
      <c r="R38" s="695">
        <f t="shared" si="49"/>
        <v>6.9999999999999993E-3</v>
      </c>
      <c r="S38" s="279">
        <f t="shared" si="50"/>
        <v>6.9999999999999993E-3</v>
      </c>
      <c r="T38" s="279">
        <f t="shared" si="51"/>
        <v>6.9999999999999993E-3</v>
      </c>
      <c r="U38" s="557">
        <f t="shared" si="52"/>
        <v>6.9999999999999993E-3</v>
      </c>
      <c r="V38" s="169"/>
      <c r="W38" s="333">
        <f t="shared" si="53"/>
        <v>1</v>
      </c>
      <c r="X38" s="169">
        <f t="shared" si="54"/>
        <v>0</v>
      </c>
      <c r="Y38" s="794" t="str">
        <f t="shared" si="55"/>
        <v/>
      </c>
      <c r="Z38" s="794"/>
      <c r="AA38" s="694">
        <f t="shared" si="56"/>
        <v>0</v>
      </c>
      <c r="AB38" s="174">
        <f t="shared" si="57"/>
        <v>0</v>
      </c>
      <c r="AC38" s="174">
        <f t="shared" si="58"/>
        <v>0</v>
      </c>
      <c r="AD38" s="496" t="str">
        <f t="shared" si="59"/>
        <v/>
      </c>
      <c r="AE38" s="236" t="str">
        <f t="shared" si="60"/>
        <v/>
      </c>
      <c r="AF38" s="496" t="str">
        <f t="shared" si="61"/>
        <v/>
      </c>
      <c r="AG38" s="496" t="str">
        <f t="shared" si="62"/>
        <v/>
      </c>
      <c r="AH38" s="566" t="str">
        <f t="shared" si="20"/>
        <v/>
      </c>
      <c r="AI38" s="566" t="str">
        <f t="shared" si="63"/>
        <v/>
      </c>
      <c r="AJ38" s="566" t="str">
        <f t="shared" si="64"/>
        <v/>
      </c>
      <c r="AK38" s="566"/>
      <c r="AL38" s="566" t="str">
        <f t="shared" si="65"/>
        <v/>
      </c>
      <c r="AM38" s="217"/>
      <c r="AN38" s="566" t="str">
        <f t="shared" si="66"/>
        <v/>
      </c>
      <c r="AO38" s="566">
        <f t="shared" si="67"/>
        <v>0</v>
      </c>
      <c r="AP38" s="566">
        <f t="shared" si="68"/>
        <v>0</v>
      </c>
      <c r="AQ38" s="566">
        <f t="shared" si="69"/>
        <v>0</v>
      </c>
      <c r="AR38" s="496" t="str">
        <f t="shared" si="70"/>
        <v/>
      </c>
      <c r="AS38" s="496" t="str">
        <f t="shared" si="71"/>
        <v/>
      </c>
      <c r="AT38" s="496" t="str">
        <f t="shared" si="72"/>
        <v/>
      </c>
      <c r="AU38" s="204"/>
      <c r="AV38" s="204"/>
      <c r="AW38" s="217"/>
      <c r="AX38" s="204"/>
      <c r="AY38" s="204">
        <f t="shared" si="73"/>
        <v>1</v>
      </c>
      <c r="AZ38" s="204">
        <f t="shared" si="74"/>
        <v>0</v>
      </c>
      <c r="BA38" s="198">
        <f t="shared" si="75"/>
        <v>0</v>
      </c>
      <c r="BB38" s="198"/>
      <c r="BC38" s="206"/>
      <c r="BD38" s="708" t="str">
        <f t="shared" si="76"/>
        <v>fluoranteen</v>
      </c>
      <c r="BE38" s="542">
        <v>0.05</v>
      </c>
      <c r="BF38" s="181">
        <v>3.0000000000000001E-3</v>
      </c>
      <c r="BG38" s="208">
        <v>0.01</v>
      </c>
      <c r="BH38" s="187">
        <v>0.01</v>
      </c>
      <c r="BI38" s="177"/>
      <c r="BJ38" s="178"/>
      <c r="BK38" s="178"/>
      <c r="BL38" s="178"/>
      <c r="BM38" s="181"/>
      <c r="BN38" s="181"/>
      <c r="BO38" s="181"/>
      <c r="BP38" s="177"/>
      <c r="BQ38" s="177"/>
      <c r="BR38" s="622"/>
      <c r="BS38" s="407">
        <v>0</v>
      </c>
      <c r="BT38" s="407">
        <v>0</v>
      </c>
      <c r="BU38" s="407">
        <v>1</v>
      </c>
      <c r="BV38" s="620">
        <f t="shared" si="77"/>
        <v>1</v>
      </c>
      <c r="BW38" s="620">
        <f t="shared" si="78"/>
        <v>1</v>
      </c>
      <c r="BX38" s="621">
        <f t="shared" si="79"/>
        <v>1</v>
      </c>
      <c r="BY38" s="621">
        <f t="shared" si="80"/>
        <v>1</v>
      </c>
      <c r="BZ38" s="175" t="str">
        <f t="shared" si="86"/>
        <v>fluoranteen</v>
      </c>
      <c r="CA38" s="175"/>
      <c r="CB38" s="134">
        <f t="shared" si="81"/>
        <v>1</v>
      </c>
      <c r="CC38" s="134">
        <f t="shared" si="82"/>
        <v>6.9999999999999993E-3</v>
      </c>
      <c r="CE38" s="134">
        <f t="shared" si="83"/>
        <v>1</v>
      </c>
      <c r="CF38" s="134">
        <f t="shared" si="84"/>
        <v>6.9999999999999993E-3</v>
      </c>
    </row>
    <row r="39" spans="2:95" ht="8.1" customHeight="1" x14ac:dyDescent="0.15">
      <c r="C39" s="134">
        <f t="shared" si="85"/>
        <v>1</v>
      </c>
      <c r="F39" s="693" t="str">
        <f>IF(BB34=0,"chryseen",IF(BB34=1,"benzo(a)antraceen",IF(BB34=2,"chryseen",IF(BB34=3,"benzo(a)antraceen",IF(BB34=4,"benzo(a)pyreen",IF(BB34=5,"benzo(a)antraceen","fout"))))))</f>
        <v>chryseen</v>
      </c>
      <c r="G39" s="347">
        <f t="shared" si="42"/>
        <v>1</v>
      </c>
      <c r="H39" s="219" t="s">
        <v>34</v>
      </c>
      <c r="I39" s="220">
        <v>0.01</v>
      </c>
      <c r="J39" s="219" t="s">
        <v>34</v>
      </c>
      <c r="K39" s="220">
        <v>0.01</v>
      </c>
      <c r="L39" s="205">
        <f t="shared" si="43"/>
        <v>6.9999999999999993E-3</v>
      </c>
      <c r="M39" s="205">
        <f t="shared" si="44"/>
        <v>6.9999999999999993E-3</v>
      </c>
      <c r="N39" s="205" t="str">
        <f t="shared" si="45"/>
        <v/>
      </c>
      <c r="O39" s="205">
        <f t="shared" si="46"/>
        <v>6.9999999999999993E-3</v>
      </c>
      <c r="P39" s="205" t="str">
        <f t="shared" si="47"/>
        <v/>
      </c>
      <c r="Q39" s="695">
        <f t="shared" si="48"/>
        <v>6.9999999999999993E-3</v>
      </c>
      <c r="R39" s="695">
        <f t="shared" si="49"/>
        <v>6.9999999999999993E-3</v>
      </c>
      <c r="S39" s="279">
        <f t="shared" si="50"/>
        <v>6.9999999999999993E-3</v>
      </c>
      <c r="T39" s="279">
        <f t="shared" si="51"/>
        <v>6.9999999999999993E-3</v>
      </c>
      <c r="U39" s="557">
        <f t="shared" si="52"/>
        <v>6.9999999999999993E-3</v>
      </c>
      <c r="V39" s="169"/>
      <c r="W39" s="333">
        <f t="shared" si="53"/>
        <v>1</v>
      </c>
      <c r="X39" s="169">
        <f t="shared" si="54"/>
        <v>0</v>
      </c>
      <c r="Y39" s="794" t="str">
        <f t="shared" si="55"/>
        <v/>
      </c>
      <c r="Z39" s="794"/>
      <c r="AA39" s="694">
        <f t="shared" si="56"/>
        <v>0</v>
      </c>
      <c r="AB39" s="174">
        <f t="shared" si="57"/>
        <v>0</v>
      </c>
      <c r="AC39" s="174">
        <f t="shared" si="58"/>
        <v>0</v>
      </c>
      <c r="AD39" s="496" t="str">
        <f t="shared" si="59"/>
        <v/>
      </c>
      <c r="AE39" s="236" t="str">
        <f t="shared" si="60"/>
        <v/>
      </c>
      <c r="AF39" s="496" t="str">
        <f t="shared" si="61"/>
        <v/>
      </c>
      <c r="AG39" s="496" t="str">
        <f t="shared" si="62"/>
        <v/>
      </c>
      <c r="AH39" s="566" t="str">
        <f t="shared" si="20"/>
        <v/>
      </c>
      <c r="AI39" s="566" t="str">
        <f t="shared" si="63"/>
        <v/>
      </c>
      <c r="AJ39" s="566" t="str">
        <f t="shared" si="64"/>
        <v/>
      </c>
      <c r="AK39" s="566"/>
      <c r="AL39" s="566" t="str">
        <f t="shared" si="65"/>
        <v/>
      </c>
      <c r="AM39" s="217"/>
      <c r="AN39" s="566" t="str">
        <f t="shared" si="66"/>
        <v/>
      </c>
      <c r="AO39" s="566">
        <f t="shared" si="67"/>
        <v>0</v>
      </c>
      <c r="AP39" s="566">
        <f t="shared" si="68"/>
        <v>0</v>
      </c>
      <c r="AQ39" s="566">
        <f t="shared" si="69"/>
        <v>0</v>
      </c>
      <c r="AR39" s="496" t="str">
        <f t="shared" si="70"/>
        <v/>
      </c>
      <c r="AS39" s="496" t="str">
        <f t="shared" si="71"/>
        <v/>
      </c>
      <c r="AT39" s="496" t="str">
        <f t="shared" si="72"/>
        <v/>
      </c>
      <c r="AU39" s="204"/>
      <c r="AV39" s="204"/>
      <c r="AW39" s="217"/>
      <c r="AX39" s="204"/>
      <c r="AY39" s="204">
        <f t="shared" si="73"/>
        <v>1</v>
      </c>
      <c r="AZ39" s="204">
        <f t="shared" si="74"/>
        <v>0</v>
      </c>
      <c r="BA39" s="198">
        <f t="shared" si="75"/>
        <v>0</v>
      </c>
      <c r="BB39" s="198"/>
      <c r="BC39" s="206"/>
      <c r="BD39" s="708" t="str">
        <f t="shared" si="76"/>
        <v>chryseen</v>
      </c>
      <c r="BE39" s="542">
        <v>0.05</v>
      </c>
      <c r="BF39" s="181">
        <v>3.0000000000000001E-3</v>
      </c>
      <c r="BG39" s="208">
        <v>0.01</v>
      </c>
      <c r="BH39" s="187">
        <v>0.01</v>
      </c>
      <c r="BI39" s="177"/>
      <c r="BJ39" s="178"/>
      <c r="BK39" s="178"/>
      <c r="BL39" s="178"/>
      <c r="BM39" s="181"/>
      <c r="BN39" s="181"/>
      <c r="BO39" s="181"/>
      <c r="BP39" s="177"/>
      <c r="BQ39" s="177"/>
      <c r="BR39" s="622"/>
      <c r="BS39" s="407">
        <v>0</v>
      </c>
      <c r="BT39" s="407">
        <v>0</v>
      </c>
      <c r="BU39" s="407">
        <v>1</v>
      </c>
      <c r="BV39" s="620">
        <f t="shared" si="77"/>
        <v>1</v>
      </c>
      <c r="BW39" s="620">
        <f t="shared" si="78"/>
        <v>1</v>
      </c>
      <c r="BX39" s="621">
        <f t="shared" si="79"/>
        <v>1</v>
      </c>
      <c r="BY39" s="621">
        <f t="shared" si="80"/>
        <v>1</v>
      </c>
      <c r="BZ39" s="175" t="str">
        <f t="shared" si="86"/>
        <v>chryseen</v>
      </c>
      <c r="CA39" s="175"/>
      <c r="CB39" s="134">
        <f t="shared" si="81"/>
        <v>1</v>
      </c>
      <c r="CC39" s="134">
        <f t="shared" si="82"/>
        <v>6.9999999999999993E-3</v>
      </c>
      <c r="CE39" s="134">
        <f t="shared" si="83"/>
        <v>1</v>
      </c>
      <c r="CF39" s="134">
        <f t="shared" si="84"/>
        <v>6.9999999999999993E-3</v>
      </c>
    </row>
    <row r="40" spans="2:95" ht="8.1" customHeight="1" x14ac:dyDescent="0.15">
      <c r="C40" s="134">
        <f t="shared" si="85"/>
        <v>1</v>
      </c>
      <c r="F40" s="693" t="str">
        <f>IF(BB34=0,"benzo(a)antraceen",IF(BB34=1,"chryseen",IF(BB34=2,"fluoranteen",IF(BB34=3,"chryseen",IF(BB34=4,"chryseen",IF(BB34=5,"chryseen","fout"))))))</f>
        <v>benzo(a)antraceen</v>
      </c>
      <c r="G40" s="347">
        <f t="shared" si="42"/>
        <v>1</v>
      </c>
      <c r="H40" s="219" t="s">
        <v>34</v>
      </c>
      <c r="I40" s="220">
        <v>0.01</v>
      </c>
      <c r="J40" s="219" t="s">
        <v>34</v>
      </c>
      <c r="K40" s="220">
        <v>0.01</v>
      </c>
      <c r="L40" s="205">
        <f t="shared" si="43"/>
        <v>6.9999999999999993E-3</v>
      </c>
      <c r="M40" s="205">
        <f t="shared" si="44"/>
        <v>6.9999999999999993E-3</v>
      </c>
      <c r="N40" s="205" t="str">
        <f t="shared" si="45"/>
        <v/>
      </c>
      <c r="O40" s="205">
        <f t="shared" si="46"/>
        <v>6.9999999999999993E-3</v>
      </c>
      <c r="P40" s="205" t="str">
        <f t="shared" si="47"/>
        <v/>
      </c>
      <c r="Q40" s="695">
        <f t="shared" si="48"/>
        <v>6.9999999999999993E-3</v>
      </c>
      <c r="R40" s="695">
        <f t="shared" si="49"/>
        <v>6.9999999999999993E-3</v>
      </c>
      <c r="S40" s="279">
        <f t="shared" si="50"/>
        <v>6.9999999999999993E-3</v>
      </c>
      <c r="T40" s="279">
        <f t="shared" si="51"/>
        <v>6.9999999999999993E-3</v>
      </c>
      <c r="U40" s="557">
        <f t="shared" si="52"/>
        <v>6.9999999999999993E-3</v>
      </c>
      <c r="V40" s="169"/>
      <c r="W40" s="333">
        <f t="shared" si="53"/>
        <v>1</v>
      </c>
      <c r="X40" s="169">
        <f t="shared" si="54"/>
        <v>0</v>
      </c>
      <c r="Y40" s="794" t="str">
        <f t="shared" si="55"/>
        <v/>
      </c>
      <c r="Z40" s="794"/>
      <c r="AA40" s="694">
        <f t="shared" si="56"/>
        <v>0</v>
      </c>
      <c r="AB40" s="174">
        <f t="shared" si="57"/>
        <v>0</v>
      </c>
      <c r="AC40" s="174">
        <f t="shared" si="58"/>
        <v>0</v>
      </c>
      <c r="AD40" s="496" t="str">
        <f t="shared" si="59"/>
        <v/>
      </c>
      <c r="AE40" s="236" t="str">
        <f t="shared" si="60"/>
        <v/>
      </c>
      <c r="AF40" s="496" t="str">
        <f t="shared" si="61"/>
        <v/>
      </c>
      <c r="AG40" s="496" t="str">
        <f t="shared" si="62"/>
        <v/>
      </c>
      <c r="AH40" s="566" t="str">
        <f t="shared" si="20"/>
        <v/>
      </c>
      <c r="AI40" s="566" t="str">
        <f t="shared" si="63"/>
        <v/>
      </c>
      <c r="AJ40" s="566" t="str">
        <f t="shared" si="64"/>
        <v/>
      </c>
      <c r="AK40" s="566"/>
      <c r="AL40" s="566" t="str">
        <f t="shared" si="65"/>
        <v/>
      </c>
      <c r="AM40" s="217"/>
      <c r="AN40" s="566" t="str">
        <f t="shared" si="66"/>
        <v/>
      </c>
      <c r="AO40" s="566">
        <f t="shared" si="67"/>
        <v>0</v>
      </c>
      <c r="AP40" s="566">
        <f t="shared" si="68"/>
        <v>0</v>
      </c>
      <c r="AQ40" s="566">
        <f t="shared" si="69"/>
        <v>0</v>
      </c>
      <c r="AR40" s="496" t="str">
        <f t="shared" si="70"/>
        <v/>
      </c>
      <c r="AS40" s="496" t="str">
        <f t="shared" si="71"/>
        <v/>
      </c>
      <c r="AT40" s="496" t="str">
        <f t="shared" si="72"/>
        <v/>
      </c>
      <c r="AU40" s="204"/>
      <c r="AV40" s="204"/>
      <c r="AW40" s="217"/>
      <c r="AX40" s="204"/>
      <c r="AY40" s="204">
        <f t="shared" si="73"/>
        <v>1</v>
      </c>
      <c r="AZ40" s="204">
        <f t="shared" si="74"/>
        <v>0</v>
      </c>
      <c r="BA40" s="198">
        <f t="shared" si="75"/>
        <v>0</v>
      </c>
      <c r="BB40" s="198"/>
      <c r="BC40" s="206"/>
      <c r="BD40" s="708" t="str">
        <f t="shared" si="76"/>
        <v>benzo(a)antraceen</v>
      </c>
      <c r="BE40" s="542">
        <v>0.05</v>
      </c>
      <c r="BF40" s="181">
        <v>3.0000000000000001E-3</v>
      </c>
      <c r="BG40" s="208">
        <v>0.01</v>
      </c>
      <c r="BH40" s="187">
        <v>0.01</v>
      </c>
      <c r="BI40" s="177"/>
      <c r="BJ40" s="178"/>
      <c r="BK40" s="178"/>
      <c r="BL40" s="178"/>
      <c r="BM40" s="181"/>
      <c r="BN40" s="181"/>
      <c r="BO40" s="181"/>
      <c r="BP40" s="177"/>
      <c r="BQ40" s="177"/>
      <c r="BR40" s="622"/>
      <c r="BS40" s="407">
        <v>0</v>
      </c>
      <c r="BT40" s="407">
        <v>0</v>
      </c>
      <c r="BU40" s="407">
        <v>1</v>
      </c>
      <c r="BV40" s="620">
        <f t="shared" si="77"/>
        <v>1</v>
      </c>
      <c r="BW40" s="620">
        <f t="shared" si="78"/>
        <v>1</v>
      </c>
      <c r="BX40" s="621">
        <f t="shared" si="79"/>
        <v>1</v>
      </c>
      <c r="BY40" s="621">
        <f t="shared" si="80"/>
        <v>1</v>
      </c>
      <c r="BZ40" s="175" t="str">
        <f t="shared" si="86"/>
        <v>benzo(a)antraceen</v>
      </c>
      <c r="CA40" s="175"/>
      <c r="CB40" s="134">
        <f t="shared" si="81"/>
        <v>1</v>
      </c>
      <c r="CC40" s="134">
        <f t="shared" si="82"/>
        <v>6.9999999999999993E-3</v>
      </c>
      <c r="CE40" s="134">
        <f t="shared" si="83"/>
        <v>1</v>
      </c>
      <c r="CF40" s="134">
        <f t="shared" si="84"/>
        <v>6.9999999999999993E-3</v>
      </c>
    </row>
    <row r="41" spans="2:95" ht="8.1" customHeight="1" x14ac:dyDescent="0.15">
      <c r="C41" s="134">
        <f t="shared" si="85"/>
        <v>1</v>
      </c>
      <c r="F41" s="693" t="str">
        <f>IF(BB34=0,"benzo(a)pyreen",IF(BB34=1,"benzo(a)pyreen",IF(BB34=2,"benzo(k)fluoranteen",IF(BB34=3,"benzo(k)fluoranteen",IF(BB34=4,"fenantreen",IF(BB34=5,"benzo(k)fluoranteen","fout"))))))</f>
        <v>benzo(a)pyreen</v>
      </c>
      <c r="G41" s="347">
        <f t="shared" si="42"/>
        <v>1</v>
      </c>
      <c r="H41" s="219" t="s">
        <v>34</v>
      </c>
      <c r="I41" s="220">
        <v>0.01</v>
      </c>
      <c r="J41" s="219" t="s">
        <v>34</v>
      </c>
      <c r="K41" s="220">
        <v>0.01</v>
      </c>
      <c r="L41" s="205">
        <f t="shared" si="43"/>
        <v>6.9999999999999993E-3</v>
      </c>
      <c r="M41" s="205">
        <f t="shared" si="44"/>
        <v>6.9999999999999993E-3</v>
      </c>
      <c r="N41" s="205" t="str">
        <f t="shared" si="45"/>
        <v/>
      </c>
      <c r="O41" s="205">
        <f t="shared" si="46"/>
        <v>6.9999999999999993E-3</v>
      </c>
      <c r="P41" s="205" t="str">
        <f t="shared" si="47"/>
        <v/>
      </c>
      <c r="Q41" s="695">
        <f t="shared" si="48"/>
        <v>6.9999999999999993E-3</v>
      </c>
      <c r="R41" s="695">
        <f t="shared" si="49"/>
        <v>6.9999999999999993E-3</v>
      </c>
      <c r="S41" s="279">
        <f t="shared" si="50"/>
        <v>6.9999999999999993E-3</v>
      </c>
      <c r="T41" s="279">
        <f t="shared" si="51"/>
        <v>6.9999999999999993E-3</v>
      </c>
      <c r="U41" s="557">
        <f t="shared" si="52"/>
        <v>6.9999999999999993E-3</v>
      </c>
      <c r="V41" s="169"/>
      <c r="W41" s="333">
        <f t="shared" si="53"/>
        <v>1</v>
      </c>
      <c r="X41" s="169">
        <f t="shared" si="54"/>
        <v>0</v>
      </c>
      <c r="Y41" s="794" t="str">
        <f t="shared" si="55"/>
        <v/>
      </c>
      <c r="Z41" s="794"/>
      <c r="AA41" s="694">
        <f t="shared" si="56"/>
        <v>0</v>
      </c>
      <c r="AB41" s="174">
        <f t="shared" si="57"/>
        <v>0</v>
      </c>
      <c r="AC41" s="174">
        <f t="shared" si="58"/>
        <v>0</v>
      </c>
      <c r="AD41" s="496" t="str">
        <f t="shared" si="59"/>
        <v/>
      </c>
      <c r="AE41" s="236" t="str">
        <f t="shared" si="60"/>
        <v/>
      </c>
      <c r="AF41" s="496" t="str">
        <f t="shared" si="61"/>
        <v/>
      </c>
      <c r="AG41" s="496" t="str">
        <f t="shared" si="62"/>
        <v/>
      </c>
      <c r="AH41" s="566" t="str">
        <f t="shared" si="20"/>
        <v/>
      </c>
      <c r="AI41" s="566" t="str">
        <f t="shared" si="63"/>
        <v/>
      </c>
      <c r="AJ41" s="566" t="str">
        <f t="shared" si="64"/>
        <v/>
      </c>
      <c r="AK41" s="566"/>
      <c r="AL41" s="566" t="str">
        <f t="shared" si="65"/>
        <v/>
      </c>
      <c r="AM41" s="217"/>
      <c r="AN41" s="566" t="str">
        <f t="shared" si="66"/>
        <v/>
      </c>
      <c r="AO41" s="566">
        <f t="shared" si="67"/>
        <v>0</v>
      </c>
      <c r="AP41" s="566">
        <f t="shared" si="68"/>
        <v>0</v>
      </c>
      <c r="AQ41" s="566">
        <f t="shared" si="69"/>
        <v>0</v>
      </c>
      <c r="AR41" s="496" t="str">
        <f t="shared" si="70"/>
        <v/>
      </c>
      <c r="AS41" s="496" t="str">
        <f t="shared" si="71"/>
        <v/>
      </c>
      <c r="AT41" s="496" t="str">
        <f t="shared" si="72"/>
        <v/>
      </c>
      <c r="AU41" s="204"/>
      <c r="AV41" s="204"/>
      <c r="AW41" s="217"/>
      <c r="AX41" s="204"/>
      <c r="AY41" s="204">
        <f t="shared" si="73"/>
        <v>1</v>
      </c>
      <c r="AZ41" s="204">
        <f t="shared" si="74"/>
        <v>0</v>
      </c>
      <c r="BA41" s="198">
        <f t="shared" si="75"/>
        <v>0</v>
      </c>
      <c r="BB41" s="198"/>
      <c r="BC41" s="206"/>
      <c r="BD41" s="708" t="str">
        <f t="shared" si="76"/>
        <v>benzo(a)pyreen</v>
      </c>
      <c r="BE41" s="542">
        <v>0.05</v>
      </c>
      <c r="BF41" s="181">
        <v>3.0000000000000001E-3</v>
      </c>
      <c r="BG41" s="208">
        <v>0.01</v>
      </c>
      <c r="BH41" s="187">
        <v>0.01</v>
      </c>
      <c r="BI41" s="177"/>
      <c r="BJ41" s="178"/>
      <c r="BK41" s="178"/>
      <c r="BL41" s="178"/>
      <c r="BM41" s="181"/>
      <c r="BN41" s="181"/>
      <c r="BO41" s="181"/>
      <c r="BP41" s="177"/>
      <c r="BQ41" s="177"/>
      <c r="BR41" s="622"/>
      <c r="BS41" s="407">
        <v>0</v>
      </c>
      <c r="BT41" s="407">
        <v>0</v>
      </c>
      <c r="BU41" s="407">
        <v>1</v>
      </c>
      <c r="BV41" s="620">
        <f t="shared" si="77"/>
        <v>1</v>
      </c>
      <c r="BW41" s="620">
        <f t="shared" si="78"/>
        <v>1</v>
      </c>
      <c r="BX41" s="621">
        <f t="shared" si="79"/>
        <v>1</v>
      </c>
      <c r="BY41" s="621">
        <f t="shared" si="80"/>
        <v>1</v>
      </c>
      <c r="BZ41" s="175" t="str">
        <f t="shared" si="86"/>
        <v>benzo(a)pyreen</v>
      </c>
      <c r="CA41" s="175"/>
      <c r="CB41" s="134">
        <f t="shared" si="81"/>
        <v>1</v>
      </c>
      <c r="CC41" s="134">
        <f t="shared" si="82"/>
        <v>6.9999999999999993E-3</v>
      </c>
      <c r="CE41" s="134">
        <f t="shared" si="83"/>
        <v>1</v>
      </c>
      <c r="CF41" s="134">
        <f t="shared" si="84"/>
        <v>6.9999999999999993E-3</v>
      </c>
    </row>
    <row r="42" spans="2:95" ht="8.1" customHeight="1" x14ac:dyDescent="0.15">
      <c r="C42" s="134">
        <f t="shared" si="85"/>
        <v>1</v>
      </c>
      <c r="F42" s="693" t="str">
        <f>IF(BB34=0,"benzo(k)fluoranteen",IF(BB34=1,"benzo(ghi)peryleen",IF(BB34=2,"benzo(ghi)peryleen",IF(BB34=3,"benzo(a)pyreen",IF(BB34=4,"fluoranteen",IF(BB34=5,"benzo(a)pyreen","fout"))))))</f>
        <v>benzo(k)fluoranteen</v>
      </c>
      <c r="G42" s="347">
        <f t="shared" si="42"/>
        <v>1</v>
      </c>
      <c r="H42" s="219" t="s">
        <v>34</v>
      </c>
      <c r="I42" s="220">
        <v>0.01</v>
      </c>
      <c r="J42" s="219" t="s">
        <v>34</v>
      </c>
      <c r="K42" s="220">
        <v>0.01</v>
      </c>
      <c r="L42" s="205">
        <f t="shared" si="43"/>
        <v>6.9999999999999993E-3</v>
      </c>
      <c r="M42" s="205">
        <f t="shared" si="44"/>
        <v>6.9999999999999993E-3</v>
      </c>
      <c r="N42" s="205" t="str">
        <f t="shared" si="45"/>
        <v/>
      </c>
      <c r="O42" s="205">
        <f t="shared" si="46"/>
        <v>6.9999999999999993E-3</v>
      </c>
      <c r="P42" s="205" t="str">
        <f t="shared" si="47"/>
        <v/>
      </c>
      <c r="Q42" s="695">
        <f t="shared" si="48"/>
        <v>6.9999999999999993E-3</v>
      </c>
      <c r="R42" s="695">
        <f t="shared" si="49"/>
        <v>6.9999999999999993E-3</v>
      </c>
      <c r="S42" s="279">
        <f t="shared" si="50"/>
        <v>6.9999999999999993E-3</v>
      </c>
      <c r="T42" s="279">
        <f t="shared" si="51"/>
        <v>6.9999999999999993E-3</v>
      </c>
      <c r="U42" s="557">
        <f t="shared" si="52"/>
        <v>6.9999999999999993E-3</v>
      </c>
      <c r="V42" s="169"/>
      <c r="W42" s="333">
        <f t="shared" si="53"/>
        <v>1</v>
      </c>
      <c r="X42" s="169">
        <f t="shared" si="54"/>
        <v>0</v>
      </c>
      <c r="Y42" s="794" t="str">
        <f t="shared" si="55"/>
        <v/>
      </c>
      <c r="Z42" s="794"/>
      <c r="AA42" s="694">
        <f t="shared" si="56"/>
        <v>0</v>
      </c>
      <c r="AB42" s="174">
        <f t="shared" si="57"/>
        <v>0</v>
      </c>
      <c r="AC42" s="174">
        <f t="shared" si="58"/>
        <v>0</v>
      </c>
      <c r="AD42" s="496" t="str">
        <f t="shared" si="59"/>
        <v/>
      </c>
      <c r="AE42" s="236" t="str">
        <f t="shared" si="60"/>
        <v/>
      </c>
      <c r="AF42" s="496" t="str">
        <f t="shared" si="61"/>
        <v/>
      </c>
      <c r="AG42" s="496" t="str">
        <f t="shared" si="62"/>
        <v/>
      </c>
      <c r="AH42" s="566" t="str">
        <f t="shared" si="20"/>
        <v/>
      </c>
      <c r="AI42" s="566" t="str">
        <f t="shared" si="63"/>
        <v/>
      </c>
      <c r="AJ42" s="566" t="str">
        <f t="shared" si="64"/>
        <v/>
      </c>
      <c r="AK42" s="566"/>
      <c r="AL42" s="566" t="str">
        <f t="shared" si="65"/>
        <v/>
      </c>
      <c r="AM42" s="217"/>
      <c r="AN42" s="566" t="str">
        <f t="shared" si="66"/>
        <v/>
      </c>
      <c r="AO42" s="566">
        <f t="shared" si="67"/>
        <v>0</v>
      </c>
      <c r="AP42" s="566">
        <f t="shared" si="68"/>
        <v>0</v>
      </c>
      <c r="AQ42" s="566">
        <f t="shared" si="69"/>
        <v>0</v>
      </c>
      <c r="AR42" s="496" t="str">
        <f t="shared" si="70"/>
        <v/>
      </c>
      <c r="AS42" s="496" t="str">
        <f t="shared" si="71"/>
        <v/>
      </c>
      <c r="AT42" s="496" t="str">
        <f t="shared" si="72"/>
        <v/>
      </c>
      <c r="AU42" s="204"/>
      <c r="AV42" s="204"/>
      <c r="AW42" s="217"/>
      <c r="AX42" s="204"/>
      <c r="AY42" s="204">
        <f t="shared" si="73"/>
        <v>1</v>
      </c>
      <c r="AZ42" s="204">
        <f t="shared" si="74"/>
        <v>0</v>
      </c>
      <c r="BA42" s="198">
        <f t="shared" si="75"/>
        <v>0</v>
      </c>
      <c r="BB42" s="198"/>
      <c r="BC42" s="206"/>
      <c r="BD42" s="708" t="str">
        <f t="shared" si="76"/>
        <v>benzo(k)fluoranteen</v>
      </c>
      <c r="BE42" s="542">
        <v>0.05</v>
      </c>
      <c r="BF42" s="181">
        <v>3.0000000000000001E-3</v>
      </c>
      <c r="BG42" s="208">
        <v>0.01</v>
      </c>
      <c r="BH42" s="187">
        <v>0.01</v>
      </c>
      <c r="BI42" s="177"/>
      <c r="BJ42" s="178"/>
      <c r="BK42" s="178"/>
      <c r="BL42" s="178"/>
      <c r="BM42" s="181"/>
      <c r="BN42" s="181"/>
      <c r="BO42" s="181"/>
      <c r="BP42" s="177"/>
      <c r="BQ42" s="177"/>
      <c r="BR42" s="622"/>
      <c r="BS42" s="407">
        <v>0</v>
      </c>
      <c r="BT42" s="407">
        <v>0</v>
      </c>
      <c r="BU42" s="407">
        <v>1</v>
      </c>
      <c r="BV42" s="620">
        <f t="shared" si="77"/>
        <v>1</v>
      </c>
      <c r="BW42" s="620">
        <f t="shared" si="78"/>
        <v>1</v>
      </c>
      <c r="BX42" s="621">
        <f t="shared" si="79"/>
        <v>1</v>
      </c>
      <c r="BY42" s="621">
        <f t="shared" si="80"/>
        <v>1</v>
      </c>
      <c r="BZ42" s="175" t="str">
        <f t="shared" si="86"/>
        <v>benzo(k)fluoranteen</v>
      </c>
      <c r="CA42" s="175"/>
      <c r="CB42" s="134">
        <f t="shared" si="81"/>
        <v>1</v>
      </c>
      <c r="CC42" s="134">
        <f t="shared" si="82"/>
        <v>6.9999999999999993E-3</v>
      </c>
      <c r="CE42" s="134">
        <f t="shared" si="83"/>
        <v>1</v>
      </c>
      <c r="CF42" s="134">
        <f t="shared" si="84"/>
        <v>6.9999999999999993E-3</v>
      </c>
    </row>
    <row r="43" spans="2:95" ht="8.1" customHeight="1" x14ac:dyDescent="0.15">
      <c r="C43" s="134">
        <f t="shared" si="85"/>
        <v>1</v>
      </c>
      <c r="F43" s="693" t="str">
        <f>IF(BB34=0,"indeno(1,2,3-cd)pyreen",IF(BB34=1,"benzo(k)fluoranteen",IF(BB34=2,"indeno(1,2,3-cd)pyreen",IF(BB34=3,"benzo(ghi)peryleen",IF(BB34=4,"indeno(1,2,3-cd)pyreen",IF(BB34=5,"benzo(ghi)peryleen","fout"))))))</f>
        <v>indeno(1,2,3-cd)pyreen</v>
      </c>
      <c r="G43" s="347">
        <f t="shared" si="42"/>
        <v>1</v>
      </c>
      <c r="H43" s="219" t="s">
        <v>34</v>
      </c>
      <c r="I43" s="220">
        <v>0.01</v>
      </c>
      <c r="J43" s="219" t="s">
        <v>34</v>
      </c>
      <c r="K43" s="220">
        <v>0.01</v>
      </c>
      <c r="L43" s="205">
        <f t="shared" si="43"/>
        <v>6.9999999999999993E-3</v>
      </c>
      <c r="M43" s="205">
        <f t="shared" si="44"/>
        <v>6.9999999999999993E-3</v>
      </c>
      <c r="N43" s="205" t="str">
        <f t="shared" si="45"/>
        <v/>
      </c>
      <c r="O43" s="205">
        <f t="shared" si="46"/>
        <v>6.9999999999999993E-3</v>
      </c>
      <c r="P43" s="205" t="str">
        <f t="shared" si="47"/>
        <v/>
      </c>
      <c r="Q43" s="695">
        <f t="shared" si="48"/>
        <v>6.9999999999999993E-3</v>
      </c>
      <c r="R43" s="695">
        <f t="shared" si="49"/>
        <v>6.9999999999999993E-3</v>
      </c>
      <c r="S43" s="279">
        <f t="shared" si="50"/>
        <v>6.9999999999999993E-3</v>
      </c>
      <c r="T43" s="279">
        <f t="shared" si="51"/>
        <v>6.9999999999999993E-3</v>
      </c>
      <c r="U43" s="557">
        <f t="shared" si="52"/>
        <v>6.9999999999999993E-3</v>
      </c>
      <c r="V43" s="169"/>
      <c r="W43" s="333">
        <f t="shared" si="53"/>
        <v>1</v>
      </c>
      <c r="X43" s="169">
        <f t="shared" si="54"/>
        <v>0</v>
      </c>
      <c r="Y43" s="794" t="str">
        <f t="shared" si="55"/>
        <v/>
      </c>
      <c r="Z43" s="794"/>
      <c r="AA43" s="694">
        <f t="shared" si="56"/>
        <v>0</v>
      </c>
      <c r="AB43" s="174">
        <f t="shared" si="57"/>
        <v>0</v>
      </c>
      <c r="AC43" s="174">
        <f t="shared" si="58"/>
        <v>0</v>
      </c>
      <c r="AD43" s="496" t="str">
        <f t="shared" si="59"/>
        <v/>
      </c>
      <c r="AE43" s="236" t="str">
        <f t="shared" si="60"/>
        <v/>
      </c>
      <c r="AF43" s="496" t="str">
        <f t="shared" si="61"/>
        <v/>
      </c>
      <c r="AG43" s="496" t="str">
        <f t="shared" si="62"/>
        <v/>
      </c>
      <c r="AH43" s="566" t="str">
        <f t="shared" si="20"/>
        <v/>
      </c>
      <c r="AI43" s="566" t="str">
        <f t="shared" si="63"/>
        <v/>
      </c>
      <c r="AJ43" s="566" t="str">
        <f t="shared" si="64"/>
        <v/>
      </c>
      <c r="AK43" s="566"/>
      <c r="AL43" s="566" t="str">
        <f t="shared" si="65"/>
        <v/>
      </c>
      <c r="AM43" s="217"/>
      <c r="AN43" s="566" t="str">
        <f t="shared" si="66"/>
        <v/>
      </c>
      <c r="AO43" s="566">
        <f t="shared" si="67"/>
        <v>0</v>
      </c>
      <c r="AP43" s="566">
        <f t="shared" si="68"/>
        <v>0</v>
      </c>
      <c r="AQ43" s="566">
        <f t="shared" si="69"/>
        <v>0</v>
      </c>
      <c r="AR43" s="496" t="str">
        <f t="shared" si="70"/>
        <v/>
      </c>
      <c r="AS43" s="496" t="str">
        <f t="shared" si="71"/>
        <v/>
      </c>
      <c r="AT43" s="496" t="str">
        <f t="shared" si="72"/>
        <v/>
      </c>
      <c r="AU43" s="204"/>
      <c r="AV43" s="204"/>
      <c r="AW43" s="217"/>
      <c r="AX43" s="204"/>
      <c r="AY43" s="204">
        <f t="shared" si="73"/>
        <v>1</v>
      </c>
      <c r="AZ43" s="204">
        <f t="shared" si="74"/>
        <v>0</v>
      </c>
      <c r="BA43" s="198">
        <f t="shared" si="75"/>
        <v>0</v>
      </c>
      <c r="BB43" s="198"/>
      <c r="BC43" s="206"/>
      <c r="BD43" s="708" t="str">
        <f t="shared" si="76"/>
        <v>indeno(1,2,3-cd)pyreen</v>
      </c>
      <c r="BE43" s="542">
        <v>0.05</v>
      </c>
      <c r="BF43" s="181">
        <v>3.0000000000000001E-3</v>
      </c>
      <c r="BG43" s="208">
        <v>0.01</v>
      </c>
      <c r="BH43" s="187">
        <v>0.01</v>
      </c>
      <c r="BI43" s="177"/>
      <c r="BJ43" s="178"/>
      <c r="BK43" s="178"/>
      <c r="BL43" s="178"/>
      <c r="BM43" s="181"/>
      <c r="BN43" s="181"/>
      <c r="BO43" s="181"/>
      <c r="BP43" s="177"/>
      <c r="BQ43" s="177"/>
      <c r="BR43" s="622"/>
      <c r="BS43" s="407">
        <v>0</v>
      </c>
      <c r="BT43" s="407">
        <v>0</v>
      </c>
      <c r="BU43" s="407">
        <v>1</v>
      </c>
      <c r="BV43" s="620">
        <f t="shared" si="77"/>
        <v>1</v>
      </c>
      <c r="BW43" s="620">
        <f t="shared" si="78"/>
        <v>1</v>
      </c>
      <c r="BX43" s="621">
        <f t="shared" si="79"/>
        <v>1</v>
      </c>
      <c r="BY43" s="621">
        <f t="shared" si="80"/>
        <v>1</v>
      </c>
      <c r="BZ43" s="175" t="str">
        <f t="shared" si="86"/>
        <v>indeno(1,2,3-cd)pyreen</v>
      </c>
      <c r="CA43" s="175"/>
      <c r="CB43" s="134">
        <f t="shared" si="81"/>
        <v>1</v>
      </c>
      <c r="CC43" s="134">
        <f t="shared" si="82"/>
        <v>6.9999999999999993E-3</v>
      </c>
      <c r="CE43" s="134">
        <f t="shared" si="83"/>
        <v>1</v>
      </c>
      <c r="CF43" s="134">
        <f t="shared" si="84"/>
        <v>6.9999999999999993E-3</v>
      </c>
    </row>
    <row r="44" spans="2:95" ht="8.1" customHeight="1" x14ac:dyDescent="0.15">
      <c r="C44" s="134">
        <f t="shared" si="85"/>
        <v>1</v>
      </c>
      <c r="F44" s="693" t="str">
        <f>IF(BB34=0,"benzo(ghi)peryleen",IF(BB34=1,"indeno(1,2,3-cd)pyreen",IF(BB34=2,"benzo(a)pyreen",IF(BB34=3,"indeno(1,2,3-cd)pyreen",IF(BB34=4,"naftaleen",IF(BB34=5,"indeno(1,2,3-cd)pyreen","fout"))))))</f>
        <v>benzo(ghi)peryleen</v>
      </c>
      <c r="G44" s="347">
        <f t="shared" si="42"/>
        <v>1</v>
      </c>
      <c r="H44" s="219" t="s">
        <v>34</v>
      </c>
      <c r="I44" s="220">
        <v>0.01</v>
      </c>
      <c r="J44" s="219" t="s">
        <v>34</v>
      </c>
      <c r="K44" s="220">
        <v>0.01</v>
      </c>
      <c r="L44" s="205">
        <f t="shared" si="43"/>
        <v>6.9999999999999993E-3</v>
      </c>
      <c r="M44" s="205">
        <f t="shared" si="44"/>
        <v>6.9999999999999993E-3</v>
      </c>
      <c r="N44" s="205" t="str">
        <f t="shared" si="45"/>
        <v/>
      </c>
      <c r="O44" s="205">
        <f t="shared" si="46"/>
        <v>6.9999999999999993E-3</v>
      </c>
      <c r="P44" s="205" t="str">
        <f t="shared" si="47"/>
        <v/>
      </c>
      <c r="Q44" s="695">
        <f t="shared" si="48"/>
        <v>6.9999999999999993E-3</v>
      </c>
      <c r="R44" s="695">
        <f t="shared" si="49"/>
        <v>6.9999999999999993E-3</v>
      </c>
      <c r="S44" s="279">
        <f t="shared" si="50"/>
        <v>6.9999999999999993E-3</v>
      </c>
      <c r="T44" s="279">
        <f t="shared" si="51"/>
        <v>6.9999999999999993E-3</v>
      </c>
      <c r="U44" s="557">
        <f t="shared" si="52"/>
        <v>6.9999999999999993E-3</v>
      </c>
      <c r="V44" s="169"/>
      <c r="W44" s="333">
        <f t="shared" si="53"/>
        <v>1</v>
      </c>
      <c r="X44" s="169">
        <f t="shared" si="54"/>
        <v>0</v>
      </c>
      <c r="Y44" s="794" t="str">
        <f t="shared" si="55"/>
        <v/>
      </c>
      <c r="Z44" s="794"/>
      <c r="AA44" s="694">
        <f t="shared" si="56"/>
        <v>0</v>
      </c>
      <c r="AB44" s="174">
        <f t="shared" si="57"/>
        <v>0</v>
      </c>
      <c r="AC44" s="174">
        <f t="shared" si="58"/>
        <v>0</v>
      </c>
      <c r="AD44" s="496" t="str">
        <f t="shared" si="59"/>
        <v/>
      </c>
      <c r="AE44" s="236" t="str">
        <f t="shared" si="60"/>
        <v/>
      </c>
      <c r="AF44" s="496" t="str">
        <f t="shared" si="61"/>
        <v/>
      </c>
      <c r="AG44" s="496" t="str">
        <f t="shared" si="62"/>
        <v/>
      </c>
      <c r="AH44" s="566" t="str">
        <f t="shared" si="20"/>
        <v/>
      </c>
      <c r="AI44" s="566" t="str">
        <f t="shared" si="63"/>
        <v/>
      </c>
      <c r="AJ44" s="566" t="str">
        <f t="shared" si="64"/>
        <v/>
      </c>
      <c r="AK44" s="566"/>
      <c r="AL44" s="566" t="str">
        <f t="shared" si="65"/>
        <v/>
      </c>
      <c r="AM44" s="217"/>
      <c r="AN44" s="566" t="str">
        <f t="shared" si="66"/>
        <v/>
      </c>
      <c r="AO44" s="566">
        <f t="shared" si="67"/>
        <v>0</v>
      </c>
      <c r="AP44" s="566">
        <f t="shared" si="68"/>
        <v>0</v>
      </c>
      <c r="AQ44" s="566">
        <f t="shared" si="69"/>
        <v>0</v>
      </c>
      <c r="AR44" s="496" t="str">
        <f t="shared" si="70"/>
        <v/>
      </c>
      <c r="AS44" s="496" t="str">
        <f t="shared" si="71"/>
        <v/>
      </c>
      <c r="AT44" s="496" t="str">
        <f t="shared" si="72"/>
        <v/>
      </c>
      <c r="AU44" s="204"/>
      <c r="AV44" s="204"/>
      <c r="AW44" s="217"/>
      <c r="AX44" s="204"/>
      <c r="AY44" s="204">
        <f t="shared" si="73"/>
        <v>1</v>
      </c>
      <c r="AZ44" s="204">
        <f t="shared" si="74"/>
        <v>0</v>
      </c>
      <c r="BA44" s="198">
        <f t="shared" si="75"/>
        <v>0</v>
      </c>
      <c r="BB44" s="198"/>
      <c r="BC44" s="206"/>
      <c r="BD44" s="708" t="str">
        <f t="shared" si="76"/>
        <v>benzo(ghi)peryleen</v>
      </c>
      <c r="BE44" s="542">
        <v>0.05</v>
      </c>
      <c r="BF44" s="181">
        <v>3.0000000000000001E-3</v>
      </c>
      <c r="BG44" s="208">
        <v>0.01</v>
      </c>
      <c r="BH44" s="187">
        <v>0.01</v>
      </c>
      <c r="BI44" s="177"/>
      <c r="BJ44" s="178"/>
      <c r="BK44" s="178"/>
      <c r="BL44" s="178"/>
      <c r="BM44" s="181"/>
      <c r="BN44" s="181"/>
      <c r="BO44" s="181"/>
      <c r="BR44" s="623"/>
      <c r="BS44" s="407">
        <v>0</v>
      </c>
      <c r="BT44" s="407">
        <v>0</v>
      </c>
      <c r="BU44" s="407">
        <v>1</v>
      </c>
      <c r="BV44" s="620">
        <f t="shared" si="77"/>
        <v>1</v>
      </c>
      <c r="BW44" s="620">
        <f t="shared" si="78"/>
        <v>1</v>
      </c>
      <c r="BX44" s="621">
        <f t="shared" si="79"/>
        <v>1</v>
      </c>
      <c r="BY44" s="621">
        <f t="shared" si="80"/>
        <v>1</v>
      </c>
      <c r="BZ44" s="175" t="str">
        <f t="shared" si="86"/>
        <v>benzo(ghi)peryleen</v>
      </c>
      <c r="CA44" s="175"/>
      <c r="CB44" s="134">
        <f t="shared" si="81"/>
        <v>1</v>
      </c>
      <c r="CC44" s="134">
        <f t="shared" si="82"/>
        <v>6.9999999999999993E-3</v>
      </c>
      <c r="CE44" s="134">
        <f t="shared" si="83"/>
        <v>1</v>
      </c>
      <c r="CF44" s="134">
        <f t="shared" si="84"/>
        <v>6.9999999999999993E-3</v>
      </c>
    </row>
    <row r="45" spans="2:95" ht="8.1" customHeight="1" x14ac:dyDescent="0.15">
      <c r="B45" s="134">
        <f>IF(SUM(C35:C45)&gt;1,1,0)</f>
        <v>1</v>
      </c>
      <c r="C45" s="134">
        <f t="shared" si="85"/>
        <v>1</v>
      </c>
      <c r="F45" s="141" t="s">
        <v>402</v>
      </c>
      <c r="G45" s="347">
        <f>IF(AND(SUM(G35:G44)=7,H45="&lt;",J45="&lt;",((I45+K45)/2)&gt;AE45),2,3)</f>
        <v>3</v>
      </c>
      <c r="H45" s="167" t="str">
        <f>IF(CD45=1,"&lt;","")</f>
        <v>&lt;</v>
      </c>
      <c r="I45" s="223">
        <f>CC45</f>
        <v>9.9999999999999992E-2</v>
      </c>
      <c r="J45" s="167" t="str">
        <f>IF(CG45=1,"&lt;","")</f>
        <v>&lt;</v>
      </c>
      <c r="K45" s="223">
        <f>CF45</f>
        <v>9.9999999999999992E-2</v>
      </c>
      <c r="L45" s="205">
        <f t="shared" si="43"/>
        <v>6.9999999999999993E-2</v>
      </c>
      <c r="M45" s="205">
        <f t="shared" si="44"/>
        <v>6.9999999999999993E-2</v>
      </c>
      <c r="N45" s="205">
        <f t="shared" si="45"/>
        <v>0</v>
      </c>
      <c r="O45" s="205">
        <f t="shared" si="46"/>
        <v>6.9999999999999993E-2</v>
      </c>
      <c r="P45" s="205">
        <f t="shared" si="47"/>
        <v>0</v>
      </c>
      <c r="Q45" s="695">
        <f t="shared" si="48"/>
        <v>6.9999999999999993E-2</v>
      </c>
      <c r="R45" s="695">
        <f t="shared" si="49"/>
        <v>6.9999999999999993E-2</v>
      </c>
      <c r="S45" s="279">
        <f t="shared" si="50"/>
        <v>6.9999999999999993E-2</v>
      </c>
      <c r="T45" s="279">
        <f t="shared" si="51"/>
        <v>6.9999999999999993E-2</v>
      </c>
      <c r="U45" s="557">
        <f t="shared" si="52"/>
        <v>6.9999999999999993E-2</v>
      </c>
      <c r="V45" s="169"/>
      <c r="W45" s="333">
        <f t="shared" si="53"/>
        <v>1</v>
      </c>
      <c r="X45" s="169">
        <f t="shared" si="54"/>
        <v>0</v>
      </c>
      <c r="Y45" s="794" t="str">
        <f t="shared" si="55"/>
        <v>&lt;=AW2000</v>
      </c>
      <c r="Z45" s="794"/>
      <c r="AA45" s="694">
        <f t="shared" si="56"/>
        <v>0</v>
      </c>
      <c r="AB45" s="174">
        <f t="shared" si="57"/>
        <v>0</v>
      </c>
      <c r="AC45" s="174">
        <f t="shared" si="58"/>
        <v>0</v>
      </c>
      <c r="AD45" s="496">
        <f t="shared" si="59"/>
        <v>1.5</v>
      </c>
      <c r="AE45" s="236">
        <f t="shared" si="60"/>
        <v>1.5</v>
      </c>
      <c r="AF45" s="496">
        <f t="shared" si="61"/>
        <v>3</v>
      </c>
      <c r="AG45" s="496" t="str">
        <f t="shared" si="62"/>
        <v>&lt;=AW2000</v>
      </c>
      <c r="AH45" s="566">
        <f>IF(AA45=1,"",IF(AE45="","",IF(AND(U45&gt;AD45,U45&lt;=2*AE45),1,0)))</f>
        <v>0</v>
      </c>
      <c r="AI45" s="566">
        <f t="shared" si="63"/>
        <v>0</v>
      </c>
      <c r="AJ45" s="566">
        <f t="shared" si="64"/>
        <v>0</v>
      </c>
      <c r="AK45" s="566"/>
      <c r="AL45" s="566">
        <f t="shared" si="65"/>
        <v>0</v>
      </c>
      <c r="AM45" s="566">
        <f>IF(AA45=1,"",IF(Y45="&lt;=AW2000",0,IF(AE45="","",IF(AND(COUNTBLANK(AR45)=0,U45&gt;2*AE45),1,0))))</f>
        <v>0</v>
      </c>
      <c r="AN45" s="566">
        <f t="shared" si="66"/>
        <v>0</v>
      </c>
      <c r="AO45" s="566">
        <f t="shared" si="67"/>
        <v>0</v>
      </c>
      <c r="AP45" s="566">
        <f t="shared" si="68"/>
        <v>0</v>
      </c>
      <c r="AQ45" s="566">
        <f t="shared" si="69"/>
        <v>0</v>
      </c>
      <c r="AR45" s="496">
        <f t="shared" si="70"/>
        <v>6.8</v>
      </c>
      <c r="AS45" s="496">
        <f t="shared" si="71"/>
        <v>40</v>
      </c>
      <c r="AT45" s="496">
        <f t="shared" si="72"/>
        <v>40</v>
      </c>
      <c r="AU45" s="205"/>
      <c r="AV45" s="205"/>
      <c r="AW45" s="204">
        <f t="shared" si="41"/>
        <v>1</v>
      </c>
      <c r="AX45" s="204">
        <f>SUM(AW35:AW45)</f>
        <v>1</v>
      </c>
      <c r="AY45" s="204">
        <f t="shared" si="73"/>
        <v>1</v>
      </c>
      <c r="AZ45" s="204">
        <f t="shared" si="74"/>
        <v>0</v>
      </c>
      <c r="BA45" s="198">
        <f t="shared" si="75"/>
        <v>0</v>
      </c>
      <c r="BB45" s="198"/>
      <c r="BC45" s="206"/>
      <c r="BD45" s="708" t="str">
        <f t="shared" si="76"/>
        <v>PAK's (10 VROM) (0,7 factor)</v>
      </c>
      <c r="BE45" s="543">
        <v>0.5</v>
      </c>
      <c r="BF45" s="207">
        <v>2.1000000000000001E-2</v>
      </c>
      <c r="BG45" s="208">
        <v>0.1</v>
      </c>
      <c r="BH45" s="218"/>
      <c r="BI45" s="218"/>
      <c r="BJ45" s="442">
        <v>1.5</v>
      </c>
      <c r="BK45" s="442">
        <v>6.8</v>
      </c>
      <c r="BL45" s="442">
        <v>40</v>
      </c>
      <c r="BM45" s="207"/>
      <c r="BN45" s="207"/>
      <c r="BO45" s="207">
        <v>40</v>
      </c>
      <c r="BP45" s="177" t="s">
        <v>267</v>
      </c>
      <c r="BQ45" s="177"/>
      <c r="BR45" s="207">
        <v>10</v>
      </c>
      <c r="BS45" s="407">
        <v>0</v>
      </c>
      <c r="BT45" s="407">
        <v>0</v>
      </c>
      <c r="BU45" s="407">
        <v>1</v>
      </c>
      <c r="BV45" s="620">
        <f t="shared" si="77"/>
        <v>1</v>
      </c>
      <c r="BW45" s="620">
        <f t="shared" si="78"/>
        <v>1</v>
      </c>
      <c r="BX45" s="621">
        <f t="shared" si="79"/>
        <v>1</v>
      </c>
      <c r="BY45" s="621">
        <f t="shared" si="80"/>
        <v>1</v>
      </c>
      <c r="BZ45" s="175" t="str">
        <f t="shared" si="86"/>
        <v>PAK's (10 VROM) (0,7 factor)</v>
      </c>
      <c r="CA45" s="175"/>
      <c r="CC45" s="134">
        <f>IF(CD45=1,SUM(I35:I44),SUM(CC35:CC44))</f>
        <v>9.9999999999999992E-2</v>
      </c>
      <c r="CD45" s="134">
        <f>IF(SUM(CB35:CB44)=10,1,0)</f>
        <v>1</v>
      </c>
      <c r="CF45" s="134">
        <f>IF(CG45=1,SUM(K35:K44),SUM(CF35:CF44))</f>
        <v>9.9999999999999992E-2</v>
      </c>
      <c r="CG45" s="134">
        <f>IF(SUM(CE35:CE44)=10,1,0)</f>
        <v>1</v>
      </c>
    </row>
    <row r="46" spans="2:95" s="132" customFormat="1" ht="8.1" customHeight="1" x14ac:dyDescent="0.15">
      <c r="F46" s="213" t="s">
        <v>143</v>
      </c>
      <c r="G46" s="343"/>
      <c r="H46" s="214"/>
      <c r="I46" s="215"/>
      <c r="J46" s="216"/>
      <c r="K46" s="215"/>
      <c r="L46" s="217"/>
      <c r="M46" s="217"/>
      <c r="N46" s="217"/>
      <c r="O46" s="217"/>
      <c r="P46" s="217"/>
      <c r="Q46" s="200"/>
      <c r="R46" s="200"/>
      <c r="S46" s="306"/>
      <c r="T46" s="306"/>
      <c r="U46" s="556"/>
      <c r="V46" s="200"/>
      <c r="W46" s="200"/>
      <c r="X46" s="200"/>
      <c r="Y46" s="200"/>
      <c r="Z46" s="217" t="str">
        <f>+IF(COUNTBLANK(AE46)=1,"",IF(AND(COUNTBLANK(AT46)=0,Q46&gt;AT46),"&gt;i-waarde",IF(AND(COUNTBLANK(AS46)=0,Q46&gt;AS46),"&gt;Eis industrie",IF(AND(COUNTBLANK(AR46)=0,Q46&gt;AR46),"&gt;Eis wonen",IF(K46&gt;AD46,"&gt;AW2000",IF(Q46&lt;=AE46,"&lt;=AW2000",""))))))</f>
        <v/>
      </c>
      <c r="AA46" s="217"/>
      <c r="AB46" s="217"/>
      <c r="AC46" s="217"/>
      <c r="AD46" s="217"/>
      <c r="AE46" s="587"/>
      <c r="AF46" s="217"/>
      <c r="AG46" s="217"/>
      <c r="AH46" s="217"/>
      <c r="AI46" s="217"/>
      <c r="AJ46" s="217"/>
      <c r="AK46" s="217"/>
      <c r="AL46" s="217"/>
      <c r="AM46" s="217"/>
      <c r="AN46" s="217"/>
      <c r="AO46" s="217"/>
      <c r="AP46" s="217"/>
      <c r="AQ46" s="217"/>
      <c r="AR46" s="217"/>
      <c r="AS46" s="217"/>
      <c r="AT46" s="217"/>
      <c r="AU46" s="161"/>
      <c r="AV46" s="161"/>
      <c r="AW46" s="204"/>
      <c r="AX46" s="204"/>
      <c r="AY46" s="204"/>
      <c r="AZ46" s="204"/>
      <c r="BA46" s="198"/>
      <c r="BB46" s="198"/>
      <c r="BC46" s="206"/>
      <c r="BD46" s="708" t="str">
        <f t="shared" si="76"/>
        <v>5. Gechloreerde koolwaterstoffen</v>
      </c>
      <c r="BE46" s="177"/>
      <c r="BF46" s="177"/>
      <c r="BG46" s="218"/>
      <c r="BH46" s="177"/>
      <c r="BI46" s="177"/>
      <c r="BJ46" s="172"/>
      <c r="BK46" s="172"/>
      <c r="BL46" s="172"/>
      <c r="BM46" s="177"/>
      <c r="BN46" s="177"/>
      <c r="BO46" s="177"/>
      <c r="BP46" s="177"/>
      <c r="BQ46" s="177"/>
      <c r="BR46" s="177"/>
      <c r="BS46" s="280"/>
      <c r="BT46" s="280"/>
      <c r="BU46" s="280"/>
      <c r="BV46" s="531"/>
      <c r="BW46" s="531"/>
      <c r="BX46" s="525"/>
      <c r="BY46" s="525"/>
      <c r="BZ46" s="177" t="str">
        <f t="shared" si="86"/>
        <v>5. Gechloreerde koolwaterstoffen</v>
      </c>
      <c r="CA46" s="177"/>
    </row>
    <row r="47" spans="2:95" ht="8.1" customHeight="1" x14ac:dyDescent="0.15">
      <c r="F47" s="221" t="s">
        <v>141</v>
      </c>
      <c r="G47" s="344"/>
      <c r="H47" s="167"/>
      <c r="I47" s="223" t="str">
        <f>IF(J48=1,"ug/kg",IF(J48=0,"mg/kg","fout"))</f>
        <v>mg/kg</v>
      </c>
      <c r="J47" s="222"/>
      <c r="K47" s="223" t="str">
        <f>IF(J48=1,"ug/kg",IF(J48=0,"mg/kg","fout"))</f>
        <v>mg/kg</v>
      </c>
      <c r="L47" s="204"/>
      <c r="M47" s="204"/>
      <c r="N47" s="205"/>
      <c r="O47" s="204"/>
      <c r="P47" s="204"/>
      <c r="Q47" s="169"/>
      <c r="R47" s="695"/>
      <c r="S47" s="279"/>
      <c r="T47" s="279"/>
      <c r="U47" s="583"/>
      <c r="V47" s="169"/>
      <c r="W47" s="169"/>
      <c r="X47" s="169"/>
      <c r="Y47" s="814"/>
      <c r="Z47" s="814"/>
      <c r="AA47" s="174"/>
      <c r="AB47" s="204"/>
      <c r="AC47" s="204"/>
      <c r="AD47" s="204"/>
      <c r="AE47" s="236"/>
      <c r="AF47" s="566"/>
      <c r="AG47" s="204"/>
      <c r="AH47" s="566"/>
      <c r="AI47" s="566"/>
      <c r="AJ47" s="566"/>
      <c r="AK47" s="566"/>
      <c r="AL47" s="566"/>
      <c r="AM47" s="566"/>
      <c r="AN47" s="566"/>
      <c r="AO47" s="566"/>
      <c r="AP47" s="566"/>
      <c r="AQ47" s="566"/>
      <c r="AR47" s="204"/>
      <c r="AS47" s="204"/>
      <c r="AT47" s="204"/>
      <c r="AU47" s="204"/>
      <c r="AV47" s="204"/>
      <c r="AW47" s="204"/>
      <c r="AX47" s="204"/>
      <c r="AY47" s="204"/>
      <c r="AZ47" s="204"/>
      <c r="BA47" s="198"/>
      <c r="BB47" s="198"/>
      <c r="BC47" s="206"/>
      <c r="BD47" s="708" t="str">
        <f t="shared" si="76"/>
        <v>d. polichloorbifenylen (PCB's)</v>
      </c>
      <c r="BE47" s="218"/>
      <c r="BF47" s="177"/>
      <c r="BG47" s="218"/>
      <c r="BH47" s="177"/>
      <c r="BI47" s="177"/>
      <c r="BJ47" s="172"/>
      <c r="BK47" s="172"/>
      <c r="BL47" s="172"/>
      <c r="BM47" s="177"/>
      <c r="BN47" s="177"/>
      <c r="BO47" s="177"/>
      <c r="BP47" s="177"/>
      <c r="BQ47" s="177"/>
      <c r="BR47" s="177"/>
      <c r="BS47" s="277"/>
      <c r="BT47" s="277"/>
      <c r="BU47" s="277"/>
      <c r="BX47" s="526" t="s">
        <v>233</v>
      </c>
      <c r="BY47" s="697"/>
      <c r="BZ47" s="175" t="str">
        <f t="shared" ref="BZ47:BZ56" si="87">F47</f>
        <v>d. polichloorbifenylen (PCB's)</v>
      </c>
      <c r="CA47" s="175"/>
      <c r="CN47" s="647" t="s">
        <v>465</v>
      </c>
      <c r="CO47" s="648"/>
      <c r="CP47" s="191"/>
      <c r="CQ47" s="192" t="s">
        <v>233</v>
      </c>
    </row>
    <row r="48" spans="2:95" ht="8.1" customHeight="1" x14ac:dyDescent="0.15">
      <c r="F48" s="166" t="s">
        <v>297</v>
      </c>
      <c r="G48" s="344"/>
      <c r="H48" s="167"/>
      <c r="J48" s="168">
        <v>0</v>
      </c>
      <c r="K48" s="223"/>
      <c r="L48" s="204"/>
      <c r="M48" s="204"/>
      <c r="N48" s="205"/>
      <c r="O48" s="204"/>
      <c r="P48" s="204"/>
      <c r="Q48" s="169"/>
      <c r="R48" s="695"/>
      <c r="S48" s="279"/>
      <c r="T48" s="279"/>
      <c r="U48" s="583"/>
      <c r="V48" s="169"/>
      <c r="W48" s="169"/>
      <c r="X48" s="169"/>
      <c r="Y48" s="804"/>
      <c r="Z48" s="804"/>
      <c r="AA48" s="174"/>
      <c r="AB48" s="204"/>
      <c r="AC48" s="204"/>
      <c r="AD48" s="204"/>
      <c r="AE48" s="236"/>
      <c r="AF48" s="566"/>
      <c r="AG48" s="204"/>
      <c r="AH48" s="566"/>
      <c r="AI48" s="566"/>
      <c r="AJ48" s="566"/>
      <c r="AK48" s="566"/>
      <c r="AL48" s="566"/>
      <c r="AM48" s="566"/>
      <c r="AN48" s="566"/>
      <c r="AO48" s="566"/>
      <c r="AP48" s="566"/>
      <c r="AQ48" s="566"/>
      <c r="AR48" s="204"/>
      <c r="AS48" s="204"/>
      <c r="AT48" s="204"/>
      <c r="AU48" s="204"/>
      <c r="AV48" s="204"/>
      <c r="AW48" s="204"/>
      <c r="AX48" s="204"/>
      <c r="AY48" s="204"/>
      <c r="AZ48" s="204"/>
      <c r="BA48" s="198"/>
      <c r="BB48" s="198"/>
      <c r="BC48" s="206"/>
      <c r="BD48" s="708" t="str">
        <f t="shared" si="76"/>
        <v>S.v.p. keuze voor toetsing PCB's opgeven (mg/kg=0 ; ug/kg=1):</v>
      </c>
      <c r="BE48" s="218"/>
      <c r="BF48" s="177"/>
      <c r="BG48" s="218"/>
      <c r="BH48" s="177"/>
      <c r="BI48" s="177"/>
      <c r="BJ48" s="172"/>
      <c r="BK48" s="172"/>
      <c r="BL48" s="172"/>
      <c r="BM48" s="177"/>
      <c r="BN48" s="177"/>
      <c r="BO48" s="177"/>
      <c r="BP48" s="177"/>
      <c r="BQ48" s="177"/>
      <c r="BR48" s="177"/>
      <c r="BS48" s="277"/>
      <c r="BT48" s="277"/>
      <c r="BU48" s="277"/>
      <c r="BX48" s="527" t="s">
        <v>51</v>
      </c>
      <c r="BY48" s="698"/>
      <c r="BZ48" s="175" t="str">
        <f t="shared" si="87"/>
        <v>S.v.p. keuze voor toetsing PCB's opgeven (mg/kg=0 ; ug/kg=1):</v>
      </c>
      <c r="CA48" s="175"/>
      <c r="CN48" s="649" t="s">
        <v>231</v>
      </c>
      <c r="CO48" s="160" t="s">
        <v>52</v>
      </c>
      <c r="CP48" s="650" t="s">
        <v>53</v>
      </c>
      <c r="CQ48" s="651" t="s">
        <v>51</v>
      </c>
    </row>
    <row r="49" spans="1:95" ht="8.1" customHeight="1" x14ac:dyDescent="0.15">
      <c r="F49" s="166" t="s">
        <v>172</v>
      </c>
      <c r="G49" s="347">
        <f>IF(AND(H49="&lt;",J49="&lt;"),1,0)</f>
        <v>1</v>
      </c>
      <c r="H49" s="209" t="s">
        <v>34</v>
      </c>
      <c r="I49" s="168">
        <v>1E-3</v>
      </c>
      <c r="J49" s="209" t="s">
        <v>34</v>
      </c>
      <c r="K49" s="168">
        <v>1E-3</v>
      </c>
      <c r="L49" s="205">
        <f t="shared" ref="L49:L56" si="88">(Q49+R49)/2</f>
        <v>6.9999999999999999E-4</v>
      </c>
      <c r="M49" s="205">
        <f t="shared" ref="M49:M56" si="89">IF(I49="","",IF(H49="&lt;",0.7*I49,I49))</f>
        <v>6.9999999999999999E-4</v>
      </c>
      <c r="N49" s="205" t="str">
        <f t="shared" ref="N49:N56" si="90">IF(AE49="","",IF(AND(H49="&lt;",I49&lt;=BE49,OR(AND(I49&gt;AE49,$G$21=0),AND(I49&gt;AE49*BV49,$G$21=1))),1,0))</f>
        <v/>
      </c>
      <c r="O49" s="205">
        <f t="shared" ref="O49:O56" si="91">IF(K49="","",IF(J49="&lt;",0.7*K49,K49))</f>
        <v>6.9999999999999999E-4</v>
      </c>
      <c r="P49" s="205" t="str">
        <f t="shared" ref="P49:P56" si="92">IF(AE49="","",IF(AND(J49="&lt;",K49&lt;=BE49,OR(AND(K49&gt;AE49,$G$21=0),AND(K49&gt;AE49*BV49,$G$21=1))),1,0))</f>
        <v/>
      </c>
      <c r="Q49" s="695">
        <f t="shared" ref="Q49:Q56" si="93">IF(I49="","",IF(AND(H49="&lt;",G49=2),0.7*I49,$Q$6*M49))</f>
        <v>6.9999999999999999E-4</v>
      </c>
      <c r="R49" s="695">
        <f t="shared" ref="R49:R56" si="94">IF(K49="","",IF(AND(J49="&lt;",G49=2),0.7*K49,$Q$6*O49))</f>
        <v>6.9999999999999999E-4</v>
      </c>
      <c r="S49" s="279">
        <f t="shared" ref="S49:S56" si="95">IF(Q49="","",IF($G$21=0,Q49,IF($G$21=1,Q49*BX49,"fout")))</f>
        <v>6.9999999999999999E-4</v>
      </c>
      <c r="T49" s="279">
        <f t="shared" ref="T49:T56" si="96">IF(R49="","",IF($G$21=0,R49,IF($G$21=1,R49*BY49,"fout")))</f>
        <v>6.9999999999999999E-4</v>
      </c>
      <c r="U49" s="557">
        <f t="shared" ref="U49:U56" si="97">IF(OR(Q49="",R49=""),"",(S49+T49)/2)</f>
        <v>6.9999999999999999E-4</v>
      </c>
      <c r="V49" s="169"/>
      <c r="W49" s="333">
        <f t="shared" ref="W49:W56" si="98">IF(OR(I49="",K49=""),"",MAX(I49/K49,K49/I49))</f>
        <v>1</v>
      </c>
      <c r="X49" s="169">
        <f t="shared" ref="X49:X56" si="99">IF(W49&gt;$W$22,1,0)</f>
        <v>0</v>
      </c>
      <c r="Y49" s="794" t="str">
        <f t="shared" ref="Y49:Y56" si="100">IF(U49="","",IF(COUNTBLANK(AE49)=1,"",IF(AND(COUNTBLANK(AT49)=0,U49&gt;AT49),"&gt;i-waarde",IF(AND(N49=1,P49=1),"&lt;=AW2000",IF(AND(COUNTBLANK(AS49)=0,U49&gt;AS49),"&gt;Eis industrie",IF(AND(COUNTBLANK(AR49)=0,U49&gt;AR49),"&gt;Eis wonen",IF(U49&gt;AD49,"&gt;AW2000",IF(U49&lt;=AE49,"&lt;=AW2000",""))))))))</f>
        <v/>
      </c>
      <c r="Z49" s="794"/>
      <c r="AA49" s="694">
        <f t="shared" ref="AA49:AA56" si="101">IF(AND(N49=1,P49=1),1,0)</f>
        <v>0</v>
      </c>
      <c r="AB49" s="174">
        <f t="shared" ref="AB49:AB56" si="102">IF(OR(Y49="&gt;AW2000",Y49="&gt;Eis wonen",Y49="&gt;Eis industrie"),1,0)</f>
        <v>0</v>
      </c>
      <c r="AC49" s="174">
        <f t="shared" ref="AC49:AC56" si="103">IF(Y49="&gt;i-waarde",1,0)</f>
        <v>0</v>
      </c>
      <c r="AD49" s="503" t="str">
        <f t="shared" ref="AD49:AD56" si="104">IF(AE49="","",AE49)</f>
        <v/>
      </c>
      <c r="AE49" s="236" t="str">
        <f t="shared" ref="AE49:AE56" si="105">IF(BJ49="","",IF($G$21=0,BJ49*(BV49+BW49)/2,BJ49))</f>
        <v/>
      </c>
      <c r="AF49" s="503" t="str">
        <f t="shared" ref="AF49:AF56" si="106">IF(AE49="","",IF(2*AE49&lt;AR49,2*AE49,AR49))</f>
        <v/>
      </c>
      <c r="AG49" s="496" t="str">
        <f t="shared" ref="AG49:AG56" si="107">+IF(U49="","",IF(COUNTBLANK(AE49)=1,"",IF(OR(Y49="&lt;=AW2000",U49&lt;=AD49),"&lt;=AW2000",IF(AND(AH49=1,AO49=0,AP49=0,AQ49=0),"AW2000&lt;x&lt;=2*AW2000",IF(AI49=1,"AW2000&lt;x&lt;=wonen",IF(AO49=1,"wonen&lt;x&lt;=industrie",IF(AP49=1,"industrie&lt;x&lt;=i-waarde",IF(AQ49=1,"&gt;i-waarde",""))))))))</f>
        <v/>
      </c>
      <c r="AH49" s="566" t="str">
        <f t="shared" ref="AH49:AH55" si="108">IF(AA49=1,"",IF(AE49="","",IF(AND(U49&gt;AD49,U49&lt;=2*AE49),1,0)))</f>
        <v/>
      </c>
      <c r="AI49" s="566" t="str">
        <f t="shared" ref="AI49:AI56" si="109">IF(AA49=1,"",IF(AE49="","",IF(AND(COUNTBLANK(AR49)=0,U49&gt;AD49,U49&lt;=AR49),1,0)))</f>
        <v/>
      </c>
      <c r="AJ49" s="566" t="str">
        <f t="shared" ref="AJ49:AJ56" si="110">IF(AA49=1,"",IF(AE49="","",IF(AND(COUNTBLANK(AR49)=0,U49&gt;AD49,U49&lt;=2*AE49),1,0)))</f>
        <v/>
      </c>
      <c r="AK49" s="566"/>
      <c r="AL49" s="566" t="str">
        <f t="shared" ref="AL49:AL56" si="111">IF(AA49=1,"",IF(AE49="","",IF(Y49="&lt;=AW2000",0,IF(AND(COUNTBLANK(AR49)=0,U49&gt;2*AE49),1,0))))</f>
        <v/>
      </c>
      <c r="AM49" s="677"/>
      <c r="AN49" s="566" t="str">
        <f t="shared" ref="AN49:AN56" si="112">IF(AA49=1,"",IF(AE49="","",IF(AL49&gt;0,1,0)))</f>
        <v/>
      </c>
      <c r="AO49" s="566">
        <f t="shared" ref="AO49:AO56" si="113">IF(AA49=1,"",IF(Y49="&lt;=AW2000",0,IF(AND(COUNTBLANK(AR49:AS49)=0,U49&gt;AR49,U49&lt;=AS49),1,0)))</f>
        <v>0</v>
      </c>
      <c r="AP49" s="566">
        <f t="shared" ref="AP49:AP56" si="114">IF(AA49=1,"",IF(Y49="&lt;=AW2000",0,IF(AND(COUNTBLANK(AS49:AT49)=0,U49&gt;AS49,U49&lt;=AT49),1,0)))</f>
        <v>0</v>
      </c>
      <c r="AQ49" s="566">
        <f t="shared" ref="AQ49:AQ56" si="115">IF(AND(COUNTBLANK(AT49)=0,U49&gt;AT49),1,0)</f>
        <v>0</v>
      </c>
      <c r="AR49" s="496" t="str">
        <f t="shared" ref="AR49:AR56" si="116">IF(BK49="","",IF($G$21=0,BK49*(BV49+BW49)/2,BK49))</f>
        <v/>
      </c>
      <c r="AS49" s="496" t="str">
        <f t="shared" ref="AS49:AS56" si="117">IF(BL49="","",IF($G$21=0,BL49*(BV49+BW49)/2,BL49))</f>
        <v/>
      </c>
      <c r="AT49" s="496" t="str">
        <f t="shared" ref="AT49:AT56" si="118">IF(BO49="","",IF($G$21=0,BO49*(BV49+BW49)/2,BO49))</f>
        <v/>
      </c>
      <c r="AU49" s="204"/>
      <c r="AV49" s="204"/>
      <c r="AW49" s="217"/>
      <c r="AX49" s="204"/>
      <c r="AY49" s="204">
        <f t="shared" ref="AY49:AY56" si="119">IF(AND(H49="&lt;",J49="&lt;",I49=K49,Q49&gt;AU49),1,0)</f>
        <v>1</v>
      </c>
      <c r="AZ49" s="204">
        <f t="shared" ref="AZ49:AZ56" si="120">IF(AND(H49="&lt;",J49="&lt;",I49=K49,Q49&gt;AS49),1,0)</f>
        <v>0</v>
      </c>
      <c r="BA49" s="198">
        <f t="shared" ref="BA49:BA56" si="121">IF(AND(H49="&lt;",J49="&lt;",I49=K49,Q49&gt;AR49),1,0)</f>
        <v>0</v>
      </c>
      <c r="BB49" s="198"/>
      <c r="BC49" s="206"/>
      <c r="BD49" s="708" t="str">
        <f t="shared" si="76"/>
        <v>PCB 28</v>
      </c>
      <c r="BE49" s="544">
        <f>IF($J$48=1,CI49*1000,IF($J$48=0,CI49,"fout"))</f>
        <v>1E-3</v>
      </c>
      <c r="BF49" s="177">
        <f t="shared" ref="BF49:BF56" si="122">IF($J$48=1,CJ49*1000,IF($J$48=0,B49,"fout"))</f>
        <v>0</v>
      </c>
      <c r="BG49" s="218">
        <f>IF($J$48=1,CK49*1000,IF($J$48=0,CK49,"fout"))</f>
        <v>0.01</v>
      </c>
      <c r="BH49" s="177">
        <f>IF($J$48=1,CL49*1000,IF($J$48=0,CL49,"fout"))</f>
        <v>1.4E-2</v>
      </c>
      <c r="BI49" s="177"/>
      <c r="BJ49" s="172"/>
      <c r="BK49" s="172"/>
      <c r="BL49" s="172"/>
      <c r="BM49" s="177"/>
      <c r="BN49" s="177"/>
      <c r="BO49" s="177"/>
      <c r="BP49" s="177"/>
      <c r="BQ49" s="177"/>
      <c r="BR49" s="622"/>
      <c r="BS49" s="407">
        <v>0</v>
      </c>
      <c r="BT49" s="407">
        <v>0</v>
      </c>
      <c r="BU49" s="407">
        <v>1</v>
      </c>
      <c r="BV49" s="620">
        <f t="shared" ref="BV49:BV56" si="123">((BS49+$Y$19*BT49+(IF($Y$20&lt;BR49,BR49*BU49,$Y$20*BU49))/(BS49+25*BT49+10*BU49)))</f>
        <v>1</v>
      </c>
      <c r="BW49" s="620">
        <f t="shared" ref="BW49:BW56" si="124">((BS49+$Z$19*BT49+(IF($Z$20&lt;BR49,BR49*BU49,$Z$20*BU49))/(BS49+25*BT49+10*BU49)))</f>
        <v>1</v>
      </c>
      <c r="BX49" s="621">
        <f t="shared" ref="BX49:BX56" si="125">((BS49+25*BT49+10*BU49)/(BS49+$Y$19*BT49+IF($Y$20&lt;BR49,BR49*BU49,$Y$20*BU49)))</f>
        <v>1</v>
      </c>
      <c r="BY49" s="621">
        <f t="shared" ref="BY49:BY56" si="126">((BS49+25*BT49+10*BU49)/(BS49+$Z$19*BT49+IF($Z$20&lt;BR49,BR49*BU49,$Z$20*BU49)))</f>
        <v>1</v>
      </c>
      <c r="BZ49" s="175" t="str">
        <f t="shared" si="87"/>
        <v>PCB 28</v>
      </c>
      <c r="CA49" s="528"/>
      <c r="CB49" s="134">
        <f t="shared" ref="CB49:CB55" si="127">IF(H49="&lt;",1,0)</f>
        <v>1</v>
      </c>
      <c r="CC49" s="134">
        <f t="shared" ref="CC49:CC55" si="128">IF(CB49=1,0.7*I49,I49)</f>
        <v>6.9999999999999999E-4</v>
      </c>
      <c r="CE49" s="134">
        <f t="shared" ref="CE49:CE55" si="129">IF(J49="&lt;",1,0)</f>
        <v>1</v>
      </c>
      <c r="CF49" s="134">
        <f t="shared" ref="CF49:CF55" si="130">IF(CE49=1,0.7*K49,K49)</f>
        <v>6.9999999999999999E-4</v>
      </c>
      <c r="CI49" s="207">
        <v>1E-3</v>
      </c>
      <c r="CJ49" s="181">
        <v>8.7000000000000001E-4</v>
      </c>
      <c r="CK49" s="208">
        <v>0.01</v>
      </c>
      <c r="CL49" s="187">
        <v>1.4E-2</v>
      </c>
      <c r="CN49" s="652">
        <v>0.02</v>
      </c>
      <c r="CO49" s="653">
        <v>0.02</v>
      </c>
      <c r="CP49" s="653">
        <v>0.5</v>
      </c>
      <c r="CQ49" s="654"/>
    </row>
    <row r="50" spans="1:95" ht="8.1" customHeight="1" x14ac:dyDescent="0.15">
      <c r="F50" s="166" t="s">
        <v>173</v>
      </c>
      <c r="G50" s="347">
        <f t="shared" ref="G50:G55" si="131">IF(AND(H50="&lt;",J50="&lt;"),1,0)</f>
        <v>1</v>
      </c>
      <c r="H50" s="209" t="s">
        <v>34</v>
      </c>
      <c r="I50" s="168">
        <v>1E-3</v>
      </c>
      <c r="J50" s="209" t="s">
        <v>34</v>
      </c>
      <c r="K50" s="168">
        <v>1E-3</v>
      </c>
      <c r="L50" s="205">
        <f t="shared" si="88"/>
        <v>6.9999999999999999E-4</v>
      </c>
      <c r="M50" s="205">
        <f t="shared" si="89"/>
        <v>6.9999999999999999E-4</v>
      </c>
      <c r="N50" s="205" t="str">
        <f t="shared" si="90"/>
        <v/>
      </c>
      <c r="O50" s="205">
        <f t="shared" si="91"/>
        <v>6.9999999999999999E-4</v>
      </c>
      <c r="P50" s="205" t="str">
        <f t="shared" si="92"/>
        <v/>
      </c>
      <c r="Q50" s="695">
        <f t="shared" si="93"/>
        <v>6.9999999999999999E-4</v>
      </c>
      <c r="R50" s="695">
        <f t="shared" si="94"/>
        <v>6.9999999999999999E-4</v>
      </c>
      <c r="S50" s="279">
        <f t="shared" si="95"/>
        <v>6.9999999999999999E-4</v>
      </c>
      <c r="T50" s="279">
        <f t="shared" si="96"/>
        <v>6.9999999999999999E-4</v>
      </c>
      <c r="U50" s="557">
        <f t="shared" si="97"/>
        <v>6.9999999999999999E-4</v>
      </c>
      <c r="V50" s="169"/>
      <c r="W50" s="333">
        <f t="shared" si="98"/>
        <v>1</v>
      </c>
      <c r="X50" s="169">
        <f t="shared" si="99"/>
        <v>0</v>
      </c>
      <c r="Y50" s="794" t="str">
        <f t="shared" si="100"/>
        <v/>
      </c>
      <c r="Z50" s="794"/>
      <c r="AA50" s="694">
        <f t="shared" si="101"/>
        <v>0</v>
      </c>
      <c r="AB50" s="174">
        <f t="shared" si="102"/>
        <v>0</v>
      </c>
      <c r="AC50" s="174">
        <f t="shared" si="103"/>
        <v>0</v>
      </c>
      <c r="AD50" s="503" t="str">
        <f t="shared" si="104"/>
        <v/>
      </c>
      <c r="AE50" s="236" t="str">
        <f t="shared" si="105"/>
        <v/>
      </c>
      <c r="AF50" s="503" t="str">
        <f t="shared" si="106"/>
        <v/>
      </c>
      <c r="AG50" s="496" t="str">
        <f t="shared" si="107"/>
        <v/>
      </c>
      <c r="AH50" s="566" t="str">
        <f t="shared" si="108"/>
        <v/>
      </c>
      <c r="AI50" s="566" t="str">
        <f t="shared" si="109"/>
        <v/>
      </c>
      <c r="AJ50" s="566" t="str">
        <f t="shared" si="110"/>
        <v/>
      </c>
      <c r="AK50" s="566"/>
      <c r="AL50" s="566" t="str">
        <f t="shared" si="111"/>
        <v/>
      </c>
      <c r="AM50" s="677"/>
      <c r="AN50" s="566" t="str">
        <f t="shared" si="112"/>
        <v/>
      </c>
      <c r="AO50" s="566">
        <f t="shared" si="113"/>
        <v>0</v>
      </c>
      <c r="AP50" s="566">
        <f t="shared" si="114"/>
        <v>0</v>
      </c>
      <c r="AQ50" s="566">
        <f t="shared" si="115"/>
        <v>0</v>
      </c>
      <c r="AR50" s="496" t="str">
        <f t="shared" si="116"/>
        <v/>
      </c>
      <c r="AS50" s="496" t="str">
        <f t="shared" si="117"/>
        <v/>
      </c>
      <c r="AT50" s="496" t="str">
        <f t="shared" si="118"/>
        <v/>
      </c>
      <c r="AU50" s="204"/>
      <c r="AV50" s="204"/>
      <c r="AW50" s="217"/>
      <c r="AX50" s="204"/>
      <c r="AY50" s="204">
        <f t="shared" si="119"/>
        <v>1</v>
      </c>
      <c r="AZ50" s="204">
        <f t="shared" si="120"/>
        <v>0</v>
      </c>
      <c r="BA50" s="198">
        <f t="shared" si="121"/>
        <v>0</v>
      </c>
      <c r="BB50" s="198"/>
      <c r="BC50" s="206"/>
      <c r="BD50" s="708" t="str">
        <f t="shared" si="76"/>
        <v>PCB 52</v>
      </c>
      <c r="BE50" s="544">
        <f t="shared" ref="BE50:BE56" si="132">IF($J$48=1,CI50*1000,IF($J$48=0,CI50,"fout"))</f>
        <v>1E-3</v>
      </c>
      <c r="BF50" s="177">
        <f t="shared" si="122"/>
        <v>0</v>
      </c>
      <c r="BG50" s="218">
        <f t="shared" ref="BG50:BG56" si="133">IF($J$48=1,CK50*1000,IF($J$48=0,CK50,"fout"))</f>
        <v>0.01</v>
      </c>
      <c r="BH50" s="177">
        <f t="shared" ref="BH50:BH56" si="134">IF($J$48=1,CL50*1000,IF($J$48=0,CL50,"fout"))</f>
        <v>1.4E-2</v>
      </c>
      <c r="BI50" s="177"/>
      <c r="BJ50" s="172"/>
      <c r="BK50" s="172"/>
      <c r="BL50" s="172"/>
      <c r="BM50" s="177"/>
      <c r="BN50" s="177"/>
      <c r="BO50" s="177"/>
      <c r="BP50" s="177"/>
      <c r="BQ50" s="177"/>
      <c r="BR50" s="622"/>
      <c r="BS50" s="407">
        <v>0</v>
      </c>
      <c r="BT50" s="407">
        <v>0</v>
      </c>
      <c r="BU50" s="407">
        <v>1</v>
      </c>
      <c r="BV50" s="620">
        <f t="shared" si="123"/>
        <v>1</v>
      </c>
      <c r="BW50" s="620">
        <f t="shared" si="124"/>
        <v>1</v>
      </c>
      <c r="BX50" s="621">
        <f t="shared" si="125"/>
        <v>1</v>
      </c>
      <c r="BY50" s="621">
        <f t="shared" si="126"/>
        <v>1</v>
      </c>
      <c r="BZ50" s="175" t="str">
        <f t="shared" si="87"/>
        <v>PCB 52</v>
      </c>
      <c r="CA50" s="529"/>
      <c r="CB50" s="134">
        <f t="shared" si="127"/>
        <v>1</v>
      </c>
      <c r="CC50" s="134">
        <f t="shared" si="128"/>
        <v>6.9999999999999999E-4</v>
      </c>
      <c r="CE50" s="134">
        <f t="shared" si="129"/>
        <v>1</v>
      </c>
      <c r="CF50" s="134">
        <f t="shared" si="130"/>
        <v>6.9999999999999999E-4</v>
      </c>
      <c r="CI50" s="207">
        <v>1E-3</v>
      </c>
      <c r="CJ50" s="181">
        <v>8.7000000000000001E-4</v>
      </c>
      <c r="CK50" s="208">
        <v>0.01</v>
      </c>
      <c r="CL50" s="187">
        <v>1.4E-2</v>
      </c>
      <c r="CN50" s="542">
        <v>0.02</v>
      </c>
      <c r="CO50" s="207">
        <v>0.02</v>
      </c>
      <c r="CP50" s="207">
        <v>0.5</v>
      </c>
      <c r="CQ50" s="655"/>
    </row>
    <row r="51" spans="1:95" ht="8.1" customHeight="1" x14ac:dyDescent="0.15">
      <c r="F51" s="166" t="s">
        <v>174</v>
      </c>
      <c r="G51" s="347">
        <f t="shared" si="131"/>
        <v>1</v>
      </c>
      <c r="H51" s="209" t="s">
        <v>34</v>
      </c>
      <c r="I51" s="168">
        <v>1E-3</v>
      </c>
      <c r="J51" s="209" t="s">
        <v>34</v>
      </c>
      <c r="K51" s="168">
        <v>1E-3</v>
      </c>
      <c r="L51" s="205">
        <f t="shared" si="88"/>
        <v>6.9999999999999999E-4</v>
      </c>
      <c r="M51" s="205">
        <f t="shared" si="89"/>
        <v>6.9999999999999999E-4</v>
      </c>
      <c r="N51" s="205" t="str">
        <f t="shared" si="90"/>
        <v/>
      </c>
      <c r="O51" s="205">
        <f t="shared" si="91"/>
        <v>6.9999999999999999E-4</v>
      </c>
      <c r="P51" s="205" t="str">
        <f t="shared" si="92"/>
        <v/>
      </c>
      <c r="Q51" s="695">
        <f t="shared" si="93"/>
        <v>6.9999999999999999E-4</v>
      </c>
      <c r="R51" s="695">
        <f t="shared" si="94"/>
        <v>6.9999999999999999E-4</v>
      </c>
      <c r="S51" s="279">
        <f t="shared" si="95"/>
        <v>6.9999999999999999E-4</v>
      </c>
      <c r="T51" s="279">
        <f t="shared" si="96"/>
        <v>6.9999999999999999E-4</v>
      </c>
      <c r="U51" s="557">
        <f t="shared" si="97"/>
        <v>6.9999999999999999E-4</v>
      </c>
      <c r="V51" s="169"/>
      <c r="W51" s="333">
        <f t="shared" si="98"/>
        <v>1</v>
      </c>
      <c r="X51" s="169">
        <f t="shared" si="99"/>
        <v>0</v>
      </c>
      <c r="Y51" s="794" t="str">
        <f t="shared" si="100"/>
        <v/>
      </c>
      <c r="Z51" s="794"/>
      <c r="AA51" s="694">
        <f t="shared" si="101"/>
        <v>0</v>
      </c>
      <c r="AB51" s="174">
        <f t="shared" si="102"/>
        <v>0</v>
      </c>
      <c r="AC51" s="174">
        <f t="shared" si="103"/>
        <v>0</v>
      </c>
      <c r="AD51" s="503" t="str">
        <f t="shared" si="104"/>
        <v/>
      </c>
      <c r="AE51" s="236" t="str">
        <f t="shared" si="105"/>
        <v/>
      </c>
      <c r="AF51" s="503" t="str">
        <f t="shared" si="106"/>
        <v/>
      </c>
      <c r="AG51" s="496" t="str">
        <f t="shared" si="107"/>
        <v/>
      </c>
      <c r="AH51" s="566" t="str">
        <f t="shared" si="108"/>
        <v/>
      </c>
      <c r="AI51" s="566" t="str">
        <f t="shared" si="109"/>
        <v/>
      </c>
      <c r="AJ51" s="566" t="str">
        <f t="shared" si="110"/>
        <v/>
      </c>
      <c r="AK51" s="566"/>
      <c r="AL51" s="566" t="str">
        <f t="shared" si="111"/>
        <v/>
      </c>
      <c r="AM51" s="677"/>
      <c r="AN51" s="566" t="str">
        <f t="shared" si="112"/>
        <v/>
      </c>
      <c r="AO51" s="566">
        <f t="shared" si="113"/>
        <v>0</v>
      </c>
      <c r="AP51" s="566">
        <f t="shared" si="114"/>
        <v>0</v>
      </c>
      <c r="AQ51" s="566">
        <f t="shared" si="115"/>
        <v>0</v>
      </c>
      <c r="AR51" s="496" t="str">
        <f t="shared" si="116"/>
        <v/>
      </c>
      <c r="AS51" s="496" t="str">
        <f t="shared" si="117"/>
        <v/>
      </c>
      <c r="AT51" s="496" t="str">
        <f t="shared" si="118"/>
        <v/>
      </c>
      <c r="AU51" s="204"/>
      <c r="AV51" s="204"/>
      <c r="AW51" s="217"/>
      <c r="AX51" s="204"/>
      <c r="AY51" s="204">
        <f t="shared" si="119"/>
        <v>1</v>
      </c>
      <c r="AZ51" s="204">
        <f t="shared" si="120"/>
        <v>0</v>
      </c>
      <c r="BA51" s="198">
        <f t="shared" si="121"/>
        <v>0</v>
      </c>
      <c r="BB51" s="198"/>
      <c r="BC51" s="206"/>
      <c r="BD51" s="708" t="str">
        <f t="shared" si="76"/>
        <v>PCB 101</v>
      </c>
      <c r="BE51" s="544">
        <f t="shared" si="132"/>
        <v>1E-3</v>
      </c>
      <c r="BF51" s="177">
        <f t="shared" si="122"/>
        <v>0</v>
      </c>
      <c r="BG51" s="218">
        <f t="shared" si="133"/>
        <v>0.01</v>
      </c>
      <c r="BH51" s="177">
        <f t="shared" si="134"/>
        <v>1.4E-2</v>
      </c>
      <c r="BI51" s="177"/>
      <c r="BJ51" s="172"/>
      <c r="BK51" s="172"/>
      <c r="BL51" s="172"/>
      <c r="BM51" s="177"/>
      <c r="BN51" s="177"/>
      <c r="BO51" s="177"/>
      <c r="BP51" s="177"/>
      <c r="BQ51" s="177"/>
      <c r="BR51" s="622"/>
      <c r="BS51" s="407">
        <v>0</v>
      </c>
      <c r="BT51" s="407">
        <v>0</v>
      </c>
      <c r="BU51" s="407">
        <v>1</v>
      </c>
      <c r="BV51" s="620">
        <f t="shared" si="123"/>
        <v>1</v>
      </c>
      <c r="BW51" s="620">
        <f t="shared" si="124"/>
        <v>1</v>
      </c>
      <c r="BX51" s="621">
        <f t="shared" si="125"/>
        <v>1</v>
      </c>
      <c r="BY51" s="621">
        <f t="shared" si="126"/>
        <v>1</v>
      </c>
      <c r="BZ51" s="175" t="str">
        <f t="shared" si="87"/>
        <v>PCB 101</v>
      </c>
      <c r="CA51" s="529"/>
      <c r="CB51" s="134">
        <f t="shared" si="127"/>
        <v>1</v>
      </c>
      <c r="CC51" s="134">
        <f t="shared" si="128"/>
        <v>6.9999999999999999E-4</v>
      </c>
      <c r="CE51" s="134">
        <f t="shared" si="129"/>
        <v>1</v>
      </c>
      <c r="CF51" s="134">
        <f t="shared" si="130"/>
        <v>6.9999999999999999E-4</v>
      </c>
      <c r="CI51" s="207">
        <v>1E-3</v>
      </c>
      <c r="CJ51" s="181">
        <v>8.7000000000000001E-4</v>
      </c>
      <c r="CK51" s="208">
        <v>0.01</v>
      </c>
      <c r="CL51" s="187">
        <v>1.4E-2</v>
      </c>
      <c r="CN51" s="542">
        <v>0.02</v>
      </c>
      <c r="CO51" s="207">
        <v>0.02</v>
      </c>
      <c r="CP51" s="207">
        <v>0.5</v>
      </c>
      <c r="CQ51" s="655"/>
    </row>
    <row r="52" spans="1:95" ht="8.1" customHeight="1" x14ac:dyDescent="0.15">
      <c r="F52" s="134" t="s">
        <v>176</v>
      </c>
      <c r="G52" s="347">
        <f t="shared" si="131"/>
        <v>1</v>
      </c>
      <c r="H52" s="209" t="s">
        <v>34</v>
      </c>
      <c r="I52" s="168">
        <v>1E-3</v>
      </c>
      <c r="J52" s="209" t="s">
        <v>34</v>
      </c>
      <c r="K52" s="168">
        <v>1E-3</v>
      </c>
      <c r="L52" s="205">
        <f t="shared" si="88"/>
        <v>6.9999999999999999E-4</v>
      </c>
      <c r="M52" s="205">
        <f t="shared" si="89"/>
        <v>6.9999999999999999E-4</v>
      </c>
      <c r="N52" s="205" t="str">
        <f t="shared" si="90"/>
        <v/>
      </c>
      <c r="O52" s="205">
        <f t="shared" si="91"/>
        <v>6.9999999999999999E-4</v>
      </c>
      <c r="P52" s="205" t="str">
        <f t="shared" si="92"/>
        <v/>
      </c>
      <c r="Q52" s="695">
        <f t="shared" si="93"/>
        <v>6.9999999999999999E-4</v>
      </c>
      <c r="R52" s="695">
        <f t="shared" si="94"/>
        <v>6.9999999999999999E-4</v>
      </c>
      <c r="S52" s="279">
        <f t="shared" si="95"/>
        <v>6.9999999999999999E-4</v>
      </c>
      <c r="T52" s="279">
        <f t="shared" si="96"/>
        <v>6.9999999999999999E-4</v>
      </c>
      <c r="U52" s="557">
        <f t="shared" si="97"/>
        <v>6.9999999999999999E-4</v>
      </c>
      <c r="V52" s="169"/>
      <c r="W52" s="333">
        <f t="shared" si="98"/>
        <v>1</v>
      </c>
      <c r="X52" s="169">
        <f t="shared" si="99"/>
        <v>0</v>
      </c>
      <c r="Y52" s="794" t="str">
        <f t="shared" si="100"/>
        <v/>
      </c>
      <c r="Z52" s="794"/>
      <c r="AA52" s="694">
        <f t="shared" si="101"/>
        <v>0</v>
      </c>
      <c r="AB52" s="174">
        <f t="shared" si="102"/>
        <v>0</v>
      </c>
      <c r="AC52" s="174">
        <f t="shared" si="103"/>
        <v>0</v>
      </c>
      <c r="AD52" s="503" t="str">
        <f t="shared" si="104"/>
        <v/>
      </c>
      <c r="AE52" s="236" t="str">
        <f t="shared" si="105"/>
        <v/>
      </c>
      <c r="AF52" s="503" t="str">
        <f t="shared" si="106"/>
        <v/>
      </c>
      <c r="AG52" s="496" t="str">
        <f t="shared" si="107"/>
        <v/>
      </c>
      <c r="AH52" s="566" t="str">
        <f t="shared" si="108"/>
        <v/>
      </c>
      <c r="AI52" s="566" t="str">
        <f t="shared" si="109"/>
        <v/>
      </c>
      <c r="AJ52" s="566" t="str">
        <f t="shared" si="110"/>
        <v/>
      </c>
      <c r="AK52" s="566"/>
      <c r="AL52" s="566" t="str">
        <f t="shared" si="111"/>
        <v/>
      </c>
      <c r="AM52" s="677"/>
      <c r="AN52" s="566" t="str">
        <f t="shared" si="112"/>
        <v/>
      </c>
      <c r="AO52" s="566">
        <f t="shared" si="113"/>
        <v>0</v>
      </c>
      <c r="AP52" s="566">
        <f t="shared" si="114"/>
        <v>0</v>
      </c>
      <c r="AQ52" s="566">
        <f t="shared" si="115"/>
        <v>0</v>
      </c>
      <c r="AR52" s="496" t="str">
        <f t="shared" si="116"/>
        <v/>
      </c>
      <c r="AS52" s="496" t="str">
        <f t="shared" si="117"/>
        <v/>
      </c>
      <c r="AT52" s="496" t="str">
        <f t="shared" si="118"/>
        <v/>
      </c>
      <c r="AU52" s="204"/>
      <c r="AV52" s="204"/>
      <c r="AW52" s="217"/>
      <c r="AX52" s="204"/>
      <c r="AY52" s="204">
        <f t="shared" si="119"/>
        <v>1</v>
      </c>
      <c r="AZ52" s="204">
        <f t="shared" si="120"/>
        <v>0</v>
      </c>
      <c r="BA52" s="198">
        <f t="shared" si="121"/>
        <v>0</v>
      </c>
      <c r="BB52" s="198"/>
      <c r="BC52" s="206"/>
      <c r="BD52" s="708" t="str">
        <f t="shared" si="76"/>
        <v>PCB 118</v>
      </c>
      <c r="BE52" s="544">
        <f t="shared" si="132"/>
        <v>1E-3</v>
      </c>
      <c r="BF52" s="177">
        <f t="shared" si="122"/>
        <v>0</v>
      </c>
      <c r="BG52" s="218">
        <f t="shared" si="133"/>
        <v>0.01</v>
      </c>
      <c r="BH52" s="177">
        <f t="shared" si="134"/>
        <v>1.4E-2</v>
      </c>
      <c r="BI52" s="177"/>
      <c r="BJ52" s="172"/>
      <c r="BK52" s="172"/>
      <c r="BL52" s="172"/>
      <c r="BM52" s="177"/>
      <c r="BN52" s="177"/>
      <c r="BO52" s="177"/>
      <c r="BP52" s="177"/>
      <c r="BQ52" s="177"/>
      <c r="BR52" s="622"/>
      <c r="BS52" s="407">
        <v>0</v>
      </c>
      <c r="BT52" s="407">
        <v>0</v>
      </c>
      <c r="BU52" s="407">
        <v>1</v>
      </c>
      <c r="BV52" s="620">
        <f t="shared" si="123"/>
        <v>1</v>
      </c>
      <c r="BW52" s="620">
        <f t="shared" si="124"/>
        <v>1</v>
      </c>
      <c r="BX52" s="621">
        <f t="shared" si="125"/>
        <v>1</v>
      </c>
      <c r="BY52" s="621">
        <f t="shared" si="126"/>
        <v>1</v>
      </c>
      <c r="BZ52" s="175" t="str">
        <f t="shared" si="87"/>
        <v>PCB 118</v>
      </c>
      <c r="CA52" s="529"/>
      <c r="CB52" s="134">
        <f t="shared" si="127"/>
        <v>1</v>
      </c>
      <c r="CC52" s="134">
        <f t="shared" si="128"/>
        <v>6.9999999999999999E-4</v>
      </c>
      <c r="CE52" s="134">
        <f t="shared" si="129"/>
        <v>1</v>
      </c>
      <c r="CF52" s="134">
        <f t="shared" si="130"/>
        <v>6.9999999999999999E-4</v>
      </c>
      <c r="CI52" s="207">
        <v>1E-3</v>
      </c>
      <c r="CJ52" s="181">
        <v>8.7000000000000001E-4</v>
      </c>
      <c r="CK52" s="208">
        <v>0.01</v>
      </c>
      <c r="CL52" s="187">
        <v>1.4E-2</v>
      </c>
      <c r="CN52" s="542">
        <v>0.02</v>
      </c>
      <c r="CO52" s="207">
        <v>0.02</v>
      </c>
      <c r="CP52" s="207">
        <v>0.5</v>
      </c>
      <c r="CQ52" s="655"/>
    </row>
    <row r="53" spans="1:95" ht="8.1" customHeight="1" x14ac:dyDescent="0.15">
      <c r="F53" s="166" t="s">
        <v>404</v>
      </c>
      <c r="G53" s="347">
        <f t="shared" si="131"/>
        <v>1</v>
      </c>
      <c r="H53" s="209" t="s">
        <v>34</v>
      </c>
      <c r="I53" s="168">
        <v>1E-3</v>
      </c>
      <c r="J53" s="209" t="s">
        <v>34</v>
      </c>
      <c r="K53" s="168">
        <v>1E-3</v>
      </c>
      <c r="L53" s="205">
        <f t="shared" si="88"/>
        <v>6.9999999999999999E-4</v>
      </c>
      <c r="M53" s="205">
        <f t="shared" si="89"/>
        <v>6.9999999999999999E-4</v>
      </c>
      <c r="N53" s="205" t="str">
        <f t="shared" si="90"/>
        <v/>
      </c>
      <c r="O53" s="205">
        <f t="shared" si="91"/>
        <v>6.9999999999999999E-4</v>
      </c>
      <c r="P53" s="205" t="str">
        <f t="shared" si="92"/>
        <v/>
      </c>
      <c r="Q53" s="695">
        <f t="shared" si="93"/>
        <v>6.9999999999999999E-4</v>
      </c>
      <c r="R53" s="695">
        <f t="shared" si="94"/>
        <v>6.9999999999999999E-4</v>
      </c>
      <c r="S53" s="279">
        <f t="shared" si="95"/>
        <v>6.9999999999999999E-4</v>
      </c>
      <c r="T53" s="279">
        <f t="shared" si="96"/>
        <v>6.9999999999999999E-4</v>
      </c>
      <c r="U53" s="557">
        <f t="shared" si="97"/>
        <v>6.9999999999999999E-4</v>
      </c>
      <c r="V53" s="169"/>
      <c r="W53" s="333">
        <f t="shared" si="98"/>
        <v>1</v>
      </c>
      <c r="X53" s="169">
        <f t="shared" si="99"/>
        <v>0</v>
      </c>
      <c r="Y53" s="794" t="str">
        <f t="shared" si="100"/>
        <v/>
      </c>
      <c r="Z53" s="794"/>
      <c r="AA53" s="694">
        <f t="shared" si="101"/>
        <v>0</v>
      </c>
      <c r="AB53" s="174">
        <f t="shared" si="102"/>
        <v>0</v>
      </c>
      <c r="AC53" s="174">
        <f t="shared" si="103"/>
        <v>0</v>
      </c>
      <c r="AD53" s="503" t="str">
        <f t="shared" si="104"/>
        <v/>
      </c>
      <c r="AE53" s="236" t="str">
        <f t="shared" si="105"/>
        <v/>
      </c>
      <c r="AF53" s="503" t="str">
        <f t="shared" si="106"/>
        <v/>
      </c>
      <c r="AG53" s="496" t="str">
        <f t="shared" si="107"/>
        <v/>
      </c>
      <c r="AH53" s="566" t="str">
        <f t="shared" si="108"/>
        <v/>
      </c>
      <c r="AI53" s="566" t="str">
        <f t="shared" si="109"/>
        <v/>
      </c>
      <c r="AJ53" s="566" t="str">
        <f t="shared" si="110"/>
        <v/>
      </c>
      <c r="AK53" s="566"/>
      <c r="AL53" s="566" t="str">
        <f t="shared" si="111"/>
        <v/>
      </c>
      <c r="AM53" s="677"/>
      <c r="AN53" s="566" t="str">
        <f t="shared" si="112"/>
        <v/>
      </c>
      <c r="AO53" s="566">
        <f t="shared" si="113"/>
        <v>0</v>
      </c>
      <c r="AP53" s="566">
        <f t="shared" si="114"/>
        <v>0</v>
      </c>
      <c r="AQ53" s="566">
        <f t="shared" si="115"/>
        <v>0</v>
      </c>
      <c r="AR53" s="496" t="str">
        <f t="shared" si="116"/>
        <v/>
      </c>
      <c r="AS53" s="496" t="str">
        <f t="shared" si="117"/>
        <v/>
      </c>
      <c r="AT53" s="496" t="str">
        <f t="shared" si="118"/>
        <v/>
      </c>
      <c r="AU53" s="204"/>
      <c r="AV53" s="204"/>
      <c r="AW53" s="217"/>
      <c r="AX53" s="204"/>
      <c r="AY53" s="204">
        <f t="shared" si="119"/>
        <v>1</v>
      </c>
      <c r="AZ53" s="204">
        <f t="shared" si="120"/>
        <v>0</v>
      </c>
      <c r="BA53" s="198">
        <f t="shared" si="121"/>
        <v>0</v>
      </c>
      <c r="BB53" s="198"/>
      <c r="BC53" s="206"/>
      <c r="BD53" s="708" t="str">
        <f t="shared" si="76"/>
        <v>PCB  138</v>
      </c>
      <c r="BE53" s="544">
        <f t="shared" si="132"/>
        <v>1E-3</v>
      </c>
      <c r="BF53" s="177">
        <f t="shared" si="122"/>
        <v>0</v>
      </c>
      <c r="BG53" s="218">
        <f t="shared" si="133"/>
        <v>0.01</v>
      </c>
      <c r="BH53" s="177">
        <f t="shared" si="134"/>
        <v>1.4E-2</v>
      </c>
      <c r="BI53" s="177"/>
      <c r="BJ53" s="172"/>
      <c r="BK53" s="172"/>
      <c r="BL53" s="172"/>
      <c r="BM53" s="177"/>
      <c r="BN53" s="177"/>
      <c r="BO53" s="177"/>
      <c r="BP53" s="177"/>
      <c r="BQ53" s="177"/>
      <c r="BR53" s="622"/>
      <c r="BS53" s="407">
        <v>0</v>
      </c>
      <c r="BT53" s="407">
        <v>0</v>
      </c>
      <c r="BU53" s="407">
        <v>1</v>
      </c>
      <c r="BV53" s="620">
        <f t="shared" si="123"/>
        <v>1</v>
      </c>
      <c r="BW53" s="620">
        <f t="shared" si="124"/>
        <v>1</v>
      </c>
      <c r="BX53" s="621">
        <f t="shared" si="125"/>
        <v>1</v>
      </c>
      <c r="BY53" s="621">
        <f t="shared" si="126"/>
        <v>1</v>
      </c>
      <c r="BZ53" s="175" t="str">
        <f t="shared" si="87"/>
        <v>PCB  138</v>
      </c>
      <c r="CA53" s="529"/>
      <c r="CB53" s="134">
        <f t="shared" si="127"/>
        <v>1</v>
      </c>
      <c r="CC53" s="134">
        <f t="shared" si="128"/>
        <v>6.9999999999999999E-4</v>
      </c>
      <c r="CE53" s="134">
        <f t="shared" si="129"/>
        <v>1</v>
      </c>
      <c r="CF53" s="134">
        <f t="shared" si="130"/>
        <v>6.9999999999999999E-4</v>
      </c>
      <c r="CI53" s="207">
        <v>1E-3</v>
      </c>
      <c r="CJ53" s="181">
        <v>8.7000000000000001E-4</v>
      </c>
      <c r="CK53" s="208">
        <v>0.01</v>
      </c>
      <c r="CL53" s="187">
        <v>1.4E-2</v>
      </c>
      <c r="CN53" s="542">
        <v>0.02</v>
      </c>
      <c r="CO53" s="207">
        <v>0.02</v>
      </c>
      <c r="CP53" s="207">
        <v>0.5</v>
      </c>
      <c r="CQ53" s="655"/>
    </row>
    <row r="54" spans="1:95" ht="8.1" customHeight="1" x14ac:dyDescent="0.15">
      <c r="F54" s="166" t="s">
        <v>217</v>
      </c>
      <c r="G54" s="347">
        <f t="shared" si="131"/>
        <v>1</v>
      </c>
      <c r="H54" s="209" t="s">
        <v>34</v>
      </c>
      <c r="I54" s="168">
        <v>1E-3</v>
      </c>
      <c r="J54" s="209" t="s">
        <v>34</v>
      </c>
      <c r="K54" s="168">
        <v>1E-3</v>
      </c>
      <c r="L54" s="205">
        <f t="shared" si="88"/>
        <v>6.9999999999999999E-4</v>
      </c>
      <c r="M54" s="205">
        <f t="shared" si="89"/>
        <v>6.9999999999999999E-4</v>
      </c>
      <c r="N54" s="205" t="str">
        <f t="shared" si="90"/>
        <v/>
      </c>
      <c r="O54" s="205">
        <f t="shared" si="91"/>
        <v>6.9999999999999999E-4</v>
      </c>
      <c r="P54" s="205" t="str">
        <f t="shared" si="92"/>
        <v/>
      </c>
      <c r="Q54" s="695">
        <f t="shared" si="93"/>
        <v>6.9999999999999999E-4</v>
      </c>
      <c r="R54" s="695">
        <f t="shared" si="94"/>
        <v>6.9999999999999999E-4</v>
      </c>
      <c r="S54" s="279">
        <f t="shared" si="95"/>
        <v>6.9999999999999999E-4</v>
      </c>
      <c r="T54" s="279">
        <f t="shared" si="96"/>
        <v>6.9999999999999999E-4</v>
      </c>
      <c r="U54" s="557">
        <f t="shared" si="97"/>
        <v>6.9999999999999999E-4</v>
      </c>
      <c r="V54" s="169"/>
      <c r="W54" s="333">
        <f t="shared" si="98"/>
        <v>1</v>
      </c>
      <c r="X54" s="169">
        <f t="shared" si="99"/>
        <v>0</v>
      </c>
      <c r="Y54" s="794" t="str">
        <f t="shared" si="100"/>
        <v/>
      </c>
      <c r="Z54" s="794"/>
      <c r="AA54" s="694">
        <f t="shared" si="101"/>
        <v>0</v>
      </c>
      <c r="AB54" s="174">
        <f t="shared" si="102"/>
        <v>0</v>
      </c>
      <c r="AC54" s="174">
        <f t="shared" si="103"/>
        <v>0</v>
      </c>
      <c r="AD54" s="503" t="str">
        <f t="shared" si="104"/>
        <v/>
      </c>
      <c r="AE54" s="236" t="str">
        <f t="shared" si="105"/>
        <v/>
      </c>
      <c r="AF54" s="503" t="str">
        <f t="shared" si="106"/>
        <v/>
      </c>
      <c r="AG54" s="496" t="str">
        <f t="shared" si="107"/>
        <v/>
      </c>
      <c r="AH54" s="566" t="str">
        <f t="shared" si="108"/>
        <v/>
      </c>
      <c r="AI54" s="566" t="str">
        <f t="shared" si="109"/>
        <v/>
      </c>
      <c r="AJ54" s="566" t="str">
        <f t="shared" si="110"/>
        <v/>
      </c>
      <c r="AK54" s="566"/>
      <c r="AL54" s="566" t="str">
        <f t="shared" si="111"/>
        <v/>
      </c>
      <c r="AM54" s="677"/>
      <c r="AN54" s="566" t="str">
        <f t="shared" si="112"/>
        <v/>
      </c>
      <c r="AO54" s="566">
        <f t="shared" si="113"/>
        <v>0</v>
      </c>
      <c r="AP54" s="566">
        <f t="shared" si="114"/>
        <v>0</v>
      </c>
      <c r="AQ54" s="566">
        <f t="shared" si="115"/>
        <v>0</v>
      </c>
      <c r="AR54" s="496" t="str">
        <f t="shared" si="116"/>
        <v/>
      </c>
      <c r="AS54" s="496" t="str">
        <f t="shared" si="117"/>
        <v/>
      </c>
      <c r="AT54" s="496" t="str">
        <f t="shared" si="118"/>
        <v/>
      </c>
      <c r="AU54" s="204"/>
      <c r="AV54" s="204"/>
      <c r="AW54" s="217"/>
      <c r="AX54" s="204"/>
      <c r="AY54" s="204">
        <f t="shared" si="119"/>
        <v>1</v>
      </c>
      <c r="AZ54" s="204">
        <f t="shared" si="120"/>
        <v>0</v>
      </c>
      <c r="BA54" s="198">
        <f t="shared" si="121"/>
        <v>0</v>
      </c>
      <c r="BB54" s="198"/>
      <c r="BC54" s="206"/>
      <c r="BD54" s="708" t="str">
        <f t="shared" si="76"/>
        <v>PCB 153</v>
      </c>
      <c r="BE54" s="544">
        <f t="shared" si="132"/>
        <v>1E-3</v>
      </c>
      <c r="BF54" s="177">
        <f t="shared" si="122"/>
        <v>0</v>
      </c>
      <c r="BG54" s="218">
        <f t="shared" si="133"/>
        <v>0.01</v>
      </c>
      <c r="BH54" s="177">
        <f t="shared" si="134"/>
        <v>1.4E-2</v>
      </c>
      <c r="BI54" s="177"/>
      <c r="BJ54" s="172"/>
      <c r="BK54" s="172"/>
      <c r="BL54" s="172"/>
      <c r="BM54" s="177"/>
      <c r="BN54" s="177"/>
      <c r="BO54" s="177"/>
      <c r="BP54" s="177"/>
      <c r="BQ54" s="177"/>
      <c r="BR54" s="622"/>
      <c r="BS54" s="407">
        <v>0</v>
      </c>
      <c r="BT54" s="407">
        <v>0</v>
      </c>
      <c r="BU54" s="407">
        <v>1</v>
      </c>
      <c r="BV54" s="620">
        <f t="shared" si="123"/>
        <v>1</v>
      </c>
      <c r="BW54" s="620">
        <f t="shared" si="124"/>
        <v>1</v>
      </c>
      <c r="BX54" s="621">
        <f t="shared" si="125"/>
        <v>1</v>
      </c>
      <c r="BY54" s="621">
        <f t="shared" si="126"/>
        <v>1</v>
      </c>
      <c r="BZ54" s="175" t="str">
        <f t="shared" si="87"/>
        <v>PCB 153</v>
      </c>
      <c r="CA54" s="529"/>
      <c r="CB54" s="134">
        <f t="shared" si="127"/>
        <v>1</v>
      </c>
      <c r="CC54" s="134">
        <f t="shared" si="128"/>
        <v>6.9999999999999999E-4</v>
      </c>
      <c r="CE54" s="134">
        <f t="shared" si="129"/>
        <v>1</v>
      </c>
      <c r="CF54" s="134">
        <f t="shared" si="130"/>
        <v>6.9999999999999999E-4</v>
      </c>
      <c r="CI54" s="207">
        <v>1E-3</v>
      </c>
      <c r="CJ54" s="181">
        <v>8.7000000000000001E-4</v>
      </c>
      <c r="CK54" s="208">
        <v>0.01</v>
      </c>
      <c r="CL54" s="187">
        <v>1.4E-2</v>
      </c>
      <c r="CN54" s="542">
        <v>0.02</v>
      </c>
      <c r="CO54" s="207">
        <v>0.02</v>
      </c>
      <c r="CP54" s="207">
        <v>0.5</v>
      </c>
      <c r="CQ54" s="655"/>
    </row>
    <row r="55" spans="1:95" ht="8.1" customHeight="1" x14ac:dyDescent="0.15">
      <c r="F55" s="134" t="s">
        <v>175</v>
      </c>
      <c r="G55" s="347">
        <f t="shared" si="131"/>
        <v>1</v>
      </c>
      <c r="H55" s="209" t="s">
        <v>34</v>
      </c>
      <c r="I55" s="168">
        <v>1E-3</v>
      </c>
      <c r="J55" s="209" t="s">
        <v>34</v>
      </c>
      <c r="K55" s="168">
        <v>1E-3</v>
      </c>
      <c r="L55" s="205">
        <f t="shared" si="88"/>
        <v>6.9999999999999999E-4</v>
      </c>
      <c r="M55" s="205">
        <f t="shared" si="89"/>
        <v>6.9999999999999999E-4</v>
      </c>
      <c r="N55" s="205" t="str">
        <f t="shared" si="90"/>
        <v/>
      </c>
      <c r="O55" s="205">
        <f t="shared" si="91"/>
        <v>6.9999999999999999E-4</v>
      </c>
      <c r="P55" s="205" t="str">
        <f t="shared" si="92"/>
        <v/>
      </c>
      <c r="Q55" s="695">
        <f t="shared" si="93"/>
        <v>6.9999999999999999E-4</v>
      </c>
      <c r="R55" s="695">
        <f t="shared" si="94"/>
        <v>6.9999999999999999E-4</v>
      </c>
      <c r="S55" s="279">
        <f t="shared" si="95"/>
        <v>6.9999999999999999E-4</v>
      </c>
      <c r="T55" s="279">
        <f t="shared" si="96"/>
        <v>6.9999999999999999E-4</v>
      </c>
      <c r="U55" s="557">
        <f t="shared" si="97"/>
        <v>6.9999999999999999E-4</v>
      </c>
      <c r="V55" s="169"/>
      <c r="W55" s="333">
        <f t="shared" si="98"/>
        <v>1</v>
      </c>
      <c r="X55" s="169">
        <f t="shared" si="99"/>
        <v>0</v>
      </c>
      <c r="Y55" s="794" t="str">
        <f t="shared" si="100"/>
        <v/>
      </c>
      <c r="Z55" s="794"/>
      <c r="AA55" s="694">
        <f t="shared" si="101"/>
        <v>0</v>
      </c>
      <c r="AB55" s="174">
        <f t="shared" si="102"/>
        <v>0</v>
      </c>
      <c r="AC55" s="174">
        <f t="shared" si="103"/>
        <v>0</v>
      </c>
      <c r="AD55" s="503" t="str">
        <f t="shared" si="104"/>
        <v/>
      </c>
      <c r="AE55" s="236" t="str">
        <f t="shared" si="105"/>
        <v/>
      </c>
      <c r="AF55" s="503" t="str">
        <f t="shared" si="106"/>
        <v/>
      </c>
      <c r="AG55" s="496" t="str">
        <f t="shared" si="107"/>
        <v/>
      </c>
      <c r="AH55" s="566" t="str">
        <f t="shared" si="108"/>
        <v/>
      </c>
      <c r="AI55" s="566" t="str">
        <f t="shared" si="109"/>
        <v/>
      </c>
      <c r="AJ55" s="566" t="str">
        <f t="shared" si="110"/>
        <v/>
      </c>
      <c r="AK55" s="566"/>
      <c r="AL55" s="566" t="str">
        <f t="shared" si="111"/>
        <v/>
      </c>
      <c r="AM55" s="677"/>
      <c r="AN55" s="566" t="str">
        <f t="shared" si="112"/>
        <v/>
      </c>
      <c r="AO55" s="566">
        <f t="shared" si="113"/>
        <v>0</v>
      </c>
      <c r="AP55" s="566">
        <f t="shared" si="114"/>
        <v>0</v>
      </c>
      <c r="AQ55" s="566">
        <f t="shared" si="115"/>
        <v>0</v>
      </c>
      <c r="AR55" s="496" t="str">
        <f t="shared" si="116"/>
        <v/>
      </c>
      <c r="AS55" s="496" t="str">
        <f t="shared" si="117"/>
        <v/>
      </c>
      <c r="AT55" s="496" t="str">
        <f t="shared" si="118"/>
        <v/>
      </c>
      <c r="AU55" s="204"/>
      <c r="AV55" s="204"/>
      <c r="AW55" s="217"/>
      <c r="AX55" s="204"/>
      <c r="AY55" s="204">
        <f t="shared" si="119"/>
        <v>1</v>
      </c>
      <c r="AZ55" s="204">
        <f t="shared" si="120"/>
        <v>0</v>
      </c>
      <c r="BA55" s="198">
        <f t="shared" si="121"/>
        <v>0</v>
      </c>
      <c r="BB55" s="198"/>
      <c r="BC55" s="206"/>
      <c r="BD55" s="708" t="str">
        <f t="shared" si="76"/>
        <v>PCB 180</v>
      </c>
      <c r="BE55" s="544">
        <f t="shared" si="132"/>
        <v>1E-3</v>
      </c>
      <c r="BF55" s="177">
        <f t="shared" si="122"/>
        <v>0</v>
      </c>
      <c r="BG55" s="218">
        <f t="shared" si="133"/>
        <v>0.01</v>
      </c>
      <c r="BH55" s="177">
        <f t="shared" si="134"/>
        <v>1.4E-2</v>
      </c>
      <c r="BI55" s="177"/>
      <c r="BJ55" s="172"/>
      <c r="BK55" s="172"/>
      <c r="BL55" s="172"/>
      <c r="BM55" s="177"/>
      <c r="BN55" s="177"/>
      <c r="BO55" s="177"/>
      <c r="BP55" s="177"/>
      <c r="BQ55" s="177"/>
      <c r="BR55" s="622"/>
      <c r="BS55" s="407">
        <v>0</v>
      </c>
      <c r="BT55" s="407">
        <v>0</v>
      </c>
      <c r="BU55" s="407">
        <v>1</v>
      </c>
      <c r="BV55" s="620">
        <f t="shared" si="123"/>
        <v>1</v>
      </c>
      <c r="BW55" s="620">
        <f t="shared" si="124"/>
        <v>1</v>
      </c>
      <c r="BX55" s="621">
        <f t="shared" si="125"/>
        <v>1</v>
      </c>
      <c r="BY55" s="621">
        <f t="shared" si="126"/>
        <v>1</v>
      </c>
      <c r="BZ55" s="175" t="str">
        <f t="shared" si="87"/>
        <v>PCB 180</v>
      </c>
      <c r="CA55" s="529"/>
      <c r="CB55" s="134">
        <f t="shared" si="127"/>
        <v>1</v>
      </c>
      <c r="CC55" s="134">
        <f t="shared" si="128"/>
        <v>6.9999999999999999E-4</v>
      </c>
      <c r="CE55" s="134">
        <f t="shared" si="129"/>
        <v>1</v>
      </c>
      <c r="CF55" s="134">
        <f t="shared" si="130"/>
        <v>6.9999999999999999E-4</v>
      </c>
      <c r="CI55" s="207">
        <v>1E-3</v>
      </c>
      <c r="CJ55" s="181">
        <v>8.7000000000000001E-4</v>
      </c>
      <c r="CK55" s="208">
        <v>0.01</v>
      </c>
      <c r="CL55" s="187">
        <v>1.4E-2</v>
      </c>
      <c r="CN55" s="542">
        <v>0.02</v>
      </c>
      <c r="CO55" s="207">
        <v>0.02</v>
      </c>
      <c r="CP55" s="207">
        <v>0.5</v>
      </c>
      <c r="CQ55" s="655"/>
    </row>
    <row r="56" spans="1:95" ht="8.1" customHeight="1" x14ac:dyDescent="0.15">
      <c r="D56" s="134">
        <v>1</v>
      </c>
      <c r="F56" s="166" t="s">
        <v>403</v>
      </c>
      <c r="G56" s="347">
        <f>IF(AND(SUM(G49:G55)=7,H56="&lt;",J56="&lt;",((I56+104)/(IF($G$21=0,2,IF($G$21=1,2*BV36,"fout"))))&gt;AE56),2,3)</f>
        <v>2</v>
      </c>
      <c r="H56" s="167" t="str">
        <f>IF(CD56=1,"&lt;","")</f>
        <v>&lt;</v>
      </c>
      <c r="I56" s="223">
        <f>CC56</f>
        <v>7.0000000000000001E-3</v>
      </c>
      <c r="J56" s="167" t="str">
        <f>IF(CG56=1,"&lt;","")</f>
        <v>&lt;</v>
      </c>
      <c r="K56" s="223">
        <f>CF56</f>
        <v>7.0000000000000001E-3</v>
      </c>
      <c r="L56" s="205">
        <f t="shared" si="88"/>
        <v>4.8999999999999998E-3</v>
      </c>
      <c r="M56" s="205">
        <f t="shared" si="89"/>
        <v>4.8999999999999998E-3</v>
      </c>
      <c r="N56" s="205">
        <f t="shared" si="90"/>
        <v>0</v>
      </c>
      <c r="O56" s="205">
        <f t="shared" si="91"/>
        <v>4.8999999999999998E-3</v>
      </c>
      <c r="P56" s="205">
        <f t="shared" si="92"/>
        <v>0</v>
      </c>
      <c r="Q56" s="695">
        <f t="shared" si="93"/>
        <v>4.8999999999999998E-3</v>
      </c>
      <c r="R56" s="695">
        <f t="shared" si="94"/>
        <v>4.8999999999999998E-3</v>
      </c>
      <c r="S56" s="279">
        <f t="shared" si="95"/>
        <v>4.8999999999999998E-3</v>
      </c>
      <c r="T56" s="279">
        <f t="shared" si="96"/>
        <v>4.8999999999999998E-3</v>
      </c>
      <c r="U56" s="557">
        <f t="shared" si="97"/>
        <v>4.8999999999999998E-3</v>
      </c>
      <c r="V56" s="169"/>
      <c r="W56" s="333">
        <f t="shared" si="98"/>
        <v>1</v>
      </c>
      <c r="X56" s="169">
        <f t="shared" si="99"/>
        <v>0</v>
      </c>
      <c r="Y56" s="794" t="str">
        <f t="shared" si="100"/>
        <v>&lt;=AW2000</v>
      </c>
      <c r="Z56" s="794"/>
      <c r="AA56" s="694">
        <f t="shared" si="101"/>
        <v>0</v>
      </c>
      <c r="AB56" s="174">
        <f t="shared" si="102"/>
        <v>0</v>
      </c>
      <c r="AC56" s="174">
        <f t="shared" si="103"/>
        <v>0</v>
      </c>
      <c r="AD56" s="503">
        <f t="shared" si="104"/>
        <v>0.02</v>
      </c>
      <c r="AE56" s="236">
        <f t="shared" si="105"/>
        <v>0.02</v>
      </c>
      <c r="AF56" s="503">
        <f t="shared" si="106"/>
        <v>0.04</v>
      </c>
      <c r="AG56" s="496" t="str">
        <f t="shared" si="107"/>
        <v>&lt;=AW2000</v>
      </c>
      <c r="AH56" s="566">
        <f>IF(AA56=1,"",IF(AE56="","",IF(AND(U56&gt;AD56,U56&lt;=2*AE56),1,0)))</f>
        <v>0</v>
      </c>
      <c r="AI56" s="566">
        <f t="shared" si="109"/>
        <v>0</v>
      </c>
      <c r="AJ56" s="692">
        <f t="shared" si="110"/>
        <v>0</v>
      </c>
      <c r="AK56" s="566"/>
      <c r="AL56" s="566">
        <f t="shared" si="111"/>
        <v>0</v>
      </c>
      <c r="AM56" s="676">
        <f>IF(AA56=1,"",IF(Y56="&lt;=AW2000",0,IF(AE56="","",IF(AND(COUNTBLANK(AR56)=0,U56&gt;2*AE56),1,0))))</f>
        <v>0</v>
      </c>
      <c r="AN56" s="566">
        <f t="shared" si="112"/>
        <v>0</v>
      </c>
      <c r="AO56" s="566">
        <f t="shared" si="113"/>
        <v>0</v>
      </c>
      <c r="AP56" s="566">
        <f t="shared" si="114"/>
        <v>0</v>
      </c>
      <c r="AQ56" s="566">
        <f t="shared" si="115"/>
        <v>0</v>
      </c>
      <c r="AR56" s="496">
        <f t="shared" si="116"/>
        <v>0.04</v>
      </c>
      <c r="AS56" s="496">
        <f t="shared" si="117"/>
        <v>0.5</v>
      </c>
      <c r="AT56" s="496">
        <f t="shared" si="118"/>
        <v>1</v>
      </c>
      <c r="AU56" s="204"/>
      <c r="AV56" s="204"/>
      <c r="AW56" s="204">
        <v>1</v>
      </c>
      <c r="AX56" s="204"/>
      <c r="AY56" s="204">
        <f t="shared" si="119"/>
        <v>1</v>
      </c>
      <c r="AZ56" s="204">
        <f t="shared" si="120"/>
        <v>0</v>
      </c>
      <c r="BA56" s="198">
        <f t="shared" si="121"/>
        <v>0</v>
      </c>
      <c r="BB56" s="198"/>
      <c r="BC56" s="206"/>
      <c r="BD56" s="708" t="str">
        <f t="shared" si="76"/>
        <v>PCB's (som 7) (0,7 factor)</v>
      </c>
      <c r="BE56" s="545">
        <f t="shared" si="132"/>
        <v>7.0000000000000001E-3</v>
      </c>
      <c r="BF56" s="177">
        <f t="shared" si="122"/>
        <v>0</v>
      </c>
      <c r="BG56" s="218">
        <f t="shared" si="133"/>
        <v>0.01</v>
      </c>
      <c r="BH56" s="177">
        <f t="shared" si="134"/>
        <v>1.4E-2</v>
      </c>
      <c r="BI56" s="177"/>
      <c r="BJ56" s="177">
        <f>IF($J$48=1,CN56*1000,IF($J$48=0,CN56,"fout"))</f>
        <v>0.02</v>
      </c>
      <c r="BK56" s="177">
        <f t="shared" ref="BK56:BL56" si="135">IF($J$48=1,CO56*1000,IF($J$48=0,CO56,"fout"))</f>
        <v>0.04</v>
      </c>
      <c r="BL56" s="177">
        <f t="shared" si="135"/>
        <v>0.5</v>
      </c>
      <c r="BM56" s="177"/>
      <c r="BN56" s="177"/>
      <c r="BO56" s="177">
        <f>IF($J$48=1,CQ56*1000,IF($J$48=0,CQ56,"fout"))</f>
        <v>1</v>
      </c>
      <c r="BP56" s="177"/>
      <c r="BQ56" s="177"/>
      <c r="BR56" s="622"/>
      <c r="BS56" s="407">
        <v>0</v>
      </c>
      <c r="BT56" s="407">
        <v>0</v>
      </c>
      <c r="BU56" s="407">
        <v>1</v>
      </c>
      <c r="BV56" s="620">
        <f t="shared" si="123"/>
        <v>1</v>
      </c>
      <c r="BW56" s="620">
        <f t="shared" si="124"/>
        <v>1</v>
      </c>
      <c r="BX56" s="621">
        <f t="shared" si="125"/>
        <v>1</v>
      </c>
      <c r="BY56" s="621">
        <f t="shared" si="126"/>
        <v>1</v>
      </c>
      <c r="BZ56" s="175" t="str">
        <f t="shared" si="87"/>
        <v>PCB's (som 7) (0,7 factor)</v>
      </c>
      <c r="CA56" s="530">
        <v>1</v>
      </c>
      <c r="CB56" s="134">
        <f>IF(CB52=0,1,0)</f>
        <v>0</v>
      </c>
      <c r="CC56" s="134">
        <f>IF(CD56=1,SUM(I49:I55),SUM(CC49:CC55))</f>
        <v>7.0000000000000001E-3</v>
      </c>
      <c r="CD56" s="134">
        <f>IF(SUM(CB49:CB55)=7,1,0)</f>
        <v>1</v>
      </c>
      <c r="CE56" s="134">
        <f>IF(CE52=0,1,0)</f>
        <v>0</v>
      </c>
      <c r="CF56" s="134">
        <f>IF(CG56=1,SUM(K49:K55),SUM(CF49:CF55))</f>
        <v>7.0000000000000001E-3</v>
      </c>
      <c r="CG56" s="134">
        <f>IF(SUM(CE49:CE55)=7,1,0)</f>
        <v>1</v>
      </c>
      <c r="CI56" s="207">
        <v>7.0000000000000001E-3</v>
      </c>
      <c r="CJ56" s="181">
        <v>8.7000000000000001E-4</v>
      </c>
      <c r="CK56" s="208">
        <v>0.01</v>
      </c>
      <c r="CL56" s="187">
        <v>1.4E-2</v>
      </c>
      <c r="CN56" s="656">
        <v>0.02</v>
      </c>
      <c r="CO56" s="657">
        <v>0.04</v>
      </c>
      <c r="CP56" s="657">
        <v>0.5</v>
      </c>
      <c r="CQ56" s="658">
        <v>1</v>
      </c>
    </row>
    <row r="57" spans="1:95" s="132" customFormat="1" ht="8.1" customHeight="1" x14ac:dyDescent="0.15">
      <c r="F57" s="213" t="s">
        <v>144</v>
      </c>
      <c r="G57" s="343"/>
      <c r="H57" s="214"/>
      <c r="I57" s="199" t="s">
        <v>287</v>
      </c>
      <c r="J57" s="216"/>
      <c r="K57" s="199" t="s">
        <v>287</v>
      </c>
      <c r="L57" s="217"/>
      <c r="M57" s="217"/>
      <c r="N57" s="217"/>
      <c r="O57" s="217"/>
      <c r="P57" s="217"/>
      <c r="Q57" s="200"/>
      <c r="R57" s="200"/>
      <c r="S57" s="306"/>
      <c r="T57" s="306"/>
      <c r="U57" s="588"/>
      <c r="V57" s="200"/>
      <c r="W57" s="200"/>
      <c r="X57" s="200"/>
      <c r="Y57" s="200"/>
      <c r="Z57" s="217" t="str">
        <f>+IF(COUNTBLANK(AE57)=1,"",IF(AND(COUNTBLANK(AT57)=0,Q57&gt;AT57),"&gt;i-waarde",IF(AND(COUNTBLANK(AS57)=0,Q57&gt;AS57),"&gt;Eis industrie",IF(AND(COUNTBLANK(AR57)=0,Q57&gt;AR57),"&gt;Eis wonen",IF(K57&gt;AD57,"&gt;AW2000",IF(Q57&lt;=AE57,"&lt;=AW2000",""))))))</f>
        <v/>
      </c>
      <c r="AA57" s="217"/>
      <c r="AB57" s="217"/>
      <c r="AC57" s="217"/>
      <c r="AD57" s="217"/>
      <c r="AE57" s="587"/>
      <c r="AF57" s="217"/>
      <c r="AG57" s="217"/>
      <c r="AH57" s="217"/>
      <c r="AI57" s="217"/>
      <c r="AJ57" s="217"/>
      <c r="AK57" s="217"/>
      <c r="AL57" s="217"/>
      <c r="AM57" s="217"/>
      <c r="AN57" s="217"/>
      <c r="AO57" s="217"/>
      <c r="AP57" s="217"/>
      <c r="AQ57" s="217"/>
      <c r="AR57" s="217"/>
      <c r="AS57" s="217"/>
      <c r="AT57" s="217"/>
      <c r="AU57" s="204"/>
      <c r="AV57" s="204"/>
      <c r="AW57" s="204"/>
      <c r="AY57" s="204"/>
      <c r="AZ57" s="204"/>
      <c r="BA57" s="198"/>
      <c r="BB57" s="198"/>
      <c r="BC57" s="206"/>
      <c r="BD57" s="708" t="str">
        <f t="shared" ref="BD57:BD58" si="136">BZ57</f>
        <v>7. Overige stoffen</v>
      </c>
      <c r="BE57" s="177"/>
      <c r="BF57" s="177"/>
      <c r="BG57" s="218"/>
      <c r="BH57" s="177"/>
      <c r="BI57" s="177"/>
      <c r="BJ57" s="172"/>
      <c r="BK57" s="172"/>
      <c r="BL57" s="172"/>
      <c r="BM57" s="177"/>
      <c r="BN57" s="177"/>
      <c r="BO57" s="177"/>
      <c r="BP57" s="177"/>
      <c r="BQ57" s="177"/>
      <c r="BR57" s="177"/>
      <c r="BS57" s="280"/>
      <c r="BT57" s="280"/>
      <c r="BU57" s="280"/>
      <c r="BV57" s="531"/>
      <c r="BW57" s="531"/>
      <c r="BX57" s="525"/>
      <c r="BY57" s="525"/>
      <c r="BZ57" s="177" t="str">
        <f t="shared" ref="BZ57" si="137">F57</f>
        <v>7. Overige stoffen</v>
      </c>
      <c r="CA57" s="177"/>
    </row>
    <row r="58" spans="1:95" ht="8.1" customHeight="1" x14ac:dyDescent="0.15">
      <c r="F58" s="166" t="str">
        <f>IF(AND(B60=0,OR(AB58=1,AC58=1)),"minerale olie, NB: PAK en/of BETX bepalen!","minerale olie")</f>
        <v>minerale olie</v>
      </c>
      <c r="H58" s="209" t="s">
        <v>34</v>
      </c>
      <c r="I58" s="202">
        <v>20</v>
      </c>
      <c r="J58" s="209" t="s">
        <v>34</v>
      </c>
      <c r="K58" s="202">
        <v>20</v>
      </c>
      <c r="L58" s="205">
        <f t="shared" ref="L58" si="138">(Q58+R58)/2</f>
        <v>14</v>
      </c>
      <c r="M58" s="205">
        <f t="shared" ref="M58" si="139">IF(I58="","",IF(H58="&lt;",0.7*I58,I58))</f>
        <v>14</v>
      </c>
      <c r="N58" s="205">
        <f t="shared" ref="N58" si="140">IF(AE58="","",IF(AND(H58="&lt;",I58&lt;=BE58,OR(AND(I58&gt;AE58,$G$21=0),AND(I58&gt;AE58*BV58,$G$21=1))),1,0))</f>
        <v>0</v>
      </c>
      <c r="O58" s="205">
        <f t="shared" ref="O58" si="141">IF(K58="","",IF(J58="&lt;",0.7*K58,K58))</f>
        <v>14</v>
      </c>
      <c r="P58" s="205">
        <f t="shared" ref="P58" si="142">IF(AE58="","",IF(AND(J58="&lt;",K58&lt;=BE58,OR(AND(K58&gt;AE58,$G$21=0),AND(K58&gt;AE58*BV58,$G$21=1))),1,0))</f>
        <v>0</v>
      </c>
      <c r="Q58" s="695">
        <f t="shared" ref="Q58" si="143">IF(I58="","",IF(AND(H58="&lt;",G58=2),0.7*I58,$Q$6*M58))</f>
        <v>14</v>
      </c>
      <c r="R58" s="695">
        <f t="shared" ref="R58" si="144">IF(K58="","",IF(AND(J58="&lt;",G58=2),0.7*K58,$Q$6*O58))</f>
        <v>14</v>
      </c>
      <c r="S58" s="279">
        <f t="shared" ref="S58" si="145">IF(Q58="","",IF($G$21=0,Q58,IF($G$21=1,Q58*BX58,"fout")))</f>
        <v>14</v>
      </c>
      <c r="T58" s="279">
        <f t="shared" ref="T58" si="146">IF(R58="","",IF($G$21=0,R58,IF($G$21=1,R58*BY58,"fout")))</f>
        <v>14</v>
      </c>
      <c r="U58" s="557">
        <f t="shared" ref="U58" si="147">IF(OR(Q58="",R58=""),"",(S58+T58)/2)</f>
        <v>14</v>
      </c>
      <c r="V58" s="169"/>
      <c r="W58" s="333">
        <f t="shared" ref="W58" si="148">IF(OR(I58="",K58=""),"",MAX(I58/K58,K58/I58))</f>
        <v>1</v>
      </c>
      <c r="X58" s="169">
        <f t="shared" ref="X58" si="149">IF(W58&gt;$W$22,1,0)</f>
        <v>0</v>
      </c>
      <c r="Y58" s="794" t="str">
        <f t="shared" ref="Y58" si="150">IF(U58="","",IF(COUNTBLANK(AE58)=1,"",IF(AND(COUNTBLANK(AT58)=0,U58&gt;AT58),"&gt;i-waarde",IF(AND(N58=1,P58=1),"&lt;=AW2000",IF(AND(COUNTBLANK(AS58)=0,U58&gt;AS58),"&gt;Eis industrie",IF(AND(COUNTBLANK(AR58)=0,U58&gt;AR58),"&gt;Eis wonen",IF(U58&gt;AD58,"&gt;AW2000",IF(U58&lt;=AE58,"&lt;=AW2000",""))))))))</f>
        <v>&lt;=AW2000</v>
      </c>
      <c r="Z58" s="794"/>
      <c r="AA58" s="694">
        <f t="shared" ref="AA58" si="151">IF(AND(N58=1,P58=1),1,0)</f>
        <v>0</v>
      </c>
      <c r="AB58" s="174">
        <f t="shared" ref="AB58" si="152">IF(OR(Y58="&gt;AW2000",Y58="&gt;Eis wonen",Y58="&gt;Eis industrie"),1,0)</f>
        <v>0</v>
      </c>
      <c r="AC58" s="174">
        <f t="shared" ref="AC58" si="153">IF(Y58="&gt;i-waarde",1,0)</f>
        <v>0</v>
      </c>
      <c r="AD58" s="496">
        <f t="shared" ref="AD58" si="154">IF(AE58="","",AE58)</f>
        <v>190</v>
      </c>
      <c r="AE58" s="236">
        <f t="shared" ref="AE58" si="155">IF(BJ58="","",IF($G$21=0,BJ58*(BV58+BW58)/2,BJ58))</f>
        <v>190</v>
      </c>
      <c r="AF58" s="496">
        <f t="shared" ref="AF58" si="156">IF(AE58="","",IF(2*AE58&lt;AR58,2*AE58,AR58))</f>
        <v>190</v>
      </c>
      <c r="AG58" s="496" t="str">
        <f t="shared" ref="AG58" si="157">+IF(U58="","",IF(COUNTBLANK(AE58)=1,"",IF(OR(Y58="&lt;=AW2000",U58&lt;=AD58),"&lt;=AW2000",IF(AND(AH58=1,AO58=0,AP58=0,AQ58=0),"AW2000&lt;x&lt;=2*AW2000",IF(AI58=1,"AW2000&lt;x&lt;=wonen",IF(AO58=1,"wonen&lt;x&lt;=industrie",IF(AP58=1,"industrie&lt;x&lt;=i-waarde",IF(AQ58=1,"&gt;i-waarde",""))))))))</f>
        <v>&lt;=AW2000</v>
      </c>
      <c r="AH58" s="566">
        <f t="shared" ref="AH58" si="158">IF(AA58=1,"",IF(AE58="","",IF(AND(U58&gt;AD58,U58&lt;=2*AE58),1,0)))</f>
        <v>0</v>
      </c>
      <c r="AI58" s="566">
        <f t="shared" ref="AI58" si="159">IF(AA58=1,"",IF(AE58="","",IF(AND(COUNTBLANK(AR58)=0,U58&gt;AD58,U58&lt;=AR58),1,0)))</f>
        <v>0</v>
      </c>
      <c r="AJ58" s="566">
        <f t="shared" ref="AJ58" si="160">IF(AA58=1,"",IF(AE58="","",IF(AND(COUNTBLANK(AR58)=0,U58&gt;AD58,U58&lt;=2*AE58),1,0)))</f>
        <v>0</v>
      </c>
      <c r="AK58" s="566"/>
      <c r="AL58" s="566">
        <f t="shared" ref="AL58" si="161">IF(AA58=1,"",IF(AE58="","",IF(Y58="&lt;=AW2000",0,IF(AND(COUNTBLANK(AR58)=0,U58&gt;2*AE58),1,0))))</f>
        <v>0</v>
      </c>
      <c r="AM58" s="566">
        <f t="shared" ref="AM58" si="162">IF(AA58=1,"",IF(Y58="&lt;=AW2000",0,IF(AE58="","",IF(AND(COUNTBLANK(AR58)=0,U58&gt;2*AE58),1,0))))</f>
        <v>0</v>
      </c>
      <c r="AN58" s="566">
        <f t="shared" ref="AN58" si="163">IF(AA58=1,"",IF(AE58="","",IF(AL58&gt;0,1,0)))</f>
        <v>0</v>
      </c>
      <c r="AO58" s="566">
        <f t="shared" ref="AO58" si="164">IF(AA58=1,"",IF(Y58="&lt;=AW2000",0,IF(AND(COUNTBLANK(AR58:AS58)=0,U58&gt;AR58,U58&lt;=AS58),1,0)))</f>
        <v>0</v>
      </c>
      <c r="AP58" s="566">
        <f t="shared" ref="AP58" si="165">IF(AA58=1,"",IF(Y58="&lt;=AW2000",0,IF(AND(COUNTBLANK(AS58:AT58)=0,U58&gt;AS58,U58&lt;=AT58),1,0)))</f>
        <v>0</v>
      </c>
      <c r="AQ58" s="566">
        <f t="shared" ref="AQ58" si="166">IF(AND(COUNTBLANK(AT58)=0,U58&gt;AT58),1,0)</f>
        <v>0</v>
      </c>
      <c r="AR58" s="496">
        <f t="shared" ref="AR58" si="167">IF(BK58="","",IF($G$21=0,BK58*(BV58+BW58)/2,BK58))</f>
        <v>190</v>
      </c>
      <c r="AS58" s="496">
        <f t="shared" ref="AS58" si="168">IF(BL58="","",IF($G$21=0,BL58*(BV58+BW58)/2,BL58))</f>
        <v>500</v>
      </c>
      <c r="AT58" s="496">
        <f t="shared" ref="AT58" si="169">IF(BO58="","",IF($G$21=0,BO58*(BV58+BW58)/2,BO58))</f>
        <v>5000</v>
      </c>
      <c r="AU58" s="204"/>
      <c r="AV58" s="204"/>
      <c r="AW58" s="204">
        <f t="shared" ref="AW58" si="170">IF(Q58="","",1)</f>
        <v>1</v>
      </c>
      <c r="AX58" s="205"/>
      <c r="AY58" s="204">
        <f t="shared" ref="AY58" si="171">IF(AND(H58="&lt;",J58="&lt;",I58=K58,Q58&gt;AU58),1,0)</f>
        <v>1</v>
      </c>
      <c r="AZ58" s="204">
        <f t="shared" ref="AZ58" si="172">IF(AND(H58="&lt;",J58="&lt;",I58=K58,Q58&gt;AS58),1,0)</f>
        <v>0</v>
      </c>
      <c r="BA58" s="198">
        <f t="shared" ref="BA58" si="173">IF(AND(H58="&lt;",J58="&lt;",I58=K58,Q58&gt;AR58),1,0)</f>
        <v>0</v>
      </c>
      <c r="BB58" s="198"/>
      <c r="BC58" s="206"/>
      <c r="BD58" s="708" t="str">
        <f t="shared" si="136"/>
        <v>minerale olie</v>
      </c>
      <c r="BE58" s="542">
        <v>35</v>
      </c>
      <c r="BF58" s="181">
        <v>17</v>
      </c>
      <c r="BG58" s="208">
        <v>20</v>
      </c>
      <c r="BH58" s="187">
        <v>20</v>
      </c>
      <c r="BI58" s="177"/>
      <c r="BJ58" s="443">
        <f>IF(K12=1,BO58,IF(K12=0,190,"fout"))</f>
        <v>190</v>
      </c>
      <c r="BK58" s="443">
        <f>IF(K12=1,BO58,IF(K12=0,190,"fout"))</f>
        <v>190</v>
      </c>
      <c r="BL58" s="685">
        <f>IF(K12=1,BO58,IF(AND(K12=0,K9=1),BN58,IF(AND(K12=0,K9=0),BM58,"fout")))</f>
        <v>500</v>
      </c>
      <c r="BM58" s="181">
        <v>500</v>
      </c>
      <c r="BN58" s="181">
        <v>2000</v>
      </c>
      <c r="BO58" s="181">
        <v>5000</v>
      </c>
      <c r="BP58" s="177"/>
      <c r="BQ58" s="177"/>
      <c r="BR58" s="622"/>
      <c r="BS58" s="407">
        <v>0</v>
      </c>
      <c r="BT58" s="407">
        <v>0</v>
      </c>
      <c r="BU58" s="407">
        <v>1</v>
      </c>
      <c r="BV58" s="620">
        <f t="shared" ref="BV58" si="174">((BS58+$Y$19*BT58+(IF($Y$20&lt;BR58,BR58*BU58,$Y$20*BU58))/(BS58+25*BT58+10*BU58)))</f>
        <v>1</v>
      </c>
      <c r="BW58" s="620">
        <f t="shared" ref="BW58" si="175">((BS58+$Z$19*BT58+(IF($Z$20&lt;BR58,BR58*BU58,$Z$20*BU58))/(BS58+25*BT58+10*BU58)))</f>
        <v>1</v>
      </c>
      <c r="BX58" s="621">
        <f t="shared" ref="BX58" si="176">((BS58+25*BT58+10*BU58)/(BS58+$Y$19*BT58+IF($Y$20&lt;BR58,BR58*BU58,$Y$20*BU58)))</f>
        <v>1</v>
      </c>
      <c r="BY58" s="621">
        <f t="shared" ref="BY58" si="177">((BS58+25*BT58+10*BU58)/(BS58+$Z$19*BT58+IF($Z$20&lt;BR58,BR58*BU58,$Z$20*BU58)))</f>
        <v>1</v>
      </c>
      <c r="BZ58" s="175" t="str">
        <f t="shared" ref="BZ58" si="178">F58</f>
        <v>minerale olie</v>
      </c>
      <c r="CA58" s="175"/>
    </row>
    <row r="59" spans="1:95" s="132" customFormat="1" ht="8.1" hidden="1" customHeight="1" x14ac:dyDescent="0.15">
      <c r="F59" s="139"/>
      <c r="G59" s="327"/>
      <c r="H59" s="447"/>
      <c r="I59" s="448"/>
      <c r="J59" s="447"/>
      <c r="K59" s="448"/>
      <c r="L59" s="224"/>
      <c r="M59" s="224"/>
      <c r="N59" s="224"/>
      <c r="O59" s="224"/>
      <c r="P59" s="224"/>
      <c r="Q59" s="189"/>
      <c r="R59" s="189"/>
      <c r="S59" s="266"/>
      <c r="T59" s="266"/>
      <c r="U59" s="558"/>
      <c r="V59" s="189"/>
      <c r="W59" s="334"/>
      <c r="X59" s="506">
        <f>SUM(X25:X58)</f>
        <v>0</v>
      </c>
      <c r="Y59" s="224"/>
      <c r="Z59" s="224"/>
      <c r="AA59" s="224"/>
      <c r="AB59" s="224"/>
      <c r="AC59" s="224"/>
      <c r="AD59" s="224"/>
      <c r="AE59" s="225"/>
      <c r="AF59" s="582"/>
      <c r="AG59" s="224"/>
      <c r="AH59" s="582"/>
      <c r="AI59" s="582"/>
      <c r="AJ59" s="582"/>
      <c r="AK59" s="582"/>
      <c r="AL59" s="582"/>
      <c r="AM59" s="582"/>
      <c r="AN59" s="582"/>
      <c r="AO59" s="582"/>
      <c r="AP59" s="582"/>
      <c r="AQ59" s="582"/>
      <c r="AR59" s="224"/>
      <c r="AS59" s="224"/>
      <c r="AT59" s="224"/>
      <c r="AU59" s="205"/>
      <c r="AV59" s="205"/>
      <c r="AW59" s="204"/>
      <c r="AX59" s="204"/>
      <c r="AY59" s="204"/>
      <c r="AZ59" s="204"/>
      <c r="BA59" s="218"/>
      <c r="BB59" s="218"/>
      <c r="BC59" s="205"/>
      <c r="BD59" s="176"/>
      <c r="BE59" s="218"/>
      <c r="BF59" s="218"/>
      <c r="BG59" s="218"/>
      <c r="BH59" s="177"/>
      <c r="BI59" s="177"/>
      <c r="BJ59" s="172"/>
      <c r="BK59" s="172"/>
      <c r="BL59" s="172"/>
      <c r="BM59" s="177"/>
      <c r="BN59" s="177"/>
      <c r="BO59" s="177"/>
      <c r="BP59" s="177"/>
      <c r="BQ59" s="177"/>
      <c r="BR59" s="177"/>
      <c r="BS59" s="177"/>
      <c r="BT59" s="177"/>
      <c r="BU59" s="177"/>
      <c r="BV59" s="533"/>
      <c r="BW59" s="533"/>
      <c r="BX59" s="525"/>
      <c r="BY59" s="525"/>
      <c r="BZ59" s="177"/>
      <c r="CA59" s="177"/>
    </row>
    <row r="60" spans="1:95" ht="8.1" customHeight="1" x14ac:dyDescent="0.15">
      <c r="A60" s="134">
        <f>SUM(A25:A58)</f>
        <v>0</v>
      </c>
      <c r="B60" s="134">
        <f>SUM(B25:B58)</f>
        <v>1</v>
      </c>
      <c r="D60" s="134">
        <f>SUM(D25:D58)</f>
        <v>1</v>
      </c>
      <c r="E60" s="134">
        <f>SUM(E25:E58)</f>
        <v>0</v>
      </c>
      <c r="F60" s="350" t="s">
        <v>17</v>
      </c>
      <c r="G60" s="802" t="s">
        <v>27</v>
      </c>
      <c r="H60" s="802"/>
      <c r="I60" s="802"/>
      <c r="J60" s="802"/>
      <c r="K60" s="802"/>
      <c r="L60" s="802"/>
      <c r="M60" s="802"/>
      <c r="N60" s="802"/>
      <c r="O60" s="802"/>
      <c r="P60" s="802"/>
      <c r="Q60" s="802"/>
      <c r="R60" s="802"/>
      <c r="S60" s="802"/>
      <c r="T60" s="802"/>
      <c r="U60" s="802"/>
      <c r="V60" s="802"/>
      <c r="W60" s="802"/>
      <c r="X60" s="802"/>
      <c r="Y60" s="802"/>
      <c r="Z60" s="802"/>
      <c r="AA60" s="802"/>
      <c r="AB60" s="802"/>
      <c r="AC60" s="686">
        <f ca="1">SUM(AC25:AC58)</f>
        <v>0</v>
      </c>
      <c r="AD60" s="687"/>
      <c r="AE60" s="320"/>
      <c r="AF60" s="688"/>
      <c r="AG60" s="689">
        <f ca="1">COUNTIF(AG25:AG58,Z24)</f>
        <v>29</v>
      </c>
      <c r="AH60" s="367">
        <f t="shared" ref="AH60:AQ60" si="179">SUM(AH25:AH58)</f>
        <v>0</v>
      </c>
      <c r="AI60" s="367">
        <f t="shared" ca="1" si="179"/>
        <v>0</v>
      </c>
      <c r="AJ60" s="367">
        <f t="shared" ca="1" si="179"/>
        <v>0</v>
      </c>
      <c r="AK60" s="367">
        <f t="shared" ca="1" si="179"/>
        <v>0</v>
      </c>
      <c r="AL60" s="367">
        <f t="shared" ca="1" si="179"/>
        <v>0</v>
      </c>
      <c r="AM60" s="367">
        <f t="shared" si="179"/>
        <v>0</v>
      </c>
      <c r="AN60" s="367">
        <f t="shared" ca="1" si="179"/>
        <v>0</v>
      </c>
      <c r="AO60" s="367">
        <f t="shared" ca="1" si="179"/>
        <v>0</v>
      </c>
      <c r="AP60" s="367">
        <f t="shared" ca="1" si="179"/>
        <v>0</v>
      </c>
      <c r="AQ60" s="690">
        <f t="shared" si="179"/>
        <v>0</v>
      </c>
      <c r="AR60" s="691"/>
      <c r="AS60" s="691"/>
      <c r="AT60" s="691"/>
      <c r="AV60" s="229">
        <f t="shared" ref="AV60:BA60" si="180">SUM(AV25:AV58)</f>
        <v>0</v>
      </c>
      <c r="AW60" s="229">
        <f t="shared" si="180"/>
        <v>11</v>
      </c>
      <c r="AX60" s="134">
        <f t="shared" si="180"/>
        <v>9</v>
      </c>
      <c r="AY60" s="136">
        <f t="shared" si="180"/>
        <v>20</v>
      </c>
      <c r="AZ60" s="136">
        <f t="shared" si="180"/>
        <v>0</v>
      </c>
      <c r="BA60" s="136">
        <f t="shared" ca="1" si="180"/>
        <v>0</v>
      </c>
      <c r="BB60" s="674"/>
    </row>
    <row r="61" spans="1:95" ht="8.1" customHeight="1" x14ac:dyDescent="0.15">
      <c r="F61" s="132" t="s">
        <v>18</v>
      </c>
      <c r="G61" s="800" t="s">
        <v>28</v>
      </c>
      <c r="H61" s="800"/>
      <c r="I61" s="800"/>
      <c r="J61" s="800"/>
      <c r="K61" s="800"/>
      <c r="L61" s="800"/>
      <c r="M61" s="800"/>
      <c r="N61" s="800"/>
      <c r="O61" s="800"/>
      <c r="P61" s="800"/>
      <c r="Q61" s="800"/>
      <c r="R61" s="800"/>
      <c r="S61" s="800"/>
      <c r="T61" s="800"/>
      <c r="U61" s="800"/>
      <c r="V61" s="800"/>
      <c r="W61" s="800"/>
      <c r="X61" s="800"/>
      <c r="Y61" s="800"/>
      <c r="Z61" s="800"/>
      <c r="AA61" s="800"/>
      <c r="AB61" s="800"/>
      <c r="AC61" s="132"/>
      <c r="AD61" s="792" t="s">
        <v>408</v>
      </c>
      <c r="AE61" s="792"/>
      <c r="AF61" s="589">
        <f>MAX(W25:W58)</f>
        <v>1</v>
      </c>
      <c r="AG61" s="230" t="s">
        <v>152</v>
      </c>
      <c r="AH61" s="249" t="s">
        <v>68</v>
      </c>
      <c r="AI61" s="249" t="s">
        <v>69</v>
      </c>
      <c r="AJ61" s="249" t="s">
        <v>72</v>
      </c>
      <c r="AK61" s="504" t="s">
        <v>399</v>
      </c>
      <c r="AL61" s="249" t="s">
        <v>96</v>
      </c>
      <c r="AM61" s="249" t="s">
        <v>398</v>
      </c>
      <c r="AN61" s="249" t="s">
        <v>62</v>
      </c>
      <c r="AO61" s="249" t="s">
        <v>70</v>
      </c>
      <c r="AP61" s="249" t="s">
        <v>67</v>
      </c>
      <c r="AQ61" s="346" t="s">
        <v>55</v>
      </c>
      <c r="AR61" s="227"/>
      <c r="AS61" s="227"/>
      <c r="AT61" s="227"/>
      <c r="AW61" s="229"/>
      <c r="AY61" s="134">
        <f ca="1">IF(OR(AY60&gt;0,AZ60&gt;0,BA60&gt;0,BC60&gt;0),1,0)</f>
        <v>1</v>
      </c>
    </row>
    <row r="62" spans="1:95" ht="8.1" customHeight="1" x14ac:dyDescent="0.15">
      <c r="F62" s="132" t="s">
        <v>146</v>
      </c>
      <c r="G62" s="800" t="s">
        <v>25</v>
      </c>
      <c r="H62" s="800"/>
      <c r="I62" s="800"/>
      <c r="J62" s="800"/>
      <c r="K62" s="800"/>
      <c r="L62" s="800"/>
      <c r="M62" s="800"/>
      <c r="N62" s="800"/>
      <c r="O62" s="800"/>
      <c r="P62" s="800"/>
      <c r="Q62" s="800"/>
      <c r="R62" s="800"/>
      <c r="S62" s="800"/>
      <c r="T62" s="800"/>
      <c r="U62" s="800"/>
      <c r="V62" s="800"/>
      <c r="W62" s="800"/>
      <c r="X62" s="800"/>
      <c r="Y62" s="800"/>
      <c r="Z62" s="800"/>
      <c r="AA62" s="800"/>
      <c r="AB62" s="800"/>
      <c r="AC62" s="132"/>
      <c r="AD62" s="793" t="s">
        <v>401</v>
      </c>
      <c r="AE62" s="793"/>
      <c r="AF62" s="570" t="str">
        <f>IF(X59&gt;0,"ja","nee")</f>
        <v>nee</v>
      </c>
      <c r="AG62" s="227"/>
      <c r="AQ62" s="293"/>
      <c r="AR62" s="227"/>
      <c r="AS62" s="227"/>
      <c r="AT62" s="227"/>
    </row>
    <row r="63" spans="1:95" ht="6.95" customHeight="1" x14ac:dyDescent="0.15">
      <c r="F63" s="231"/>
      <c r="G63" s="232"/>
      <c r="H63" s="141"/>
      <c r="I63" s="141"/>
      <c r="J63" s="141"/>
      <c r="K63" s="141"/>
      <c r="L63" s="133"/>
      <c r="M63" s="133"/>
      <c r="N63" s="133"/>
      <c r="O63" s="133"/>
      <c r="P63" s="133"/>
      <c r="Q63" s="141"/>
      <c r="R63" s="696"/>
      <c r="S63" s="339"/>
      <c r="T63" s="339"/>
      <c r="U63" s="559"/>
      <c r="V63" s="141"/>
      <c r="W63" s="141"/>
      <c r="X63" s="141"/>
      <c r="Y63" s="141"/>
      <c r="Z63" s="141"/>
      <c r="AA63" s="141"/>
      <c r="AB63" s="141"/>
      <c r="AC63" s="135"/>
      <c r="AD63" s="793" t="s">
        <v>286</v>
      </c>
      <c r="AE63" s="793"/>
      <c r="AF63" s="567" t="str">
        <f>IF(AF61&gt;1,SUM(X25:X58),"geen")</f>
        <v>geen</v>
      </c>
      <c r="AG63" s="227"/>
      <c r="AQ63" s="293"/>
      <c r="AR63" s="227"/>
      <c r="AS63" s="227"/>
      <c r="AT63" s="227"/>
    </row>
    <row r="64" spans="1:95" ht="6.95" hidden="1" customHeight="1" x14ac:dyDescent="0.15">
      <c r="F64" s="541"/>
      <c r="G64" s="232"/>
      <c r="H64" s="205"/>
      <c r="I64" s="205"/>
      <c r="J64" s="205"/>
      <c r="K64" s="205"/>
      <c r="L64" s="205"/>
      <c r="M64" s="205"/>
      <c r="N64" s="205"/>
      <c r="O64" s="205"/>
      <c r="P64" s="205"/>
      <c r="Q64" s="205"/>
      <c r="R64" s="205"/>
      <c r="S64" s="205"/>
      <c r="T64" s="205"/>
      <c r="U64" s="560"/>
      <c r="V64" s="205"/>
      <c r="W64" s="205"/>
      <c r="X64" s="205"/>
      <c r="Y64" s="205"/>
      <c r="Z64" s="234"/>
      <c r="AA64" s="234"/>
      <c r="AB64" s="235" t="s">
        <v>54</v>
      </c>
      <c r="AC64" s="235" t="s">
        <v>55</v>
      </c>
      <c r="AD64" s="230"/>
      <c r="AE64" s="176"/>
      <c r="AF64" s="228"/>
      <c r="AG64" s="228">
        <f ca="1">COUNTIF(AG25:AG58,Z24)</f>
        <v>29</v>
      </c>
      <c r="AH64" s="205">
        <f>SUM(AH25:AH58)</f>
        <v>0</v>
      </c>
      <c r="AI64" s="205">
        <f ca="1">SUM(AI25:AI58)</f>
        <v>0</v>
      </c>
      <c r="AJ64" s="205">
        <f ca="1">SUM(AJ25:AJ58)</f>
        <v>0</v>
      </c>
      <c r="AK64" s="205"/>
      <c r="AL64" s="205">
        <f ca="1">SUM(AL25:AL58)</f>
        <v>0</v>
      </c>
      <c r="AM64" s="205"/>
      <c r="AN64" s="205"/>
      <c r="AO64" s="205">
        <f ca="1">SUM(AO25:AO58)</f>
        <v>0</v>
      </c>
      <c r="AP64" s="205">
        <f ca="1">SUM(AP25:AP58)</f>
        <v>0</v>
      </c>
      <c r="AQ64" s="176">
        <f>SUM(AQ25:AQ58)</f>
        <v>0</v>
      </c>
      <c r="AR64" s="227"/>
      <c r="AS64" s="228"/>
      <c r="AT64" s="228"/>
      <c r="AU64" s="205"/>
      <c r="AV64" s="205"/>
      <c r="AW64" s="205"/>
      <c r="AX64" s="205">
        <f>AW60</f>
        <v>11</v>
      </c>
      <c r="AY64" s="205"/>
      <c r="AZ64" s="205">
        <f>SUM(AZ31:AZ63)</f>
        <v>0</v>
      </c>
      <c r="BA64" s="205"/>
      <c r="BB64" s="205"/>
      <c r="BC64" s="205"/>
      <c r="BD64" s="176"/>
      <c r="BE64" s="237"/>
      <c r="BF64" s="232"/>
      <c r="BG64" s="232"/>
    </row>
    <row r="65" spans="6:59" ht="7.5" customHeight="1" x14ac:dyDescent="0.15">
      <c r="F65" s="232" t="s">
        <v>50</v>
      </c>
      <c r="G65" s="238" t="s">
        <v>78</v>
      </c>
      <c r="H65" s="238"/>
      <c r="I65" s="238"/>
      <c r="J65" s="238"/>
      <c r="K65" s="238"/>
      <c r="L65" s="205"/>
      <c r="M65" s="205"/>
      <c r="N65" s="205"/>
      <c r="O65" s="205"/>
      <c r="P65" s="205"/>
      <c r="Q65" s="238"/>
      <c r="R65" s="238"/>
      <c r="S65" s="238"/>
      <c r="T65" s="238"/>
      <c r="U65" s="561"/>
      <c r="V65" s="238"/>
      <c r="W65" s="238"/>
      <c r="X65" s="238"/>
      <c r="Y65" s="238"/>
      <c r="Z65" s="238"/>
      <c r="AA65" s="238"/>
      <c r="AB65" s="205"/>
      <c r="AC65" s="205"/>
      <c r="AD65" s="228"/>
      <c r="AE65" s="176"/>
      <c r="AF65" s="228"/>
      <c r="AG65" s="228"/>
      <c r="AH65" s="205"/>
      <c r="AI65" s="205"/>
      <c r="AJ65" s="205"/>
      <c r="AK65" s="205"/>
      <c r="AL65" s="205"/>
      <c r="AM65" s="205"/>
      <c r="AN65" s="205"/>
      <c r="AO65" s="205"/>
      <c r="AP65" s="205"/>
      <c r="AQ65" s="176"/>
      <c r="AR65" s="227"/>
      <c r="AS65" s="228"/>
      <c r="AT65" s="228"/>
      <c r="AU65" s="205"/>
      <c r="AV65" s="205"/>
      <c r="AW65" s="205"/>
      <c r="AX65" s="205"/>
      <c r="AY65" s="205"/>
      <c r="AZ65" s="205"/>
      <c r="BA65" s="205"/>
      <c r="BB65" s="205"/>
      <c r="BC65" s="205"/>
      <c r="BD65" s="176"/>
      <c r="BE65" s="237"/>
      <c r="BF65" s="232"/>
      <c r="BG65" s="232"/>
    </row>
    <row r="66" spans="6:59" ht="8.1" customHeight="1" x14ac:dyDescent="0.15">
      <c r="F66" s="232" t="s">
        <v>52</v>
      </c>
      <c r="G66" s="234" t="s">
        <v>79</v>
      </c>
      <c r="H66" s="234"/>
      <c r="I66" s="234"/>
      <c r="J66" s="234"/>
      <c r="K66" s="234"/>
      <c r="L66" s="204"/>
      <c r="M66" s="204"/>
      <c r="N66" s="204"/>
      <c r="O66" s="204"/>
      <c r="P66" s="204"/>
      <c r="Q66" s="234"/>
      <c r="R66" s="234"/>
      <c r="S66" s="234"/>
      <c r="T66" s="234"/>
      <c r="U66" s="562"/>
      <c r="V66" s="234"/>
      <c r="W66" s="234"/>
      <c r="X66" s="234"/>
      <c r="Y66" s="234"/>
      <c r="Z66" s="234"/>
      <c r="AA66" s="234"/>
      <c r="AB66" s="232"/>
      <c r="AC66" s="232"/>
      <c r="AD66" s="239"/>
      <c r="AE66" s="172"/>
      <c r="AF66" s="230"/>
      <c r="AG66" s="230" t="s">
        <v>152</v>
      </c>
      <c r="AH66" s="249" t="s">
        <v>68</v>
      </c>
      <c r="AI66" s="249" t="s">
        <v>69</v>
      </c>
      <c r="AJ66" s="249" t="s">
        <v>72</v>
      </c>
      <c r="AK66" s="505" t="s">
        <v>399</v>
      </c>
      <c r="AL66" s="249" t="s">
        <v>96</v>
      </c>
      <c r="AM66" s="260" t="s">
        <v>398</v>
      </c>
      <c r="AN66" s="249"/>
      <c r="AO66" s="249" t="s">
        <v>70</v>
      </c>
      <c r="AP66" s="249" t="s">
        <v>67</v>
      </c>
      <c r="AQ66" s="346" t="s">
        <v>55</v>
      </c>
      <c r="AR66" s="227"/>
      <c r="AS66" s="240"/>
      <c r="AT66" s="240"/>
      <c r="AU66" s="241"/>
      <c r="AV66" s="241"/>
      <c r="AW66" s="241"/>
      <c r="AX66" s="204">
        <f>IF(AX64&lt;AE16,0,IF(AX64&lt;AE17,AG16,IF(AX64&lt;AE18,AG17,IF(AX64&lt;AE19,AG18,IF(AX64&lt;AE20,AG19,AG20)))))</f>
        <v>2</v>
      </c>
      <c r="AY66" s="204"/>
      <c r="AZ66" s="204">
        <f ca="1">IF(AND(AJ64&lt;=AX66,AJ64&gt;0,AL64=0,AO64=0,AP64=0,AQ64=0),1,0)</f>
        <v>0</v>
      </c>
      <c r="BA66" s="204"/>
      <c r="BB66" s="673"/>
      <c r="BC66" s="204"/>
      <c r="BD66" s="172"/>
      <c r="BE66" s="174">
        <f ca="1">IF(AND(AH64=0,AI64=0,AO64=0,AP64=0,AQ64=0),1,0)</f>
        <v>1</v>
      </c>
      <c r="BF66" s="232"/>
      <c r="BG66" s="232"/>
    </row>
    <row r="67" spans="6:59" ht="8.1" customHeight="1" x14ac:dyDescent="0.15">
      <c r="F67" s="232" t="s">
        <v>53</v>
      </c>
      <c r="G67" s="234" t="s">
        <v>80</v>
      </c>
      <c r="H67" s="234"/>
      <c r="I67" s="234"/>
      <c r="J67" s="234"/>
      <c r="K67" s="234"/>
      <c r="L67" s="204"/>
      <c r="M67" s="204"/>
      <c r="N67" s="204"/>
      <c r="O67" s="204"/>
      <c r="P67" s="204"/>
      <c r="Q67" s="234"/>
      <c r="R67" s="234"/>
      <c r="S67" s="234"/>
      <c r="T67" s="234"/>
      <c r="U67" s="562"/>
      <c r="V67" s="234"/>
      <c r="W67" s="234"/>
      <c r="X67" s="234"/>
      <c r="Y67" s="234"/>
      <c r="Z67" s="234"/>
      <c r="AA67" s="234"/>
      <c r="AB67" s="232">
        <f ca="1">SUM(AB25:AB58)</f>
        <v>0</v>
      </c>
      <c r="AC67" s="232">
        <f ca="1">SUM(AC25:AC58)</f>
        <v>0</v>
      </c>
      <c r="AD67" s="242" t="s">
        <v>169</v>
      </c>
      <c r="AE67" s="243"/>
      <c r="AF67" s="244"/>
      <c r="AG67" s="243"/>
      <c r="AH67" s="244"/>
      <c r="AI67" s="244"/>
      <c r="AJ67" s="244"/>
      <c r="AK67" s="205"/>
      <c r="AL67" s="244"/>
      <c r="AM67" s="205"/>
      <c r="AN67" s="244"/>
      <c r="AO67" s="244"/>
      <c r="AP67" s="244"/>
      <c r="AQ67" s="244"/>
      <c r="AR67" s="244"/>
      <c r="AS67" s="245"/>
      <c r="AT67" s="246"/>
      <c r="AU67" s="241"/>
      <c r="AV67" s="241"/>
      <c r="AW67" s="241"/>
      <c r="AX67" s="241" t="s">
        <v>63</v>
      </c>
      <c r="AY67" s="241"/>
      <c r="AZ67" s="241" t="s">
        <v>64</v>
      </c>
      <c r="BA67" s="241"/>
      <c r="BB67" s="241"/>
      <c r="BC67" s="204"/>
      <c r="BD67" s="172"/>
      <c r="BE67" s="232" t="s">
        <v>280</v>
      </c>
      <c r="BF67" s="232"/>
      <c r="BG67" s="232"/>
    </row>
    <row r="68" spans="6:59" ht="8.1" customHeight="1" x14ac:dyDescent="0.15">
      <c r="F68" s="232" t="s">
        <v>51</v>
      </c>
      <c r="G68" s="234" t="s">
        <v>81</v>
      </c>
      <c r="H68" s="234"/>
      <c r="I68" s="234"/>
      <c r="J68" s="234"/>
      <c r="K68" s="234"/>
      <c r="L68" s="204"/>
      <c r="M68" s="204"/>
      <c r="N68" s="204"/>
      <c r="O68" s="204"/>
      <c r="P68" s="204"/>
      <c r="Q68" s="234"/>
      <c r="R68" s="234"/>
      <c r="S68" s="234"/>
      <c r="T68" s="234"/>
      <c r="U68" s="562"/>
      <c r="V68" s="234"/>
      <c r="W68" s="234"/>
      <c r="X68" s="234"/>
      <c r="Y68" s="234"/>
      <c r="AD68" s="247" t="s">
        <v>170</v>
      </c>
      <c r="AE68" s="275"/>
      <c r="AF68" s="133"/>
      <c r="AG68" s="141"/>
      <c r="AH68" s="339"/>
      <c r="AI68" s="339"/>
      <c r="AJ68" s="339"/>
      <c r="AK68" s="339"/>
      <c r="AL68" s="339"/>
      <c r="AM68" s="339"/>
      <c r="AN68" s="339"/>
      <c r="AO68" s="339"/>
      <c r="AP68" s="206"/>
      <c r="AQ68" s="275"/>
      <c r="AR68" s="190"/>
      <c r="AS68" s="237"/>
      <c r="AT68" s="248"/>
      <c r="AU68" s="223"/>
      <c r="AV68" s="223"/>
      <c r="AW68" s="241"/>
      <c r="AX68" s="204"/>
      <c r="AY68" s="241"/>
      <c r="AZ68" s="241"/>
      <c r="BA68" s="241"/>
      <c r="BB68" s="241"/>
      <c r="BC68" s="204"/>
      <c r="BD68" s="172"/>
      <c r="BE68" s="232"/>
      <c r="BF68" s="232"/>
      <c r="BG68" s="232"/>
    </row>
    <row r="69" spans="6:59" ht="8.1" customHeight="1" x14ac:dyDescent="0.15">
      <c r="F69" s="232" t="s">
        <v>13</v>
      </c>
      <c r="G69" s="249" t="s">
        <v>24</v>
      </c>
      <c r="H69" s="249"/>
      <c r="I69" s="249"/>
      <c r="J69" s="249"/>
      <c r="K69" s="249"/>
      <c r="L69" s="205"/>
      <c r="M69" s="205"/>
      <c r="N69" s="205"/>
      <c r="O69" s="205"/>
      <c r="P69" s="205"/>
      <c r="Q69" s="249"/>
      <c r="R69" s="249"/>
      <c r="S69" s="249"/>
      <c r="T69" s="249"/>
      <c r="U69" s="563"/>
      <c r="V69" s="249"/>
      <c r="W69" s="249"/>
      <c r="X69" s="249"/>
      <c r="Y69" s="249"/>
      <c r="Z69" s="249"/>
      <c r="AA69" s="249"/>
      <c r="AB69" s="234"/>
      <c r="AC69" s="234"/>
      <c r="AD69" s="247"/>
      <c r="AE69" s="275"/>
      <c r="AF69" s="133"/>
      <c r="AG69" s="141"/>
      <c r="AH69" s="339"/>
      <c r="AI69" s="339"/>
      <c r="AJ69" s="339"/>
      <c r="AK69" s="339"/>
      <c r="AL69" s="339"/>
      <c r="AM69" s="339"/>
      <c r="AN69" s="339"/>
      <c r="AO69" s="339"/>
      <c r="AP69" s="206"/>
      <c r="AQ69" s="275"/>
      <c r="AR69" s="190"/>
      <c r="AS69" s="237"/>
      <c r="AT69" s="248"/>
      <c r="AU69" s="241"/>
      <c r="AV69" s="241"/>
      <c r="AW69" s="241"/>
      <c r="AX69" s="241"/>
      <c r="AY69" s="241"/>
      <c r="AZ69" s="241"/>
      <c r="BA69" s="241"/>
      <c r="BB69" s="241"/>
      <c r="BC69" s="204"/>
      <c r="BD69" s="172"/>
      <c r="BE69" s="232"/>
      <c r="BF69" s="232"/>
      <c r="BG69" s="232"/>
    </row>
    <row r="70" spans="6:59" ht="8.1" customHeight="1" x14ac:dyDescent="0.15">
      <c r="F70" s="250"/>
      <c r="G70" s="345"/>
      <c r="AB70" s="234"/>
      <c r="AC70" s="234"/>
      <c r="AD70" s="247" t="s">
        <v>41</v>
      </c>
      <c r="AE70" s="275"/>
      <c r="AF70" s="133"/>
      <c r="AG70" s="142" t="s">
        <v>42</v>
      </c>
      <c r="AI70" s="339"/>
      <c r="AO70" s="339"/>
      <c r="AP70" s="206"/>
      <c r="AQ70" s="275"/>
      <c r="AS70" s="141" t="s">
        <v>43</v>
      </c>
      <c r="AT70" s="248"/>
      <c r="AU70" s="241"/>
      <c r="AV70" s="241"/>
      <c r="AW70" s="241"/>
      <c r="AX70" s="241"/>
      <c r="AY70" s="241"/>
      <c r="AZ70" s="241"/>
      <c r="BA70" s="241"/>
      <c r="BB70" s="241"/>
      <c r="BC70" s="204"/>
      <c r="BD70" s="172"/>
      <c r="BE70" s="251" t="str">
        <f>IF((I23=6),"Opmerking: bij methode 2*6 geen notitie &gt;2*bsb-1","")</f>
        <v/>
      </c>
      <c r="BF70" s="251"/>
      <c r="BG70" s="251"/>
    </row>
    <row r="71" spans="6:59" ht="8.1" customHeight="1" x14ac:dyDescent="0.15">
      <c r="F71" s="252" t="s">
        <v>66</v>
      </c>
      <c r="G71" s="253" t="str">
        <f ca="1">IF(AC60&gt;=1,"sterk verontreinigde grond",IF(OR(AC67&gt;0,Q5="niet mogelijk",L14="niet mogelijk",AND(K13=1,AF13=1)),"niet toepasbare grond",IF(AND(AC67=0,AB67=0),"AW2000 grond","bodemklasse")))</f>
        <v>AW2000 grond</v>
      </c>
      <c r="H71" s="254"/>
      <c r="I71" s="255"/>
      <c r="J71" s="196" t="str">
        <f ca="1">IF(AND(G71="bodemklasse",AP64&gt;0),IF(AW3=1,"industrie&lt;x&lt;i-waarde","niet toepasbare grond"),IF(AND(G71="bodemklasse",AO64&gt;0),"industrie",IF(AND(G71="bodemklasse",AZ66=0,AI64&gt;0),"wonen",IF(AND(G71="bodemklasse",AZ66=1),"zie N,T-toets",""))))</f>
        <v/>
      </c>
      <c r="K71" s="197"/>
      <c r="L71" s="336" t="str">
        <f ca="1">IF(AND(H7=1,AA71&lt;AG8),"Let op: Deze kwaliteit is beter dan voor samenvoeging","")</f>
        <v/>
      </c>
      <c r="M71" s="336"/>
      <c r="N71" s="336"/>
      <c r="O71" s="336"/>
      <c r="P71" s="336"/>
      <c r="Q71" s="256"/>
      <c r="R71" s="256"/>
      <c r="S71" s="256"/>
      <c r="T71" s="256"/>
      <c r="U71" s="564"/>
      <c r="V71" s="256"/>
      <c r="W71" s="256"/>
      <c r="X71" s="256"/>
      <c r="Y71" s="256"/>
      <c r="Z71" s="257"/>
      <c r="AA71" s="346">
        <f ca="1">IF(J71="industrie",3,IF(J71="wonen",2,IF(OR(G71="AW2000 grond",J71="zie N,T-toets"),1,"x")))</f>
        <v>1</v>
      </c>
      <c r="AB71" s="238"/>
      <c r="AC71" s="238"/>
      <c r="AD71" s="247"/>
      <c r="AE71" s="540" t="str">
        <f ca="1">IF(AND(H7=1,AA71&gt;AG8,OR(BE8="AW2000",BE8="wonen",BE8="industrie")),"Conform BRL9335-1 is de eindkwaliteit:","")</f>
        <v/>
      </c>
      <c r="AF71" s="133"/>
      <c r="AG71" s="142"/>
      <c r="AI71" s="339"/>
      <c r="AO71" s="339"/>
      <c r="AP71" s="206"/>
      <c r="AQ71" s="275"/>
      <c r="AR71" s="335" t="str">
        <f ca="1">IF(AND(H7=1,AA71&gt;AG8,OR(BE8="AW2000",BE8="wonen",BE8="industrie")),BE8,"")</f>
        <v/>
      </c>
      <c r="AS71" s="141"/>
      <c r="AT71" s="248"/>
      <c r="AU71" s="241"/>
      <c r="AV71" s="241"/>
      <c r="AW71" s="241"/>
      <c r="AX71" s="241">
        <f ca="1">IF(G71="",0,IF(G71="niet toepasbare grond",1,IF(G71="AW2000 grond",2,IF(G71="bodemklasse",3,"fout"))))</f>
        <v>2</v>
      </c>
      <c r="AY71" s="241">
        <f ca="1">IF(J71="",0,IF(J71="industrie&lt;x&lt;i-waarde",1,IF(J71="industrie",2,IF(J71="wonen",3,IF(J71="zie N,T-toets",4,"fout")))))</f>
        <v>0</v>
      </c>
      <c r="AZ71" s="241"/>
      <c r="BA71" s="241"/>
      <c r="BB71" s="241"/>
      <c r="BC71" s="204"/>
      <c r="BD71" s="172"/>
      <c r="BE71" s="251" t="str">
        <f>IF((I23=6),"dit geldt in voorkomende gevallen alleen","")</f>
        <v/>
      </c>
      <c r="BF71" s="251"/>
      <c r="BG71" s="251"/>
    </row>
    <row r="72" spans="6:59" ht="8.1" customHeight="1" x14ac:dyDescent="0.15">
      <c r="F72" s="252" t="str">
        <f ca="1">IF(OR(J71="niet toepasbare grond",J71="industrie&lt;x&lt;i-waarde",J71="",J71="wonen",J71="industrie"),"","N,T-toets:")</f>
        <v/>
      </c>
      <c r="G72" s="253" t="str">
        <f ca="1">IF(G71="AW2000 grond","AW2000",IF(OR(J71="industrie&lt;x&lt;i-waarde",J71="",J71="wonen",J71="industrie"),"",IF(OR(G71="niet toepasbare grond",J71="niet toepasbare grond"),"",IF(J71="industrie","industrie",IF(J71="wonen","wonen",IF(AZ66=1,"N,T-AW2000",IF(BE66=1,"AW2000","niet")))))))</f>
        <v>AW2000</v>
      </c>
      <c r="H72" s="256"/>
      <c r="I72" s="255"/>
      <c r="J72" s="254"/>
      <c r="K72" s="256"/>
      <c r="L72" s="331"/>
      <c r="M72" s="331"/>
      <c r="N72" s="331"/>
      <c r="O72" s="331"/>
      <c r="P72" s="331"/>
      <c r="Q72" s="256"/>
      <c r="R72" s="256"/>
      <c r="S72" s="256"/>
      <c r="T72" s="256"/>
      <c r="U72" s="564"/>
      <c r="V72" s="256"/>
      <c r="W72" s="256"/>
      <c r="X72" s="256"/>
      <c r="Y72" s="256"/>
      <c r="Z72" s="257"/>
      <c r="AA72" s="249"/>
      <c r="AB72" s="234"/>
      <c r="AC72" s="234"/>
      <c r="AD72" s="247" t="s">
        <v>44</v>
      </c>
      <c r="AE72" s="275"/>
      <c r="AF72" s="133"/>
      <c r="AG72" s="142" t="s">
        <v>42</v>
      </c>
      <c r="AI72" s="143"/>
      <c r="AO72" s="143"/>
      <c r="AP72" s="206"/>
      <c r="AQ72" s="275"/>
      <c r="AS72" s="135" t="s">
        <v>43</v>
      </c>
      <c r="AT72" s="248"/>
      <c r="AU72" s="241"/>
      <c r="AV72" s="241"/>
      <c r="AW72" s="241"/>
      <c r="AX72" s="241">
        <f ca="1">IF(J71="industrie",1,IF(J71="wonen",2,IF(G72="N,T-AW2000",3,IF(G72="AW2000",4,IF(G72="niet",5,"fout")))))</f>
        <v>4</v>
      </c>
      <c r="AY72" s="241"/>
      <c r="AZ72" s="241"/>
      <c r="BA72" s="241"/>
      <c r="BB72" s="241"/>
      <c r="BC72" s="204"/>
      <c r="BD72" s="172"/>
      <c r="BE72" s="251" t="str">
        <f>IF((I23=6),"voor toetsing AW2000 grond !!!","")</f>
        <v/>
      </c>
      <c r="BF72" s="251"/>
      <c r="BG72" s="251"/>
    </row>
    <row r="73" spans="6:59" ht="8.1" customHeight="1" x14ac:dyDescent="0.15">
      <c r="F73" s="232"/>
      <c r="G73" s="258" t="str">
        <f ca="1">IF(OR(G71="AW2000 grond",G72="AW2000",G72="N,T-AW2000"),"AW2000 grond is altijd vrij toepasbaar (voor wat betreft de chemische kwaliteit).","")</f>
        <v>AW2000 grond is altijd vrij toepasbaar (voor wat betreft de chemische kwaliteit).</v>
      </c>
      <c r="H73" s="234"/>
      <c r="I73" s="234"/>
      <c r="J73" s="234"/>
      <c r="K73" s="234"/>
      <c r="L73" s="204"/>
      <c r="M73" s="204"/>
      <c r="N73" s="204"/>
      <c r="O73" s="204"/>
      <c r="P73" s="204"/>
      <c r="Q73" s="234"/>
      <c r="R73" s="234"/>
      <c r="S73" s="234"/>
      <c r="T73" s="234"/>
      <c r="U73" s="562"/>
      <c r="V73" s="234"/>
      <c r="W73" s="234"/>
      <c r="X73" s="234"/>
      <c r="Y73" s="234"/>
      <c r="Z73" s="249"/>
      <c r="AA73" s="249"/>
      <c r="AB73" s="234"/>
      <c r="AC73" s="234"/>
      <c r="AD73" s="259"/>
      <c r="AE73" s="260"/>
      <c r="AF73" s="549"/>
      <c r="AG73" s="140"/>
      <c r="AH73" s="327"/>
      <c r="AI73" s="327"/>
      <c r="AJ73" s="327"/>
      <c r="AK73" s="327"/>
      <c r="AL73" s="327"/>
      <c r="AM73" s="327"/>
      <c r="AN73" s="327"/>
      <c r="AO73" s="327"/>
      <c r="AP73" s="327"/>
      <c r="AQ73" s="327"/>
      <c r="AR73" s="182"/>
      <c r="AS73" s="261"/>
      <c r="AT73" s="262"/>
      <c r="AU73" s="241"/>
      <c r="AV73" s="241"/>
      <c r="AW73" s="241"/>
      <c r="AX73" s="241">
        <f ca="1">IF(F76="",0,IF(F76="Let op: voor grootschalige toepassing uitloging uitvoeren en emissie bepalen!",1,"fout"))</f>
        <v>0</v>
      </c>
      <c r="AY73" s="241"/>
      <c r="AZ73" s="241"/>
      <c r="BA73" s="241"/>
      <c r="BB73" s="241"/>
      <c r="BC73" s="204"/>
      <c r="BD73" s="172"/>
      <c r="BE73" s="232"/>
      <c r="BF73" s="232"/>
      <c r="BG73" s="232"/>
    </row>
    <row r="74" spans="6:59" ht="8.1" customHeight="1" x14ac:dyDescent="0.15">
      <c r="AB74" s="234"/>
      <c r="AC74" s="234"/>
      <c r="AD74" s="134"/>
      <c r="AU74" s="241"/>
      <c r="AV74" s="241"/>
      <c r="AW74" s="241"/>
      <c r="AX74" s="241"/>
      <c r="AY74" s="241"/>
      <c r="AZ74" s="241"/>
      <c r="BA74" s="241"/>
      <c r="BB74" s="241"/>
      <c r="BC74" s="204"/>
      <c r="BD74" s="172"/>
      <c r="BE74" s="232"/>
      <c r="BF74" s="232"/>
      <c r="BG74" s="232"/>
    </row>
    <row r="75" spans="6:59" ht="8.1" customHeight="1" x14ac:dyDescent="0.15">
      <c r="AB75" s="234"/>
      <c r="AC75" s="234"/>
      <c r="AD75" s="134"/>
      <c r="AU75" s="241"/>
      <c r="AV75" s="241"/>
      <c r="AW75" s="241"/>
      <c r="AX75" s="241"/>
      <c r="AY75" s="241"/>
      <c r="AZ75" s="241"/>
      <c r="BA75" s="241"/>
      <c r="BB75" s="241"/>
      <c r="BC75" s="204"/>
      <c r="BD75" s="172"/>
      <c r="BE75" s="232"/>
      <c r="BF75" s="232"/>
      <c r="BG75" s="232"/>
    </row>
    <row r="76" spans="6:59" ht="8.1" customHeight="1" x14ac:dyDescent="0.15">
      <c r="F76" s="335" t="str">
        <f ca="1">IF('Grootschalige toepassing'!T42=1,"Let op: voor grootschalige toepassing uitloging uitvoeren en emissie bepalen!","")</f>
        <v/>
      </c>
      <c r="AB76" s="249"/>
      <c r="AC76" s="249"/>
      <c r="AD76" s="134"/>
      <c r="AU76" s="241"/>
      <c r="AV76" s="241"/>
      <c r="AW76" s="241"/>
      <c r="AX76" s="241"/>
      <c r="AY76" s="241"/>
      <c r="AZ76" s="241"/>
      <c r="BA76" s="241"/>
      <c r="BB76" s="241"/>
      <c r="BC76" s="204"/>
      <c r="BD76" s="172"/>
      <c r="BE76" s="232"/>
      <c r="BF76" s="232"/>
      <c r="BG76" s="232"/>
    </row>
    <row r="77" spans="6:59" ht="8.1" customHeight="1" x14ac:dyDescent="0.15">
      <c r="AB77" s="249"/>
      <c r="AC77" s="249"/>
      <c r="AD77" s="134"/>
      <c r="AU77" s="241"/>
      <c r="AV77" s="241"/>
      <c r="AW77" s="241"/>
      <c r="AX77" s="241"/>
      <c r="AY77" s="241"/>
      <c r="AZ77" s="241"/>
      <c r="BA77" s="241"/>
      <c r="BB77" s="241"/>
      <c r="BC77" s="204"/>
      <c r="BD77" s="172"/>
      <c r="BE77" s="232"/>
      <c r="BF77" s="232"/>
      <c r="BG77" s="232"/>
    </row>
    <row r="78" spans="6:59" ht="8.1" customHeight="1" x14ac:dyDescent="0.15">
      <c r="AB78" s="249"/>
      <c r="AC78" s="249"/>
      <c r="AD78" s="206"/>
      <c r="AE78" s="249"/>
      <c r="AF78" s="206"/>
      <c r="AG78" s="249"/>
      <c r="AH78" s="206"/>
      <c r="AI78" s="206"/>
      <c r="AJ78" s="206"/>
      <c r="AK78" s="206"/>
      <c r="AL78" s="206"/>
      <c r="AM78" s="206"/>
      <c r="AN78" s="206"/>
      <c r="AO78" s="206"/>
      <c r="AP78" s="206"/>
      <c r="AQ78" s="206"/>
      <c r="AR78" s="206"/>
      <c r="AS78" s="237"/>
      <c r="AT78" s="241"/>
      <c r="AU78" s="241"/>
      <c r="AV78" s="241"/>
      <c r="AW78" s="241"/>
      <c r="AX78" s="241"/>
      <c r="AY78" s="241"/>
      <c r="AZ78" s="241"/>
      <c r="BA78" s="241"/>
      <c r="BB78" s="241"/>
      <c r="BC78" s="204"/>
      <c r="BD78" s="172"/>
      <c r="BE78" s="232"/>
      <c r="BF78" s="232"/>
      <c r="BG78" s="232"/>
    </row>
    <row r="79" spans="6:59" ht="8.1" customHeight="1" x14ac:dyDescent="0.15">
      <c r="F79" s="135"/>
      <c r="G79" s="339"/>
      <c r="H79" s="141"/>
      <c r="I79" s="141"/>
      <c r="J79" s="141"/>
      <c r="K79" s="141"/>
      <c r="L79" s="133"/>
      <c r="M79" s="133"/>
      <c r="N79" s="133"/>
      <c r="O79" s="133"/>
      <c r="P79" s="133"/>
      <c r="Q79" s="141"/>
      <c r="R79" s="696"/>
      <c r="S79" s="339"/>
      <c r="T79" s="339"/>
      <c r="U79" s="559"/>
      <c r="V79" s="141"/>
      <c r="W79" s="141"/>
      <c r="X79" s="141"/>
      <c r="Y79" s="141"/>
      <c r="Z79" s="141"/>
      <c r="AA79" s="141"/>
      <c r="AB79" s="141"/>
      <c r="AC79" s="135"/>
      <c r="AD79" s="133"/>
      <c r="AE79" s="275"/>
      <c r="AF79" s="146"/>
      <c r="AG79" s="190"/>
      <c r="AH79" s="275"/>
      <c r="AI79" s="275"/>
      <c r="AJ79" s="275"/>
      <c r="AK79" s="275"/>
      <c r="AL79" s="275"/>
      <c r="AM79" s="275"/>
      <c r="AN79" s="275"/>
      <c r="AO79" s="275"/>
      <c r="AP79" s="275"/>
      <c r="AQ79" s="275"/>
      <c r="AR79" s="190"/>
      <c r="AS79" s="190"/>
    </row>
    <row r="80" spans="6:59" ht="8.1" customHeight="1" x14ac:dyDescent="0.15">
      <c r="F80" s="135"/>
      <c r="G80" s="339"/>
      <c r="H80" s="141"/>
      <c r="I80" s="141"/>
      <c r="J80" s="141"/>
      <c r="K80" s="141"/>
      <c r="L80" s="133"/>
      <c r="M80" s="133"/>
      <c r="N80" s="133"/>
      <c r="O80" s="133"/>
      <c r="P80" s="133"/>
      <c r="Q80" s="141"/>
      <c r="R80" s="696"/>
      <c r="S80" s="339"/>
      <c r="T80" s="339"/>
      <c r="U80" s="559"/>
      <c r="V80" s="141"/>
      <c r="W80" s="141"/>
      <c r="X80" s="141"/>
      <c r="Y80" s="141"/>
      <c r="Z80" s="141"/>
      <c r="AA80" s="141"/>
      <c r="AB80" s="141"/>
      <c r="AC80" s="135"/>
      <c r="AD80" s="133"/>
    </row>
    <row r="81" spans="6:30" ht="8.1" customHeight="1" x14ac:dyDescent="0.15">
      <c r="F81" s="135"/>
      <c r="G81" s="339"/>
      <c r="H81" s="141"/>
      <c r="I81" s="141"/>
      <c r="J81" s="141"/>
      <c r="K81" s="141"/>
      <c r="L81" s="133"/>
      <c r="M81" s="133"/>
      <c r="N81" s="133"/>
      <c r="O81" s="133"/>
      <c r="P81" s="133"/>
      <c r="Q81" s="141"/>
      <c r="R81" s="696"/>
      <c r="S81" s="339"/>
      <c r="T81" s="339"/>
      <c r="U81" s="559"/>
      <c r="V81" s="141"/>
      <c r="W81" s="141"/>
      <c r="X81" s="141"/>
      <c r="Y81" s="141"/>
      <c r="Z81" s="141"/>
      <c r="AA81" s="141"/>
      <c r="AB81" s="141"/>
      <c r="AC81" s="135"/>
      <c r="AD81" s="133"/>
    </row>
    <row r="82" spans="6:30" ht="8.1" customHeight="1" x14ac:dyDescent="0.15">
      <c r="AB82" s="166"/>
      <c r="AC82" s="132"/>
      <c r="AD82" s="169"/>
    </row>
    <row r="83" spans="6:30" ht="8.1" customHeight="1" x14ac:dyDescent="0.15">
      <c r="AB83" s="166"/>
      <c r="AC83" s="132"/>
      <c r="AD83" s="169"/>
    </row>
    <row r="84" spans="6:30" ht="8.1" customHeight="1" x14ac:dyDescent="0.15">
      <c r="AB84" s="166"/>
      <c r="AC84" s="132"/>
      <c r="AD84" s="169"/>
    </row>
    <row r="85" spans="6:30" ht="8.1" customHeight="1" x14ac:dyDescent="0.15">
      <c r="AB85" s="166"/>
      <c r="AC85" s="132"/>
      <c r="AD85" s="169"/>
    </row>
    <row r="86" spans="6:30" ht="8.1" customHeight="1" x14ac:dyDescent="0.15">
      <c r="AB86" s="132"/>
      <c r="AC86" s="132"/>
      <c r="AD86" s="169"/>
    </row>
    <row r="87" spans="6:30" ht="8.1" customHeight="1" x14ac:dyDescent="0.15">
      <c r="AB87" s="132"/>
      <c r="AC87" s="132"/>
      <c r="AD87" s="169"/>
    </row>
    <row r="88" spans="6:30" ht="8.1" customHeight="1" x14ac:dyDescent="0.15">
      <c r="F88" s="798"/>
      <c r="G88" s="798"/>
      <c r="H88" s="798"/>
      <c r="I88" s="798"/>
      <c r="J88" s="798"/>
      <c r="K88" s="798"/>
      <c r="L88" s="798"/>
      <c r="M88" s="798"/>
      <c r="N88" s="798"/>
      <c r="O88" s="798"/>
      <c r="P88" s="798"/>
      <c r="Q88" s="798"/>
      <c r="R88" s="798"/>
      <c r="S88" s="798"/>
      <c r="T88" s="798"/>
      <c r="U88" s="798"/>
      <c r="V88" s="798"/>
      <c r="W88" s="798"/>
      <c r="X88" s="798"/>
      <c r="Y88" s="798"/>
      <c r="Z88" s="798"/>
      <c r="AA88" s="798"/>
      <c r="AB88" s="798"/>
      <c r="AC88" s="798"/>
      <c r="AD88" s="798"/>
    </row>
    <row r="89" spans="6:30" ht="8.1" customHeight="1" x14ac:dyDescent="0.15">
      <c r="F89" s="797"/>
      <c r="G89" s="797"/>
      <c r="H89" s="797"/>
      <c r="I89" s="797"/>
      <c r="J89" s="797"/>
      <c r="K89" s="797"/>
      <c r="L89" s="797"/>
      <c r="M89" s="797"/>
      <c r="N89" s="797"/>
      <c r="O89" s="797"/>
      <c r="P89" s="797"/>
      <c r="Q89" s="797"/>
      <c r="R89" s="797"/>
      <c r="S89" s="797"/>
      <c r="T89" s="797"/>
      <c r="U89" s="797"/>
      <c r="V89" s="797"/>
      <c r="W89" s="797"/>
      <c r="X89" s="797"/>
      <c r="Y89" s="797"/>
      <c r="Z89" s="797"/>
      <c r="AA89" s="797"/>
      <c r="AB89" s="797"/>
      <c r="AC89" s="797"/>
      <c r="AD89" s="797"/>
    </row>
    <row r="90" spans="6:30" ht="8.1" customHeight="1" x14ac:dyDescent="0.15">
      <c r="F90" s="798"/>
      <c r="G90" s="798"/>
      <c r="H90" s="798"/>
      <c r="I90" s="798"/>
      <c r="J90" s="798"/>
      <c r="K90" s="798"/>
      <c r="L90" s="798"/>
      <c r="M90" s="798"/>
      <c r="N90" s="798"/>
      <c r="O90" s="798"/>
      <c r="P90" s="798"/>
      <c r="Q90" s="798"/>
      <c r="R90" s="798"/>
      <c r="S90" s="798"/>
      <c r="T90" s="798"/>
      <c r="U90" s="798"/>
      <c r="V90" s="798"/>
      <c r="W90" s="798"/>
      <c r="X90" s="798"/>
      <c r="Y90" s="798"/>
      <c r="Z90" s="798"/>
      <c r="AA90" s="798"/>
      <c r="AB90" s="798"/>
      <c r="AC90" s="798"/>
      <c r="AD90" s="798"/>
    </row>
    <row r="91" spans="6:30" ht="8.1" customHeight="1" x14ac:dyDescent="0.15">
      <c r="F91" s="798"/>
      <c r="G91" s="798"/>
      <c r="H91" s="798"/>
      <c r="I91" s="798"/>
      <c r="J91" s="798"/>
      <c r="K91" s="798"/>
      <c r="L91" s="798"/>
      <c r="M91" s="798"/>
      <c r="N91" s="798"/>
      <c r="O91" s="798"/>
      <c r="P91" s="798"/>
      <c r="Q91" s="798"/>
      <c r="R91" s="798"/>
      <c r="S91" s="798"/>
      <c r="T91" s="798"/>
      <c r="U91" s="798"/>
      <c r="V91" s="798"/>
      <c r="W91" s="798"/>
      <c r="X91" s="798"/>
      <c r="Y91" s="798"/>
      <c r="Z91" s="798"/>
      <c r="AA91" s="798"/>
      <c r="AB91" s="798"/>
      <c r="AC91" s="798"/>
      <c r="AD91" s="798"/>
    </row>
    <row r="92" spans="6:30" ht="8.1" customHeight="1" x14ac:dyDescent="0.15">
      <c r="F92" s="798"/>
      <c r="G92" s="798"/>
      <c r="H92" s="798"/>
      <c r="I92" s="798"/>
      <c r="J92" s="798"/>
      <c r="K92" s="798"/>
      <c r="L92" s="798"/>
      <c r="M92" s="798"/>
      <c r="N92" s="798"/>
      <c r="O92" s="798"/>
      <c r="P92" s="798"/>
      <c r="Q92" s="798"/>
      <c r="R92" s="798"/>
      <c r="S92" s="798"/>
      <c r="T92" s="798"/>
      <c r="U92" s="798"/>
      <c r="V92" s="798"/>
      <c r="W92" s="798"/>
      <c r="X92" s="798"/>
      <c r="Y92" s="798"/>
      <c r="Z92" s="798"/>
      <c r="AA92" s="798"/>
      <c r="AB92" s="798"/>
      <c r="AC92" s="798"/>
      <c r="AD92" s="798"/>
    </row>
    <row r="93" spans="6:30" ht="8.1" customHeight="1" x14ac:dyDescent="0.15">
      <c r="F93" s="798"/>
      <c r="G93" s="798"/>
      <c r="H93" s="798"/>
      <c r="I93" s="798"/>
      <c r="J93" s="798"/>
      <c r="K93" s="798"/>
      <c r="L93" s="798"/>
      <c r="M93" s="798"/>
      <c r="N93" s="798"/>
      <c r="O93" s="798"/>
      <c r="P93" s="798"/>
      <c r="Q93" s="798"/>
      <c r="R93" s="798"/>
      <c r="S93" s="798"/>
      <c r="T93" s="798"/>
      <c r="U93" s="798"/>
      <c r="V93" s="798"/>
      <c r="W93" s="798"/>
      <c r="X93" s="798"/>
      <c r="Y93" s="798"/>
      <c r="Z93" s="798"/>
      <c r="AA93" s="798"/>
      <c r="AB93" s="798"/>
      <c r="AC93" s="798"/>
      <c r="AD93" s="798"/>
    </row>
    <row r="94" spans="6:30" ht="8.1" customHeight="1" x14ac:dyDescent="0.15">
      <c r="F94" s="798"/>
      <c r="G94" s="798"/>
      <c r="H94" s="798"/>
      <c r="I94" s="798"/>
      <c r="J94" s="798"/>
      <c r="K94" s="798"/>
      <c r="L94" s="798"/>
      <c r="M94" s="798"/>
      <c r="N94" s="798"/>
      <c r="O94" s="798"/>
      <c r="P94" s="798"/>
      <c r="Q94" s="798"/>
      <c r="R94" s="798"/>
      <c r="S94" s="798"/>
      <c r="T94" s="798"/>
      <c r="U94" s="798"/>
      <c r="V94" s="798"/>
      <c r="W94" s="798"/>
      <c r="X94" s="798"/>
      <c r="Y94" s="798"/>
      <c r="Z94" s="798"/>
      <c r="AA94" s="798"/>
      <c r="AB94" s="798"/>
      <c r="AC94" s="798"/>
      <c r="AD94" s="798"/>
    </row>
    <row r="95" spans="6:30" ht="8.1" customHeight="1" x14ac:dyDescent="0.15">
      <c r="F95" s="798"/>
      <c r="G95" s="798"/>
      <c r="H95" s="798"/>
      <c r="I95" s="798"/>
      <c r="J95" s="798"/>
      <c r="K95" s="798"/>
      <c r="L95" s="798"/>
      <c r="M95" s="798"/>
      <c r="N95" s="798"/>
      <c r="O95" s="798"/>
      <c r="P95" s="798"/>
      <c r="Q95" s="798"/>
      <c r="R95" s="798"/>
      <c r="S95" s="798"/>
      <c r="T95" s="798"/>
      <c r="U95" s="798"/>
      <c r="V95" s="798"/>
      <c r="W95" s="798"/>
      <c r="X95" s="798"/>
      <c r="Y95" s="798"/>
      <c r="Z95" s="798"/>
      <c r="AA95" s="798"/>
      <c r="AB95" s="798"/>
      <c r="AC95" s="798"/>
      <c r="AD95" s="798"/>
    </row>
    <row r="96" spans="6:30" ht="8.1" customHeight="1" x14ac:dyDescent="0.15">
      <c r="F96" s="798"/>
      <c r="G96" s="798"/>
      <c r="H96" s="798"/>
      <c r="I96" s="798"/>
      <c r="J96" s="798"/>
      <c r="K96" s="798"/>
      <c r="L96" s="798"/>
      <c r="M96" s="798"/>
      <c r="N96" s="798"/>
      <c r="O96" s="798"/>
      <c r="P96" s="798"/>
      <c r="Q96" s="798"/>
      <c r="R96" s="798"/>
      <c r="S96" s="798"/>
      <c r="T96" s="798"/>
      <c r="U96" s="798"/>
      <c r="V96" s="798"/>
      <c r="W96" s="798"/>
      <c r="X96" s="798"/>
      <c r="Y96" s="798"/>
      <c r="Z96" s="798"/>
      <c r="AA96" s="798"/>
      <c r="AB96" s="798"/>
      <c r="AC96" s="798"/>
      <c r="AD96" s="798"/>
    </row>
    <row r="97" spans="6:30" ht="8.1" customHeight="1" x14ac:dyDescent="0.15">
      <c r="F97" s="798"/>
      <c r="G97" s="798"/>
      <c r="H97" s="798"/>
      <c r="I97" s="798"/>
      <c r="J97" s="798"/>
      <c r="K97" s="798"/>
      <c r="L97" s="798"/>
      <c r="M97" s="798"/>
      <c r="N97" s="798"/>
      <c r="O97" s="798"/>
      <c r="P97" s="798"/>
      <c r="Q97" s="798"/>
      <c r="R97" s="798"/>
      <c r="S97" s="798"/>
      <c r="T97" s="798"/>
      <c r="U97" s="798"/>
      <c r="V97" s="798"/>
      <c r="W97" s="798"/>
      <c r="X97" s="798"/>
      <c r="Y97" s="798"/>
      <c r="Z97" s="798"/>
      <c r="AA97" s="798"/>
      <c r="AB97" s="798"/>
      <c r="AC97" s="798"/>
      <c r="AD97" s="798"/>
    </row>
    <row r="98" spans="6:30" ht="8.1" customHeight="1" x14ac:dyDescent="0.15">
      <c r="F98" s="798"/>
      <c r="G98" s="798"/>
      <c r="H98" s="798"/>
      <c r="I98" s="798"/>
      <c r="J98" s="798"/>
      <c r="K98" s="798"/>
      <c r="L98" s="798"/>
      <c r="M98" s="798"/>
      <c r="N98" s="798"/>
      <c r="O98" s="798"/>
      <c r="P98" s="798"/>
      <c r="Q98" s="798"/>
      <c r="R98" s="798"/>
      <c r="S98" s="798"/>
      <c r="T98" s="798"/>
      <c r="U98" s="798"/>
      <c r="V98" s="798"/>
      <c r="W98" s="798"/>
      <c r="X98" s="798"/>
      <c r="Y98" s="798"/>
      <c r="Z98" s="798"/>
      <c r="AA98" s="798"/>
      <c r="AB98" s="798"/>
      <c r="AC98" s="798"/>
      <c r="AD98" s="798"/>
    </row>
    <row r="99" spans="6:30" ht="8.1" customHeight="1" x14ac:dyDescent="0.15">
      <c r="F99" s="132"/>
      <c r="G99" s="280"/>
      <c r="H99" s="132"/>
      <c r="I99" s="132"/>
      <c r="J99" s="132"/>
      <c r="K99" s="132"/>
      <c r="Q99" s="132"/>
      <c r="R99" s="132"/>
      <c r="S99" s="280"/>
      <c r="T99" s="280"/>
      <c r="U99" s="565"/>
      <c r="V99" s="132"/>
      <c r="W99" s="132"/>
      <c r="X99" s="132"/>
      <c r="Y99" s="132"/>
      <c r="Z99" s="132"/>
      <c r="AA99" s="132"/>
      <c r="AB99" s="132"/>
      <c r="AC99" s="132"/>
      <c r="AD99" s="169"/>
    </row>
  </sheetData>
  <mergeCells count="65">
    <mergeCell ref="Y35:Z35"/>
    <mergeCell ref="Y44:Z44"/>
    <mergeCell ref="Y45:Z45"/>
    <mergeCell ref="Y40:Z40"/>
    <mergeCell ref="Y41:Z41"/>
    <mergeCell ref="Y42:Z42"/>
    <mergeCell ref="Y43:Z43"/>
    <mergeCell ref="Y17:Z17"/>
    <mergeCell ref="Y18:Z18"/>
    <mergeCell ref="Y33:Z33"/>
    <mergeCell ref="Y30:Z30"/>
    <mergeCell ref="Y31:Z31"/>
    <mergeCell ref="Y32:Z32"/>
    <mergeCell ref="Y23:Z23"/>
    <mergeCell ref="H3:K3"/>
    <mergeCell ref="F14:I14"/>
    <mergeCell ref="G15:I15"/>
    <mergeCell ref="H5:J5"/>
    <mergeCell ref="Y16:Z16"/>
    <mergeCell ref="F91:AD91"/>
    <mergeCell ref="F88:AD88"/>
    <mergeCell ref="F90:AD90"/>
    <mergeCell ref="L3:AT3"/>
    <mergeCell ref="F98:AD98"/>
    <mergeCell ref="F92:AD92"/>
    <mergeCell ref="F93:AD93"/>
    <mergeCell ref="F94:AD94"/>
    <mergeCell ref="F95:AD95"/>
    <mergeCell ref="F97:AD97"/>
    <mergeCell ref="F96:AD96"/>
    <mergeCell ref="G62:AB62"/>
    <mergeCell ref="G61:AB61"/>
    <mergeCell ref="L4:AT4"/>
    <mergeCell ref="G60:AB60"/>
    <mergeCell ref="H4:K4"/>
    <mergeCell ref="Y36:Z36"/>
    <mergeCell ref="Y37:Z37"/>
    <mergeCell ref="Y38:Z38"/>
    <mergeCell ref="Y39:Z39"/>
    <mergeCell ref="F89:AD89"/>
    <mergeCell ref="Y48:Z48"/>
    <mergeCell ref="Y49:Z49"/>
    <mergeCell ref="Y50:Z50"/>
    <mergeCell ref="Y47:Z47"/>
    <mergeCell ref="AD63:AE63"/>
    <mergeCell ref="Y58:Z58"/>
    <mergeCell ref="H23:I23"/>
    <mergeCell ref="J23:K23"/>
    <mergeCell ref="F22:K22"/>
    <mergeCell ref="Y51:Z51"/>
    <mergeCell ref="Y52:Z52"/>
    <mergeCell ref="Y53:Z53"/>
    <mergeCell ref="Y54:Z54"/>
    <mergeCell ref="Y55:Z55"/>
    <mergeCell ref="Y56:Z56"/>
    <mergeCell ref="Y27:Z27"/>
    <mergeCell ref="Y28:Z28"/>
    <mergeCell ref="Y29:Z29"/>
    <mergeCell ref="Y25:Z25"/>
    <mergeCell ref="Y26:Z26"/>
    <mergeCell ref="BV22:BW22"/>
    <mergeCell ref="BX22:BY22"/>
    <mergeCell ref="AR9:AS9"/>
    <mergeCell ref="AD61:AE61"/>
    <mergeCell ref="AD62:AE62"/>
  </mergeCells>
  <phoneticPr fontId="0" type="noConversion"/>
  <conditionalFormatting sqref="Z34 Z46 Z57 AA25:AC59">
    <cfRule type="cellIs" dxfId="58" priority="361" stopIfTrue="1" operator="equal">
      <formula>"&gt;Eis nsg"</formula>
    </cfRule>
  </conditionalFormatting>
  <conditionalFormatting sqref="AD34 AD57 AD46:AD48">
    <cfRule type="expression" dxfId="57" priority="363" stopIfTrue="1">
      <formula>AZ34=1</formula>
    </cfRule>
  </conditionalFormatting>
  <conditionalFormatting sqref="AD35:AD45 AD49:AD56 AD25:AD33 AD58:AD59">
    <cfRule type="expression" dxfId="56" priority="365" stopIfTrue="1">
      <formula>BC25=1</formula>
    </cfRule>
  </conditionalFormatting>
  <conditionalFormatting sqref="AG10">
    <cfRule type="expression" dxfId="55" priority="366" stopIfTrue="1">
      <formula>AV60=0</formula>
    </cfRule>
  </conditionalFormatting>
  <conditionalFormatting sqref="F70">
    <cfRule type="expression" dxfId="54" priority="367" stopIfTrue="1">
      <formula>AY61=0</formula>
    </cfRule>
  </conditionalFormatting>
  <conditionalFormatting sqref="G70">
    <cfRule type="expression" dxfId="53" priority="368" stopIfTrue="1">
      <formula>AY61=0</formula>
    </cfRule>
  </conditionalFormatting>
  <conditionalFormatting sqref="L21:N21">
    <cfRule type="expression" dxfId="52" priority="370" stopIfTrue="1">
      <formula>I21=0</formula>
    </cfRule>
  </conditionalFormatting>
  <conditionalFormatting sqref="AE21">
    <cfRule type="expression" dxfId="51" priority="371" stopIfTrue="1">
      <formula>I21=0</formula>
    </cfRule>
  </conditionalFormatting>
  <conditionalFormatting sqref="AG21">
    <cfRule type="expression" dxfId="50" priority="372" stopIfTrue="1">
      <formula>I21=0</formula>
    </cfRule>
  </conditionalFormatting>
  <conditionalFormatting sqref="AR13">
    <cfRule type="expression" dxfId="49" priority="373" stopIfTrue="1">
      <formula>AV62=0</formula>
    </cfRule>
  </conditionalFormatting>
  <conditionalFormatting sqref="AS10">
    <cfRule type="expression" dxfId="48" priority="374" stopIfTrue="1">
      <formula>AV60=0</formula>
    </cfRule>
  </conditionalFormatting>
  <conditionalFormatting sqref="I47">
    <cfRule type="expression" dxfId="47" priority="375" stopIfTrue="1">
      <formula>J48=1</formula>
    </cfRule>
  </conditionalFormatting>
  <conditionalFormatting sqref="K47">
    <cfRule type="expression" dxfId="46" priority="376" stopIfTrue="1">
      <formula>J48=1</formula>
    </cfRule>
  </conditionalFormatting>
  <conditionalFormatting sqref="AG8">
    <cfRule type="expression" dxfId="45" priority="378" stopIfTrue="1">
      <formula>H7=0</formula>
    </cfRule>
  </conditionalFormatting>
  <conditionalFormatting sqref="H5:J5">
    <cfRule type="expression" dxfId="44" priority="382" stopIfTrue="1">
      <formula>H5&gt;AR5</formula>
    </cfRule>
  </conditionalFormatting>
  <conditionalFormatting sqref="K5">
    <cfRule type="expression" dxfId="43" priority="383" stopIfTrue="1">
      <formula>AR5="&lt; &lt; &lt; &lt;"</formula>
    </cfRule>
  </conditionalFormatting>
  <conditionalFormatting sqref="AR5">
    <cfRule type="expression" dxfId="42" priority="384" stopIfTrue="1">
      <formula>H5&gt;AR5</formula>
    </cfRule>
    <cfRule type="expression" dxfId="41" priority="385" stopIfTrue="1">
      <formula>AR5="&lt; &lt; &lt; &lt;"</formula>
    </cfRule>
  </conditionalFormatting>
  <conditionalFormatting sqref="Z8">
    <cfRule type="expression" dxfId="40" priority="386" stopIfTrue="1">
      <formula>AND(H7=1,H8=1)</formula>
    </cfRule>
    <cfRule type="expression" dxfId="39" priority="387" stopIfTrue="1">
      <formula>AND(H7=1,H8=1)=FALSE</formula>
    </cfRule>
  </conditionalFormatting>
  <conditionalFormatting sqref="L71:P71">
    <cfRule type="expression" dxfId="38" priority="388" stopIfTrue="1">
      <formula>L71="Let op: Deze kwaliteit is beter dan voor samenvoeging"</formula>
    </cfRule>
  </conditionalFormatting>
  <conditionalFormatting sqref="W35:W45 W49:W56 W25:W33 W58">
    <cfRule type="expression" dxfId="37" priority="389" stopIfTrue="1">
      <formula>W25&gt;$W$22</formula>
    </cfRule>
  </conditionalFormatting>
  <conditionalFormatting sqref="AF62">
    <cfRule type="expression" dxfId="36" priority="390" stopIfTrue="1">
      <formula>AF62="ja"</formula>
    </cfRule>
  </conditionalFormatting>
  <conditionalFormatting sqref="J71">
    <cfRule type="expression" dxfId="35" priority="391" stopIfTrue="1">
      <formula>J71="industrie&lt;x&lt;i-waarde"</formula>
    </cfRule>
  </conditionalFormatting>
  <conditionalFormatting sqref="F63">
    <cfRule type="expression" dxfId="34" priority="392" stopIfTrue="1">
      <formula>$AF$61&gt;0.1</formula>
    </cfRule>
  </conditionalFormatting>
  <conditionalFormatting sqref="O21:P21">
    <cfRule type="expression" dxfId="33" priority="404" stopIfTrue="1">
      <formula>K21=0</formula>
    </cfRule>
  </conditionalFormatting>
  <conditionalFormatting sqref="Y25:Z33 Y58:Z58">
    <cfRule type="expression" dxfId="32" priority="271">
      <formula>AND(N25=1,P25=1)</formula>
    </cfRule>
  </conditionalFormatting>
  <conditionalFormatting sqref="Y35:Z45">
    <cfRule type="expression" dxfId="31" priority="264">
      <formula>AND(N35=1,P35=1)</formula>
    </cfRule>
  </conditionalFormatting>
  <conditionalFormatting sqref="Y35:Z45">
    <cfRule type="expression" dxfId="30" priority="263">
      <formula>AND(N35=1,P35=1)</formula>
    </cfRule>
  </conditionalFormatting>
  <conditionalFormatting sqref="Y49:Z56">
    <cfRule type="expression" dxfId="29" priority="256">
      <formula>AND(N49=1,P49=1)</formula>
    </cfRule>
  </conditionalFormatting>
  <conditionalFormatting sqref="Y49:Z56">
    <cfRule type="expression" dxfId="28" priority="255">
      <formula>AND(N49=1,P49=1)</formula>
    </cfRule>
  </conditionalFormatting>
  <conditionalFormatting sqref="Y35:Z45">
    <cfRule type="expression" dxfId="27" priority="120">
      <formula>AND(N35=1,P35=1)</formula>
    </cfRule>
  </conditionalFormatting>
  <conditionalFormatting sqref="Y35:Z45">
    <cfRule type="expression" dxfId="26" priority="119">
      <formula>AND(N35=1,P35=1)</formula>
    </cfRule>
  </conditionalFormatting>
  <conditionalFormatting sqref="Y49:Z56">
    <cfRule type="expression" dxfId="25" priority="112">
      <formula>AND(N49=1,P49=1)</formula>
    </cfRule>
  </conditionalFormatting>
  <conditionalFormatting sqref="Y49:Z56">
    <cfRule type="expression" dxfId="24" priority="111">
      <formula>AND(N49=1,P49=1)</formula>
    </cfRule>
  </conditionalFormatting>
  <conditionalFormatting sqref="U23">
    <cfRule type="expression" dxfId="23" priority="95">
      <formula>$G$21=0</formula>
    </cfRule>
    <cfRule type="expression" dxfId="22" priority="96">
      <formula>$G$21=1</formula>
    </cfRule>
  </conditionalFormatting>
  <conditionalFormatting sqref="S25:U33 S58:U58">
    <cfRule type="expression" dxfId="21" priority="94">
      <formula>$G$21=0</formula>
    </cfRule>
  </conditionalFormatting>
  <conditionalFormatting sqref="AD23">
    <cfRule type="expression" dxfId="20" priority="78">
      <formula>G21=0</formula>
    </cfRule>
  </conditionalFormatting>
  <conditionalFormatting sqref="AR23">
    <cfRule type="expression" dxfId="19" priority="77">
      <formula>G21=0</formula>
    </cfRule>
  </conditionalFormatting>
  <conditionalFormatting sqref="AS23">
    <cfRule type="expression" dxfId="18" priority="76">
      <formula>G21=0</formula>
    </cfRule>
  </conditionalFormatting>
  <conditionalFormatting sqref="AT23">
    <cfRule type="expression" dxfId="17" priority="75">
      <formula>G21=0</formula>
    </cfRule>
  </conditionalFormatting>
  <conditionalFormatting sqref="M49:M56 M35:N45 M25:N33 N47:N56 M58:N58">
    <cfRule type="expression" dxfId="16" priority="495" stopIfTrue="1">
      <formula>(AND(H25="&lt;",I25&lt;BE25))</formula>
    </cfRule>
    <cfRule type="expression" dxfId="15" priority="496" stopIfTrue="1">
      <formula>(AND(H25="&lt;",I25&gt;BE25))</formula>
    </cfRule>
  </conditionalFormatting>
  <conditionalFormatting sqref="AR10:AR12">
    <cfRule type="expression" dxfId="14" priority="529" stopIfTrue="1">
      <formula>AV60=0</formula>
    </cfRule>
  </conditionalFormatting>
  <conditionalFormatting sqref="U13">
    <cfRule type="expression" dxfId="13" priority="72">
      <formula>K13=0</formula>
    </cfRule>
  </conditionalFormatting>
  <conditionalFormatting sqref="AG13">
    <cfRule type="expression" dxfId="12" priority="71">
      <formula>K13=0</formula>
    </cfRule>
  </conditionalFormatting>
  <conditionalFormatting sqref="AF13">
    <cfRule type="expression" dxfId="11" priority="70">
      <formula>K13=0</formula>
    </cfRule>
  </conditionalFormatting>
  <conditionalFormatting sqref="O35:P45 O49:P56 O25:P33 O58:P58">
    <cfRule type="expression" dxfId="10" priority="660">
      <formula>(AND(J25="&lt;",K25&gt;BE25))</formula>
    </cfRule>
    <cfRule type="expression" dxfId="9" priority="661">
      <formula>(AND(J25="&lt;",K25&lt;BE25))</formula>
    </cfRule>
  </conditionalFormatting>
  <conditionalFormatting sqref="U35:U45">
    <cfRule type="expression" dxfId="8" priority="58">
      <formula>$G$21=0</formula>
    </cfRule>
  </conditionalFormatting>
  <conditionalFormatting sqref="U49:U56">
    <cfRule type="expression" dxfId="7" priority="50">
      <formula>$G$21=0</formula>
    </cfRule>
  </conditionalFormatting>
  <conditionalFormatting sqref="L23 L25:L33 L58">
    <cfRule type="expression" dxfId="6" priority="32">
      <formula>$G$21=1</formula>
    </cfRule>
  </conditionalFormatting>
  <conditionalFormatting sqref="L35:L45">
    <cfRule type="expression" dxfId="5" priority="28">
      <formula>$G$21=1</formula>
    </cfRule>
  </conditionalFormatting>
  <conditionalFormatting sqref="L49:L56">
    <cfRule type="expression" dxfId="4" priority="24">
      <formula>$G$21=1</formula>
    </cfRule>
  </conditionalFormatting>
  <conditionalFormatting sqref="S35:T45">
    <cfRule type="expression" dxfId="3" priority="14">
      <formula>$G$21=0</formula>
    </cfRule>
  </conditionalFormatting>
  <conditionalFormatting sqref="S49:T56">
    <cfRule type="expression" dxfId="2" priority="10">
      <formula>$G$21=0</formula>
    </cfRule>
  </conditionalFormatting>
  <conditionalFormatting sqref="G25">
    <cfRule type="expression" dxfId="1" priority="1">
      <formula>U25&lt;920</formula>
    </cfRule>
    <cfRule type="expression" dxfId="0" priority="2">
      <formula>U25&gt;920</formula>
    </cfRule>
  </conditionalFormatting>
  <pageMargins left="0.59055118110236227" right="0.39370078740157483" top="0.31496062992125984" bottom="0.19685039370078741" header="0.19685039370078741" footer="0.11811023622047245"/>
  <pageSetup paperSize="9" orientation="landscape" r:id="rId1"/>
  <headerFooter alignWithMargins="0">
    <oddHeader>&amp;L&amp;8Sheet: &amp;F&amp;C
&amp;R&amp;8Blad: &amp;A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Werkbladen</vt:lpstr>
      </vt:variant>
      <vt:variant>
        <vt:i4>10</vt:i4>
      </vt:variant>
    </vt:vector>
  </HeadingPairs>
  <TitlesOfParts>
    <vt:vector size="10" baseType="lpstr">
      <vt:lpstr>Disclaimer</vt:lpstr>
      <vt:lpstr>Toepassingsvormen in opp.water</vt:lpstr>
      <vt:lpstr>Toepassingsvormen</vt:lpstr>
      <vt:lpstr>Grootschalige toepassing</vt:lpstr>
      <vt:lpstr>In opp.water</vt:lpstr>
      <vt:lpstr>Toepassingseis</vt:lpstr>
      <vt:lpstr>Partijgrootte</vt:lpstr>
      <vt:lpstr>TEQ - dioxines</vt:lpstr>
      <vt:lpstr>Bodemkwaliteit</vt:lpstr>
      <vt:lpstr>Start</vt:lpstr>
    </vt:vector>
  </TitlesOfParts>
  <Manager>Martens</Manager>
  <Company>Gemeente Sittard-Geleen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Martens</dc:creator>
  <cp:lastModifiedBy>Laurens Martens</cp:lastModifiedBy>
  <cp:lastPrinted>2013-03-20T10:38:19Z</cp:lastPrinted>
  <dcterms:created xsi:type="dcterms:W3CDTF">2001-04-10T10:26:31Z</dcterms:created>
  <dcterms:modified xsi:type="dcterms:W3CDTF">2017-05-03T13:30:47Z</dcterms:modified>
</cp:coreProperties>
</file>